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 yWindow="-165" windowWidth="12120" windowHeight="8940" tabRatio="917" firstSheet="59" activeTab="60"/>
  </bookViews>
  <sheets>
    <sheet name="Sheet1" sheetId="110" r:id="rId1"/>
    <sheet name="Contents1" sheetId="167" r:id="rId2"/>
    <sheet name="Sheet2" sheetId="140" r:id="rId3"/>
    <sheet name="AT-1-Gen_Info " sheetId="56" r:id="rId4"/>
    <sheet name="AT-2-S1 BUDGET" sheetId="96" r:id="rId5"/>
    <sheet name="AT_2A_fundflow" sheetId="139" r:id="rId6"/>
    <sheet name="AT-2B_DBT" sheetId="184" r:id="rId7"/>
    <sheet name="AT-3" sheetId="100" r:id="rId8"/>
    <sheet name="AT3A_cvrg(Insti)_PY" sheetId="1" r:id="rId9"/>
    <sheet name="AT3B_cvrg(Insti)_UPY " sheetId="58" r:id="rId10"/>
    <sheet name="AT3C_cvrg(Insti)_UPY " sheetId="59" r:id="rId11"/>
    <sheet name="enrolment vs opted_PY" sheetId="60" r:id="rId12"/>
    <sheet name="enrolment vs opted_UPY" sheetId="47" r:id="rId13"/>
    <sheet name="AT-4B" sheetId="152" r:id="rId14"/>
    <sheet name="T5_PLAN_vs_PRFM" sheetId="4" r:id="rId15"/>
    <sheet name="T5A_PLAN_vs_PRFM (2)" sheetId="67" r:id="rId16"/>
    <sheet name="AT_5B PERM" sheetId="118" r:id="rId17"/>
    <sheet name="AT_5C PERM" sheetId="119" r:id="rId18"/>
    <sheet name="AT_5D PERM" sheetId="120" r:id="rId19"/>
    <sheet name="T6_FG_py_Utlsn" sheetId="5" r:id="rId20"/>
    <sheet name="T6A_FG_Upy_Utlsn " sheetId="74" r:id="rId21"/>
    <sheet name="T6B_Pay_FG_FCI_Pry" sheetId="86" r:id="rId22"/>
    <sheet name="T6C_Util" sheetId="121" r:id="rId23"/>
    <sheet name="T7_CC_PY_Utlsn" sheetId="7" r:id="rId24"/>
    <sheet name="T7ACC_UPY_Utlsn " sheetId="75" r:id="rId25"/>
    <sheet name="AT-8_Hon_CCH_Pry" sheetId="88" r:id="rId26"/>
    <sheet name="AT-8A_Hon_CCH_UPRY" sheetId="89" r:id="rId27"/>
    <sheet name="AT9_TA" sheetId="13" r:id="rId28"/>
    <sheet name="AT10_MME" sheetId="14" r:id="rId29"/>
    <sheet name="AT10A_" sheetId="132" r:id="rId30"/>
    <sheet name="AT-10B" sheetId="126" r:id="rId31"/>
    <sheet name="AT-10C" sheetId="128" r:id="rId32"/>
    <sheet name="AT-10D" sheetId="102" r:id="rId33"/>
    <sheet name="AT-10 E" sheetId="153" r:id="rId34"/>
    <sheet name="AT-10 F Cooks Training (2)" sheetId="169" r:id="rId35"/>
    <sheet name="AT11_KS Year (2)" sheetId="179" r:id="rId36"/>
    <sheet name="AT11A_KS (2)" sheetId="180" r:id="rId37"/>
    <sheet name="AT12_KD new" sheetId="26" r:id="rId38"/>
    <sheet name="AT12A_Repl" sheetId="123" r:id="rId39"/>
    <sheet name="AT-13" sheetId="135" r:id="rId40"/>
    <sheet name="AT-14" sheetId="129" r:id="rId41"/>
    <sheet name="AT-14 A" sheetId="133" r:id="rId42"/>
    <sheet name="AT-15" sheetId="130" r:id="rId43"/>
    <sheet name="AT-16" sheetId="136" r:id="rId44"/>
    <sheet name="AT_17_Coverage-SHP (2)" sheetId="175" r:id="rId45"/>
    <sheet name="AT18_Details_Community " sheetId="66" r:id="rId46"/>
    <sheet name="AT_19_Impl_Agency" sheetId="84" r:id="rId47"/>
    <sheet name="AT_20" sheetId="137" r:id="rId48"/>
    <sheet name="AT-21" sheetId="105" r:id="rId49"/>
    <sheet name="AT-22" sheetId="108" r:id="rId50"/>
    <sheet name="AT-23" sheetId="101" r:id="rId51"/>
    <sheet name="AT-23 (A)" sheetId="142" r:id="rId52"/>
    <sheet name="AT-24" sheetId="127" r:id="rId53"/>
    <sheet name="AT-25" sheetId="109" r:id="rId54"/>
    <sheet name="Sheet3" sheetId="141" r:id="rId55"/>
    <sheet name="AT26_NoWD" sheetId="27" r:id="rId56"/>
    <sheet name="AT26A_NoWD" sheetId="28" r:id="rId57"/>
    <sheet name="AT27_Req_FG_CA_Pry" sheetId="29" r:id="rId58"/>
    <sheet name="AT27A_Req_FG_CA_UPry" sheetId="81" r:id="rId59"/>
    <sheet name="AT27_Req fg with madarsas" sheetId="186" r:id="rId60"/>
    <sheet name="AT27A_Req fg with madarsas" sheetId="187" r:id="rId61"/>
    <sheet name="AT27B_Req_FG_CA_NCLP" sheetId="87" r:id="rId62"/>
    <sheet name="AT27C_Req_FG_CA_Drought (Pry)" sheetId="154" r:id="rId63"/>
    <sheet name="AT27D_Req_FG_CA_Drought(U.Pry.)" sheetId="155" r:id="rId64"/>
    <sheet name="AT_28_RqmtKitchen" sheetId="62" r:id="rId65"/>
    <sheet name="AT-28A_RqmtPlinthArea," sheetId="162" r:id="rId66"/>
    <sheet name="AT-28B_Kitchen repair" sheetId="163" r:id="rId67"/>
    <sheet name="AT29_Requirement KD  (2)" sheetId="177" r:id="rId68"/>
    <sheet name="AT29_A_Replacement KD" sheetId="165" r:id="rId69"/>
    <sheet name="AT-30_Coook-cum-Helper (2)" sheetId="178" r:id="rId70"/>
    <sheet name="AT_31_Budget_provision_11-121 " sheetId="98" r:id="rId71"/>
    <sheet name="Summary of Budget-Proposed" sheetId="112" state="hidden" r:id="rId72"/>
    <sheet name="AT32_Drought Pry Util" sheetId="158" r:id="rId73"/>
    <sheet name="AT-32A Drought UPry Util" sheetId="157" r:id="rId74"/>
    <sheet name="Budget-Proposed (4)" sheetId="174" r:id="rId75"/>
    <sheet name="Budget-Proposed Best Quarte (4)" sheetId="183" r:id="rId76"/>
    <sheet name="-Proposed Best Quarte+ Madarsas" sheetId="185" r:id="rId77"/>
    <sheet name="Budget-Proposed for Milk suppli" sheetId="182" r:id="rId78"/>
    <sheet name="Budget-Proposed Best Quarte (3)" sheetId="173" r:id="rId79"/>
  </sheets>
  <definedNames>
    <definedName name="_xlnm._FilterDatabase" localSheetId="61" hidden="1">AT27B_Req_FG_CA_NCLP!$A$1:$R$22</definedName>
    <definedName name="_xlnm._FilterDatabase" localSheetId="62" hidden="1">'AT27C_Req_FG_CA_Drought (Pry)'!$A$1:$R$22</definedName>
    <definedName name="_xlnm._FilterDatabase" localSheetId="63" hidden="1">'AT27D_Req_FG_CA_Drought(U.Pry.)'!$A$1:$R$22</definedName>
    <definedName name="_xlnm.Print_Area" localSheetId="44">'AT_17_Coverage-SHP (2)'!$A$1:$L$34</definedName>
    <definedName name="_xlnm.Print_Area" localSheetId="46">AT_19_Impl_Agency!$A$1:$J$37</definedName>
    <definedName name="_xlnm.Print_Area" localSheetId="64">AT_28_RqmtKitchen!$A$1:$R$31</definedName>
    <definedName name="_xlnm.Print_Area" localSheetId="5">AT_2A_fundflow!$A$1:$V$36</definedName>
    <definedName name="_xlnm.Print_Area" localSheetId="70">'AT_31_Budget_provision_11-121 '!$A$1:$W$38</definedName>
    <definedName name="_xlnm.Print_Area" localSheetId="33">'AT-10 E'!$A$1:$H$30</definedName>
    <definedName name="_xlnm.Print_Area" localSheetId="34">'AT-10 F Cooks Training (2)'!$A$1:$H$29</definedName>
    <definedName name="_xlnm.Print_Area" localSheetId="28">AT10_MME!$A$1:$H$38</definedName>
    <definedName name="_xlnm.Print_Area" localSheetId="29">AT10A_!$A$1:$E$35</definedName>
    <definedName name="_xlnm.Print_Area" localSheetId="31">'AT-10C'!$A$1:$J$31</definedName>
    <definedName name="_xlnm.Print_Area" localSheetId="32">'AT-10D'!$A$1:$L$32</definedName>
    <definedName name="_xlnm.Print_Area" localSheetId="36">'AT11A_KS (2)'!$A$1:$K$33</definedName>
    <definedName name="_xlnm.Print_Area" localSheetId="37">'AT12_KD new'!$A$1:$K$35</definedName>
    <definedName name="_xlnm.Print_Area" localSheetId="39">'AT-13'!$A$1:$H$31</definedName>
    <definedName name="_xlnm.Print_Area" localSheetId="41">'AT-14 A'!$A$1:$H$18</definedName>
    <definedName name="_xlnm.Print_Area" localSheetId="43">'AT-16'!$A$1:$K$29</definedName>
    <definedName name="_xlnm.Print_Area" localSheetId="45">'AT18_Details_Community '!$A$1:$F$33</definedName>
    <definedName name="_xlnm.Print_Area" localSheetId="3">'AT-1-Gen_Info '!$A$1:$T$64</definedName>
    <definedName name="_xlnm.Print_Area" localSheetId="49">'AT-22'!$A$1:$Q$24</definedName>
    <definedName name="_xlnm.Print_Area" localSheetId="55">AT26_NoWD!$A$1:$L$32</definedName>
    <definedName name="_xlnm.Print_Area" localSheetId="56">AT26A_NoWD!$A$1:$K$31</definedName>
    <definedName name="_xlnm.Print_Area" localSheetId="59">'AT27_Req fg with madarsas'!$A$1:$T$42</definedName>
    <definedName name="_xlnm.Print_Area" localSheetId="57">AT27_Req_FG_CA_Pry!$A$1:$T$40</definedName>
    <definedName name="_xlnm.Print_Area" localSheetId="60">'AT27A_Req fg with madarsas'!$A$1:$T$43</definedName>
    <definedName name="_xlnm.Print_Area" localSheetId="58">AT27A_Req_FG_CA_UPry!$A$1:$T$40</definedName>
    <definedName name="_xlnm.Print_Area" localSheetId="61">AT27B_Req_FG_CA_NCLP!$A$1:$V$37</definedName>
    <definedName name="_xlnm.Print_Area" localSheetId="62">'AT27C_Req_FG_CA_Drought (Pry)'!$A$1:$V$37</definedName>
    <definedName name="_xlnm.Print_Area" localSheetId="63">'AT27D_Req_FG_CA_Drought(U.Pry.)'!$A$1:$V$37</definedName>
    <definedName name="_xlnm.Print_Area" localSheetId="65">'AT-28A_RqmtPlinthArea,'!$A$1:$S$30</definedName>
    <definedName name="_xlnm.Print_Area" localSheetId="66">'AT-28B_Kitchen repair'!$A$1:$G$31</definedName>
    <definedName name="_xlnm.Print_Area" localSheetId="68">'AT29_A_Replacement KD'!$A$1:$V$34</definedName>
    <definedName name="_xlnm.Print_Area" localSheetId="67">'AT29_Requirement KD  (2)'!$A$1:$V$34</definedName>
    <definedName name="_xlnm.Print_Area" localSheetId="4">'AT-2-S1 BUDGET'!$A$1:$V$34</definedName>
    <definedName name="_xlnm.Print_Area" localSheetId="69">'AT-30_Coook-cum-Helper (2)'!$A$1:$L$30</definedName>
    <definedName name="_xlnm.Print_Area" localSheetId="72">'AT32_Drought Pry Util'!$A$1:$L$32</definedName>
    <definedName name="_xlnm.Print_Area" localSheetId="73">'AT-32A Drought UPry Util'!$A$1:$L$32</definedName>
    <definedName name="_xlnm.Print_Area" localSheetId="8">'AT3A_cvrg(Insti)_PY'!$A$1:$N$35</definedName>
    <definedName name="_xlnm.Print_Area" localSheetId="9">'AT3B_cvrg(Insti)_UPY '!$A$1:$N$35</definedName>
    <definedName name="_xlnm.Print_Area" localSheetId="10">'AT3C_cvrg(Insti)_UPY '!$A$1:$N$38</definedName>
    <definedName name="_xlnm.Print_Area" localSheetId="25">'AT-8_Hon_CCH_Pry'!$A$1:$V$33</definedName>
    <definedName name="_xlnm.Print_Area" localSheetId="26">'AT-8A_Hon_CCH_UPRY'!$A$1:$V$36</definedName>
    <definedName name="_xlnm.Print_Area" localSheetId="27">AT9_TA!$A$1:$I$33</definedName>
    <definedName name="_xlnm.Print_Area" localSheetId="74">'Budget-Proposed (4)'!$A$1:$G$40</definedName>
    <definedName name="_xlnm.Print_Area" localSheetId="78">'Budget-Proposed Best Quarte (3)'!$A$1:$G$40</definedName>
    <definedName name="_xlnm.Print_Area" localSheetId="75">'Budget-Proposed Best Quarte (4)'!$A$1:$G$40</definedName>
    <definedName name="_xlnm.Print_Area" localSheetId="1">Contents1!$A$1:$C$69</definedName>
    <definedName name="_xlnm.Print_Area" localSheetId="11">'enrolment vs opted_PY'!$A$1:$Q$33</definedName>
    <definedName name="_xlnm.Print_Area" localSheetId="12">'enrolment vs opted_UPY'!$A$1:$Q$36</definedName>
    <definedName name="_xlnm.Print_Area" localSheetId="76">'-Proposed Best Quarte+ Madarsas'!$A$1:$G$42</definedName>
    <definedName name="_xlnm.Print_Area" localSheetId="2">Sheet2!$A$1:$N$39</definedName>
    <definedName name="_xlnm.Print_Area" localSheetId="54">Sheet3!$A$1:$N$39</definedName>
    <definedName name="_xlnm.Print_Area" localSheetId="14">T5_PLAN_vs_PRFM!$A$1:$J$31</definedName>
    <definedName name="_xlnm.Print_Area" localSheetId="15">'T5A_PLAN_vs_PRFM (2)'!$A$1:$J$32</definedName>
    <definedName name="_xlnm.Print_Area" localSheetId="19">T6_FG_py_Utlsn!$A$1:$L$32</definedName>
    <definedName name="_xlnm.Print_Area" localSheetId="20">'T6A_FG_Upy_Utlsn '!$A$1:$L$31</definedName>
    <definedName name="_xlnm.Print_Area" localSheetId="21">T6B_Pay_FG_FCI_Pry!$A$1:$M$37</definedName>
    <definedName name="_xlnm.Print_Area" localSheetId="22">T6C_Util!$A$1:$L$30</definedName>
    <definedName name="_xlnm.Print_Area" localSheetId="23">T7_CC_PY_Utlsn!$A$1:$Q$32</definedName>
    <definedName name="_xlnm.Print_Area" localSheetId="24">'T7ACC_UPY_Utlsn '!$A$1:$Q$32</definedName>
  </definedNames>
  <calcPr calcId="145621"/>
</workbook>
</file>

<file path=xl/calcChain.xml><?xml version="1.0" encoding="utf-8"?>
<calcChain xmlns="http://schemas.openxmlformats.org/spreadsheetml/2006/main">
  <c r="F30" i="142" l="1"/>
  <c r="K25" i="4"/>
  <c r="K26" i="4"/>
  <c r="K24" i="4"/>
  <c r="M25" i="60"/>
  <c r="M26" i="60"/>
  <c r="M24" i="60"/>
  <c r="L24" i="60"/>
  <c r="L25" i="60" s="1"/>
  <c r="G27" i="179" l="1"/>
  <c r="G25" i="179"/>
  <c r="G29" i="14"/>
  <c r="H27" i="13"/>
  <c r="D29" i="88"/>
  <c r="N29" i="7"/>
  <c r="F31" i="5"/>
  <c r="I25" i="4"/>
  <c r="N26" i="101"/>
  <c r="E23" i="153"/>
  <c r="J27" i="4" l="1"/>
  <c r="F21" i="179" l="1"/>
  <c r="E21" i="179"/>
  <c r="E26" i="101"/>
  <c r="I28" i="142"/>
  <c r="L25" i="175"/>
  <c r="K25" i="175"/>
  <c r="J25" i="175"/>
  <c r="I25" i="175"/>
  <c r="H25" i="175"/>
  <c r="G25" i="175"/>
  <c r="F25" i="175"/>
  <c r="E25" i="175"/>
  <c r="F24" i="135"/>
  <c r="D24" i="135"/>
  <c r="D28" i="88"/>
  <c r="P28" i="88"/>
  <c r="D26" i="4"/>
  <c r="D25" i="4"/>
  <c r="L26" i="59"/>
  <c r="G25" i="60" l="1"/>
  <c r="G24" i="60"/>
  <c r="K24" i="81" l="1"/>
  <c r="J24" i="81"/>
  <c r="K24" i="29"/>
  <c r="J24" i="29"/>
  <c r="V26" i="88" l="1"/>
  <c r="V27" i="88" s="1"/>
  <c r="D26" i="88"/>
  <c r="E26" i="88"/>
  <c r="F26" i="88"/>
  <c r="G26" i="88"/>
  <c r="H26" i="88"/>
  <c r="I26" i="88"/>
  <c r="J26" i="88"/>
  <c r="K26" i="88"/>
  <c r="L26" i="88"/>
  <c r="M26" i="88"/>
  <c r="N26" i="88"/>
  <c r="O26" i="88"/>
  <c r="P26" i="88"/>
  <c r="Q26" i="88"/>
  <c r="R26" i="88"/>
  <c r="S26" i="88"/>
  <c r="T26" i="88"/>
  <c r="U26" i="88"/>
  <c r="U27" i="88"/>
  <c r="D27" i="88"/>
  <c r="E27" i="88"/>
  <c r="F27" i="88"/>
  <c r="G27" i="88"/>
  <c r="H27" i="88"/>
  <c r="I27" i="88"/>
  <c r="J27" i="88"/>
  <c r="K27" i="88"/>
  <c r="L27" i="88"/>
  <c r="M27" i="88"/>
  <c r="N27" i="88"/>
  <c r="O27" i="88"/>
  <c r="P27" i="88"/>
  <c r="Q27" i="88"/>
  <c r="R27" i="88"/>
  <c r="S27" i="88"/>
  <c r="C27" i="88"/>
  <c r="C26" i="88"/>
  <c r="J26" i="4"/>
  <c r="J25" i="4"/>
  <c r="H26" i="4"/>
  <c r="H25" i="4"/>
  <c r="F26" i="4"/>
  <c r="F25" i="4"/>
  <c r="D26" i="7"/>
  <c r="E26" i="7"/>
  <c r="F26" i="7"/>
  <c r="G26" i="7"/>
  <c r="H26" i="7"/>
  <c r="I26" i="7"/>
  <c r="J26" i="7"/>
  <c r="K26" i="7"/>
  <c r="L26" i="7"/>
  <c r="M26" i="7"/>
  <c r="N26" i="7"/>
  <c r="O26" i="7"/>
  <c r="P26" i="7"/>
  <c r="Q26" i="7"/>
  <c r="D27" i="7"/>
  <c r="E27" i="7"/>
  <c r="F27" i="7"/>
  <c r="G27" i="7"/>
  <c r="H27" i="7"/>
  <c r="I27" i="7"/>
  <c r="J27" i="7"/>
  <c r="K27" i="7"/>
  <c r="L27" i="7"/>
  <c r="M27" i="7"/>
  <c r="N27" i="7"/>
  <c r="O27" i="7"/>
  <c r="P27" i="7"/>
  <c r="Q27" i="7"/>
  <c r="C27" i="7"/>
  <c r="C26" i="7"/>
  <c r="I28" i="86"/>
  <c r="G24" i="5"/>
  <c r="G29" i="5"/>
  <c r="F29" i="5"/>
  <c r="F30" i="5" s="1"/>
  <c r="E29" i="5"/>
  <c r="E30" i="5" s="1"/>
  <c r="C29" i="5"/>
  <c r="C30" i="5" s="1"/>
  <c r="D29" i="5"/>
  <c r="D30" i="5" s="1"/>
  <c r="R12" i="58"/>
  <c r="R13" i="58"/>
  <c r="R14" i="58"/>
  <c r="R15" i="58"/>
  <c r="R16" i="58"/>
  <c r="R17" i="58"/>
  <c r="R18" i="58"/>
  <c r="R19" i="58"/>
  <c r="R20" i="58"/>
  <c r="R21" i="58"/>
  <c r="R22" i="58"/>
  <c r="R23" i="58"/>
  <c r="R24" i="58"/>
  <c r="R11" i="58"/>
  <c r="Q12" i="58"/>
  <c r="Q13" i="58"/>
  <c r="Q14" i="58"/>
  <c r="Q15" i="58"/>
  <c r="Q16" i="58"/>
  <c r="Q17" i="58"/>
  <c r="Q18" i="58"/>
  <c r="Q19" i="58"/>
  <c r="Q20" i="58"/>
  <c r="Q21" i="58"/>
  <c r="Q22" i="58"/>
  <c r="Q23" i="58"/>
  <c r="Q24" i="58"/>
  <c r="Q11" i="58"/>
  <c r="P12" i="58"/>
  <c r="P13" i="58"/>
  <c r="P14" i="58"/>
  <c r="P15" i="58"/>
  <c r="P16" i="58"/>
  <c r="P17" i="58"/>
  <c r="P18" i="58"/>
  <c r="P19" i="58"/>
  <c r="P20" i="58"/>
  <c r="P21" i="58"/>
  <c r="P22" i="58"/>
  <c r="P23" i="58"/>
  <c r="P24" i="58"/>
  <c r="P11" i="58"/>
  <c r="G30" i="5" l="1"/>
  <c r="D24" i="185"/>
  <c r="D25" i="185"/>
  <c r="I21" i="186"/>
  <c r="F21" i="187"/>
  <c r="F15" i="187"/>
  <c r="F21" i="186"/>
  <c r="F15" i="186"/>
  <c r="F14" i="186"/>
  <c r="S23" i="187" l="1"/>
  <c r="K23" i="187"/>
  <c r="F23" i="187"/>
  <c r="E23" i="187"/>
  <c r="D23" i="187"/>
  <c r="C23" i="187"/>
  <c r="G22" i="187"/>
  <c r="I21" i="187"/>
  <c r="T21" i="187" s="1"/>
  <c r="G21" i="187"/>
  <c r="P21" i="187" s="1"/>
  <c r="G20" i="187"/>
  <c r="O19" i="187"/>
  <c r="G19" i="187"/>
  <c r="G18" i="187"/>
  <c r="O17" i="187"/>
  <c r="G17" i="187"/>
  <c r="G16" i="187"/>
  <c r="O15" i="187"/>
  <c r="G15" i="187"/>
  <c r="I14" i="187"/>
  <c r="T14" i="187" s="1"/>
  <c r="G14" i="187"/>
  <c r="P14" i="187" s="1"/>
  <c r="G13" i="187"/>
  <c r="G12" i="187"/>
  <c r="G11" i="187"/>
  <c r="G10" i="187"/>
  <c r="O10" i="187" s="1"/>
  <c r="S23" i="186"/>
  <c r="K23" i="186"/>
  <c r="F23" i="186"/>
  <c r="E23" i="186"/>
  <c r="D23" i="186"/>
  <c r="C23" i="186"/>
  <c r="J22" i="186"/>
  <c r="I22" i="186" s="1"/>
  <c r="T22" i="186" s="1"/>
  <c r="G22" i="186"/>
  <c r="N22" i="186" s="1"/>
  <c r="T21" i="186"/>
  <c r="G21" i="186"/>
  <c r="N21" i="186" s="1"/>
  <c r="O20" i="186"/>
  <c r="G20" i="186"/>
  <c r="P20" i="186" s="1"/>
  <c r="O19" i="186"/>
  <c r="G19" i="186"/>
  <c r="P19" i="186" s="1"/>
  <c r="O18" i="186"/>
  <c r="G18" i="186"/>
  <c r="P18" i="186" s="1"/>
  <c r="G17" i="186"/>
  <c r="P17" i="186" s="1"/>
  <c r="O16" i="186"/>
  <c r="G16" i="186"/>
  <c r="P16" i="186" s="1"/>
  <c r="G15" i="186"/>
  <c r="P15" i="186" s="1"/>
  <c r="I14" i="186"/>
  <c r="T14" i="186" s="1"/>
  <c r="G14" i="186"/>
  <c r="P14" i="186" s="1"/>
  <c r="G13" i="186"/>
  <c r="O13" i="186" s="1"/>
  <c r="G12" i="186"/>
  <c r="O12" i="186" s="1"/>
  <c r="G11" i="186"/>
  <c r="O11" i="186" s="1"/>
  <c r="G10" i="186"/>
  <c r="O10" i="186" s="1"/>
  <c r="D27" i="185"/>
  <c r="F27" i="185" s="1"/>
  <c r="D26" i="185"/>
  <c r="F26" i="185" s="1"/>
  <c r="D25" i="183"/>
  <c r="F25" i="183" s="1"/>
  <c r="D24" i="183"/>
  <c r="F24" i="183" s="1"/>
  <c r="D27" i="183"/>
  <c r="F27" i="183" s="1"/>
  <c r="F26" i="183"/>
  <c r="D26" i="183"/>
  <c r="D25" i="174"/>
  <c r="D24" i="174"/>
  <c r="D27" i="174"/>
  <c r="F27" i="174" s="1"/>
  <c r="D26" i="174"/>
  <c r="F26" i="174" s="1"/>
  <c r="D27" i="173"/>
  <c r="D26" i="173"/>
  <c r="F26" i="173" s="1"/>
  <c r="D25" i="173"/>
  <c r="D24" i="173"/>
  <c r="F27" i="173"/>
  <c r="L21" i="81"/>
  <c r="K23" i="81"/>
  <c r="K23" i="29"/>
  <c r="I14" i="29"/>
  <c r="I21" i="29"/>
  <c r="F25" i="185"/>
  <c r="F24" i="185"/>
  <c r="E23" i="185"/>
  <c r="F23" i="185" s="1"/>
  <c r="E22" i="185"/>
  <c r="F22" i="185" s="1"/>
  <c r="D10" i="185"/>
  <c r="D9" i="185"/>
  <c r="F9" i="185" s="1"/>
  <c r="E7" i="185"/>
  <c r="D7" i="185"/>
  <c r="E6" i="185"/>
  <c r="D6" i="185"/>
  <c r="E38" i="185"/>
  <c r="E35" i="185"/>
  <c r="D35" i="185"/>
  <c r="E34" i="185"/>
  <c r="D34" i="185"/>
  <c r="D36" i="185" s="1"/>
  <c r="E33" i="185"/>
  <c r="D33" i="185"/>
  <c r="F32" i="185"/>
  <c r="F36" i="185" s="1"/>
  <c r="F28" i="185"/>
  <c r="F21" i="185"/>
  <c r="E21" i="185"/>
  <c r="E20" i="185"/>
  <c r="F20" i="185" s="1"/>
  <c r="F19" i="185"/>
  <c r="E19" i="185"/>
  <c r="E18" i="185"/>
  <c r="F18" i="185" s="1"/>
  <c r="F17" i="185"/>
  <c r="E17" i="185"/>
  <c r="E16" i="185"/>
  <c r="F16" i="185" s="1"/>
  <c r="E15" i="185"/>
  <c r="D15" i="185"/>
  <c r="F15" i="185" s="1"/>
  <c r="E14" i="185"/>
  <c r="D14" i="185"/>
  <c r="F14" i="185" s="1"/>
  <c r="F11" i="185"/>
  <c r="F8" i="185"/>
  <c r="E20" i="13"/>
  <c r="I20" i="13" s="1"/>
  <c r="R26" i="75"/>
  <c r="E23" i="183"/>
  <c r="F23" i="183" s="1"/>
  <c r="E22" i="183"/>
  <c r="F22" i="183" s="1"/>
  <c r="E23" i="173"/>
  <c r="E22" i="173"/>
  <c r="D9" i="173"/>
  <c r="E14" i="173"/>
  <c r="D14" i="173"/>
  <c r="I24" i="13"/>
  <c r="I13" i="13"/>
  <c r="I14" i="13"/>
  <c r="I15" i="13"/>
  <c r="I16" i="13"/>
  <c r="I17" i="13"/>
  <c r="I18" i="13"/>
  <c r="I19" i="13"/>
  <c r="I21" i="13"/>
  <c r="I22" i="13"/>
  <c r="I23" i="13"/>
  <c r="G25" i="13"/>
  <c r="G12" i="74"/>
  <c r="G13" i="74"/>
  <c r="G14" i="74"/>
  <c r="G15" i="74"/>
  <c r="G16" i="74"/>
  <c r="G17" i="74"/>
  <c r="G18" i="74"/>
  <c r="G19" i="74"/>
  <c r="G20" i="74"/>
  <c r="G21" i="74"/>
  <c r="G22" i="74"/>
  <c r="G23" i="74"/>
  <c r="G11" i="74"/>
  <c r="Q13" i="89"/>
  <c r="H21" i="184"/>
  <c r="H19" i="184"/>
  <c r="H16" i="184"/>
  <c r="H15" i="184"/>
  <c r="K14" i="184"/>
  <c r="K15" i="184"/>
  <c r="K16" i="184"/>
  <c r="K17" i="184"/>
  <c r="K18" i="184"/>
  <c r="K19" i="184"/>
  <c r="K20" i="184"/>
  <c r="K21" i="184"/>
  <c r="K13" i="184"/>
  <c r="J22" i="184"/>
  <c r="I22" i="184"/>
  <c r="G22" i="184"/>
  <c r="F22" i="184"/>
  <c r="E22" i="184"/>
  <c r="D22" i="184"/>
  <c r="C22" i="184"/>
  <c r="P12" i="75"/>
  <c r="P13" i="75"/>
  <c r="P14" i="75"/>
  <c r="P15" i="75"/>
  <c r="P16" i="75"/>
  <c r="P17" i="75"/>
  <c r="P18" i="75"/>
  <c r="P19" i="75"/>
  <c r="P20" i="75"/>
  <c r="P21" i="75"/>
  <c r="P22" i="75"/>
  <c r="P23" i="75"/>
  <c r="P11" i="75"/>
  <c r="O12" i="75"/>
  <c r="O13" i="75"/>
  <c r="Q13" i="75"/>
  <c r="O14" i="75"/>
  <c r="O15" i="75"/>
  <c r="O16" i="75"/>
  <c r="O17" i="75"/>
  <c r="Q17" i="75"/>
  <c r="O18" i="75"/>
  <c r="O19" i="75"/>
  <c r="O20" i="75"/>
  <c r="O21" i="75"/>
  <c r="Q21" i="75"/>
  <c r="O22" i="75"/>
  <c r="O23" i="75"/>
  <c r="N12" i="75"/>
  <c r="N13" i="75"/>
  <c r="N14" i="75"/>
  <c r="N15" i="75"/>
  <c r="N16" i="75"/>
  <c r="N17" i="75"/>
  <c r="N18" i="75"/>
  <c r="N19" i="75"/>
  <c r="N20" i="75"/>
  <c r="N21" i="75"/>
  <c r="N22" i="75"/>
  <c r="N23" i="75"/>
  <c r="K12" i="75"/>
  <c r="K13" i="75"/>
  <c r="K14" i="75"/>
  <c r="K15" i="75"/>
  <c r="K16" i="75"/>
  <c r="K17" i="75"/>
  <c r="K18" i="75"/>
  <c r="K19" i="75"/>
  <c r="K20" i="75"/>
  <c r="K21" i="75"/>
  <c r="K22" i="75"/>
  <c r="K23" i="75"/>
  <c r="H12" i="75"/>
  <c r="Q12" i="75" s="1"/>
  <c r="H13" i="75"/>
  <c r="H14" i="75"/>
  <c r="Q14" i="75" s="1"/>
  <c r="H15" i="75"/>
  <c r="Q15" i="75" s="1"/>
  <c r="H16" i="75"/>
  <c r="Q16" i="75" s="1"/>
  <c r="H17" i="75"/>
  <c r="H18" i="75"/>
  <c r="Q18" i="75" s="1"/>
  <c r="H19" i="75"/>
  <c r="Q19" i="75" s="1"/>
  <c r="H20" i="75"/>
  <c r="Q20" i="75" s="1"/>
  <c r="H21" i="75"/>
  <c r="H22" i="75"/>
  <c r="Q22" i="75" s="1"/>
  <c r="H23" i="75"/>
  <c r="Q23" i="75" s="1"/>
  <c r="E12" i="75"/>
  <c r="E13" i="75"/>
  <c r="E14" i="75"/>
  <c r="E15" i="75"/>
  <c r="E16" i="75"/>
  <c r="E17" i="75"/>
  <c r="E18" i="75"/>
  <c r="E19" i="75"/>
  <c r="E20" i="75"/>
  <c r="E21" i="75"/>
  <c r="E22" i="75"/>
  <c r="E23" i="75"/>
  <c r="O13" i="7"/>
  <c r="P13" i="7"/>
  <c r="Q13" i="7"/>
  <c r="O14" i="7"/>
  <c r="P14" i="7"/>
  <c r="O15" i="7"/>
  <c r="P15" i="7"/>
  <c r="O16" i="7"/>
  <c r="P16" i="7"/>
  <c r="O17" i="7"/>
  <c r="P17" i="7"/>
  <c r="Q17" i="7"/>
  <c r="O18" i="7"/>
  <c r="P18" i="7"/>
  <c r="O19" i="7"/>
  <c r="P19" i="7"/>
  <c r="O20" i="7"/>
  <c r="P20" i="7"/>
  <c r="O21" i="7"/>
  <c r="P21" i="7"/>
  <c r="Q21" i="7"/>
  <c r="O22" i="7"/>
  <c r="P22" i="7"/>
  <c r="O23" i="7"/>
  <c r="P23" i="7"/>
  <c r="O24" i="7"/>
  <c r="P24" i="7"/>
  <c r="N13" i="7"/>
  <c r="N14" i="7"/>
  <c r="N15" i="7"/>
  <c r="N16" i="7"/>
  <c r="N17" i="7"/>
  <c r="N18" i="7"/>
  <c r="N19" i="7"/>
  <c r="N20" i="7"/>
  <c r="N21" i="7"/>
  <c r="N22" i="7"/>
  <c r="N23" i="7"/>
  <c r="N24" i="7"/>
  <c r="K13" i="7"/>
  <c r="K14" i="7"/>
  <c r="K15" i="7"/>
  <c r="K16" i="7"/>
  <c r="K17" i="7"/>
  <c r="K18" i="7"/>
  <c r="K19" i="7"/>
  <c r="K20" i="7"/>
  <c r="K21" i="7"/>
  <c r="K22" i="7"/>
  <c r="K23" i="7"/>
  <c r="K24" i="7"/>
  <c r="H13" i="7"/>
  <c r="H14" i="7"/>
  <c r="Q14" i="7" s="1"/>
  <c r="H15" i="7"/>
  <c r="Q15" i="7" s="1"/>
  <c r="H16" i="7"/>
  <c r="Q16" i="7" s="1"/>
  <c r="H17" i="7"/>
  <c r="H18" i="7"/>
  <c r="Q18" i="7" s="1"/>
  <c r="H19" i="7"/>
  <c r="Q19" i="7" s="1"/>
  <c r="H20" i="7"/>
  <c r="Q20" i="7" s="1"/>
  <c r="H21" i="7"/>
  <c r="H22" i="7"/>
  <c r="Q22" i="7" s="1"/>
  <c r="H23" i="7"/>
  <c r="Q23" i="7" s="1"/>
  <c r="H24" i="7"/>
  <c r="Q24" i="7" s="1"/>
  <c r="E13" i="7"/>
  <c r="E14" i="7"/>
  <c r="E15" i="7"/>
  <c r="E16" i="7"/>
  <c r="E17" i="7"/>
  <c r="E18" i="7"/>
  <c r="E19" i="7"/>
  <c r="E20" i="7"/>
  <c r="E21" i="7"/>
  <c r="E22" i="7"/>
  <c r="E23" i="7"/>
  <c r="E24" i="7"/>
  <c r="O27" i="96"/>
  <c r="S27" i="96" s="1"/>
  <c r="V27" i="96" s="1"/>
  <c r="P27" i="96"/>
  <c r="T27" i="96" s="1"/>
  <c r="Q27" i="96"/>
  <c r="U27" i="96" s="1"/>
  <c r="N27" i="96"/>
  <c r="K28" i="96"/>
  <c r="J27" i="96"/>
  <c r="I28" i="96"/>
  <c r="H28" i="96"/>
  <c r="G28" i="96"/>
  <c r="F27" i="96"/>
  <c r="E28" i="96"/>
  <c r="D28" i="96"/>
  <c r="C28" i="96"/>
  <c r="E35" i="183"/>
  <c r="D35" i="183"/>
  <c r="E34" i="183"/>
  <c r="D34" i="183"/>
  <c r="E33" i="183"/>
  <c r="E36" i="183" s="1"/>
  <c r="D33" i="183"/>
  <c r="D36" i="183" s="1"/>
  <c r="F32" i="183"/>
  <c r="F36" i="183" s="1"/>
  <c r="F28" i="183"/>
  <c r="E21" i="183"/>
  <c r="F21" i="183" s="1"/>
  <c r="E20" i="183"/>
  <c r="F20" i="183" s="1"/>
  <c r="E19" i="183"/>
  <c r="F19" i="183" s="1"/>
  <c r="E18" i="183"/>
  <c r="F18" i="183" s="1"/>
  <c r="E17" i="183"/>
  <c r="F17" i="183" s="1"/>
  <c r="E16" i="183"/>
  <c r="F16" i="183" s="1"/>
  <c r="E15" i="183"/>
  <c r="D15" i="183"/>
  <c r="E14" i="183"/>
  <c r="D14" i="183"/>
  <c r="F14" i="183" s="1"/>
  <c r="F11" i="183"/>
  <c r="D10" i="183"/>
  <c r="F10" i="183" s="1"/>
  <c r="F9" i="183"/>
  <c r="D9" i="183"/>
  <c r="F8" i="183"/>
  <c r="E7" i="183"/>
  <c r="D7" i="183"/>
  <c r="F7" i="183" s="1"/>
  <c r="E6" i="183"/>
  <c r="D6" i="183"/>
  <c r="D44" i="56"/>
  <c r="D45" i="56"/>
  <c r="D46" i="56"/>
  <c r="D47" i="56"/>
  <c r="D48" i="56"/>
  <c r="D49" i="56"/>
  <c r="D50" i="56"/>
  <c r="D51" i="56"/>
  <c r="G44" i="56"/>
  <c r="G45" i="56"/>
  <c r="G46" i="56"/>
  <c r="G47" i="56"/>
  <c r="G48" i="56"/>
  <c r="G49" i="56"/>
  <c r="G50" i="56"/>
  <c r="G51" i="56"/>
  <c r="V20" i="98"/>
  <c r="W21" i="98"/>
  <c r="U24" i="98"/>
  <c r="V25" i="98"/>
  <c r="W26" i="98"/>
  <c r="V12" i="98"/>
  <c r="T27" i="98"/>
  <c r="S27" i="98"/>
  <c r="R27" i="98"/>
  <c r="T26" i="98"/>
  <c r="S26" i="98"/>
  <c r="R26" i="98"/>
  <c r="T25" i="98"/>
  <c r="S25" i="98"/>
  <c r="R25" i="98"/>
  <c r="T24" i="98"/>
  <c r="S24" i="98"/>
  <c r="R24" i="98"/>
  <c r="T22" i="98"/>
  <c r="S22" i="98"/>
  <c r="R22" i="98"/>
  <c r="T21" i="98"/>
  <c r="S21" i="98"/>
  <c r="R21" i="98"/>
  <c r="T20" i="98"/>
  <c r="S20" i="98"/>
  <c r="R20" i="98"/>
  <c r="T19" i="98"/>
  <c r="S19" i="98"/>
  <c r="V19" i="98" s="1"/>
  <c r="R19" i="98"/>
  <c r="T18" i="98"/>
  <c r="S18" i="98"/>
  <c r="R18" i="98"/>
  <c r="T17" i="98"/>
  <c r="S17" i="98"/>
  <c r="R17" i="98"/>
  <c r="T16" i="98"/>
  <c r="S16" i="98"/>
  <c r="R16" i="98"/>
  <c r="T15" i="98"/>
  <c r="S15" i="98"/>
  <c r="R15" i="98"/>
  <c r="T14" i="98"/>
  <c r="S14" i="98"/>
  <c r="R14" i="98"/>
  <c r="R28" i="98" s="1"/>
  <c r="T13" i="98"/>
  <c r="S13" i="98"/>
  <c r="R13" i="98"/>
  <c r="T12" i="98"/>
  <c r="T28" i="98" s="1"/>
  <c r="S12" i="98"/>
  <c r="R12" i="98"/>
  <c r="I13" i="98"/>
  <c r="U13" i="98" s="1"/>
  <c r="J13" i="98"/>
  <c r="V13" i="98" s="1"/>
  <c r="K13" i="98"/>
  <c r="W13" i="98" s="1"/>
  <c r="I14" i="98"/>
  <c r="U14" i="98" s="1"/>
  <c r="J14" i="98"/>
  <c r="V14" i="98" s="1"/>
  <c r="K14" i="98"/>
  <c r="W14" i="98" s="1"/>
  <c r="I15" i="98"/>
  <c r="U15" i="98" s="1"/>
  <c r="J15" i="98"/>
  <c r="V15" i="98" s="1"/>
  <c r="K15" i="98"/>
  <c r="W15" i="98" s="1"/>
  <c r="I16" i="98"/>
  <c r="U16" i="98" s="1"/>
  <c r="J16" i="98"/>
  <c r="V16" i="98" s="1"/>
  <c r="K16" i="98"/>
  <c r="W16" i="98" s="1"/>
  <c r="I17" i="98"/>
  <c r="U17" i="98" s="1"/>
  <c r="J17" i="98"/>
  <c r="V17" i="98" s="1"/>
  <c r="K17" i="98"/>
  <c r="W17" i="98" s="1"/>
  <c r="I18" i="98"/>
  <c r="U18" i="98" s="1"/>
  <c r="J18" i="98"/>
  <c r="V18" i="98" s="1"/>
  <c r="K18" i="98"/>
  <c r="W18" i="98" s="1"/>
  <c r="I19" i="98"/>
  <c r="U19" i="98" s="1"/>
  <c r="J19" i="98"/>
  <c r="K19" i="98"/>
  <c r="W19" i="98" s="1"/>
  <c r="I20" i="98"/>
  <c r="U20" i="98" s="1"/>
  <c r="J20" i="98"/>
  <c r="K20" i="98"/>
  <c r="W20" i="98" s="1"/>
  <c r="I21" i="98"/>
  <c r="U21" i="98" s="1"/>
  <c r="J21" i="98"/>
  <c r="V21" i="98" s="1"/>
  <c r="K21" i="98"/>
  <c r="I22" i="98"/>
  <c r="U22" i="98" s="1"/>
  <c r="J22" i="98"/>
  <c r="V22" i="98" s="1"/>
  <c r="K22" i="98"/>
  <c r="W22" i="98" s="1"/>
  <c r="I24" i="98"/>
  <c r="J24" i="98"/>
  <c r="V24" i="98" s="1"/>
  <c r="K24" i="98"/>
  <c r="W24" i="98" s="1"/>
  <c r="I25" i="98"/>
  <c r="U25" i="98" s="1"/>
  <c r="J25" i="98"/>
  <c r="K25" i="98"/>
  <c r="W25" i="98" s="1"/>
  <c r="I26" i="98"/>
  <c r="U26" i="98" s="1"/>
  <c r="J26" i="98"/>
  <c r="V26" i="98" s="1"/>
  <c r="K26" i="98"/>
  <c r="I27" i="98"/>
  <c r="U27" i="98" s="1"/>
  <c r="J27" i="98"/>
  <c r="V27" i="98" s="1"/>
  <c r="K27" i="98"/>
  <c r="W27" i="98" s="1"/>
  <c r="J12" i="98"/>
  <c r="K12" i="98"/>
  <c r="S28" i="98"/>
  <c r="N28" i="98"/>
  <c r="O28" i="98"/>
  <c r="P28" i="98"/>
  <c r="Q28" i="98"/>
  <c r="L28" i="98"/>
  <c r="M28" i="98"/>
  <c r="H28" i="98"/>
  <c r="G28" i="98"/>
  <c r="F28" i="98"/>
  <c r="E28" i="98"/>
  <c r="D28" i="98"/>
  <c r="C28" i="98"/>
  <c r="S20" i="96"/>
  <c r="N20" i="96"/>
  <c r="Q20" i="96"/>
  <c r="P20" i="96"/>
  <c r="T20" i="96" s="1"/>
  <c r="O20" i="96"/>
  <c r="H23" i="96"/>
  <c r="I23" i="96"/>
  <c r="J20" i="96"/>
  <c r="F20" i="96"/>
  <c r="C23" i="96"/>
  <c r="G27" i="14"/>
  <c r="E23" i="174"/>
  <c r="E22" i="174"/>
  <c r="D10" i="173"/>
  <c r="E7" i="173"/>
  <c r="E6" i="173"/>
  <c r="D7" i="173"/>
  <c r="D6" i="173"/>
  <c r="D34" i="174"/>
  <c r="D33" i="174"/>
  <c r="D10" i="174"/>
  <c r="D9" i="174"/>
  <c r="E7" i="174"/>
  <c r="E6" i="174"/>
  <c r="D7" i="174"/>
  <c r="D6" i="174"/>
  <c r="F13" i="62"/>
  <c r="F14" i="62"/>
  <c r="F15" i="62"/>
  <c r="F16" i="62"/>
  <c r="F17" i="62"/>
  <c r="F18" i="62"/>
  <c r="F19" i="62"/>
  <c r="F20" i="62"/>
  <c r="F21" i="62"/>
  <c r="F22" i="62"/>
  <c r="F23" i="62"/>
  <c r="F24" i="62"/>
  <c r="J12" i="180"/>
  <c r="J13" i="180"/>
  <c r="J14" i="180"/>
  <c r="J15" i="180"/>
  <c r="J16" i="180"/>
  <c r="J17" i="180"/>
  <c r="J18" i="180"/>
  <c r="J19" i="180"/>
  <c r="J20" i="180"/>
  <c r="J21" i="180"/>
  <c r="J22" i="180"/>
  <c r="J23" i="180"/>
  <c r="J11" i="180"/>
  <c r="I12" i="180"/>
  <c r="I13" i="180"/>
  <c r="I14" i="180"/>
  <c r="I15" i="180"/>
  <c r="I16" i="180"/>
  <c r="I17" i="180"/>
  <c r="I18" i="180"/>
  <c r="I19" i="180"/>
  <c r="I20" i="180"/>
  <c r="I21" i="180"/>
  <c r="I22" i="180"/>
  <c r="I23" i="180"/>
  <c r="I11" i="180"/>
  <c r="I18" i="179"/>
  <c r="I19" i="179"/>
  <c r="J12" i="179"/>
  <c r="J13" i="179"/>
  <c r="J14" i="179"/>
  <c r="J15" i="179"/>
  <c r="J16" i="179"/>
  <c r="J17" i="179"/>
  <c r="J18" i="179"/>
  <c r="J19" i="179"/>
  <c r="J11" i="179"/>
  <c r="I12" i="179"/>
  <c r="I13" i="179"/>
  <c r="I14" i="179"/>
  <c r="I15" i="179"/>
  <c r="I16" i="179"/>
  <c r="I17" i="179"/>
  <c r="I11" i="179"/>
  <c r="P23" i="86"/>
  <c r="Q23" i="86"/>
  <c r="J15" i="86"/>
  <c r="K15" i="86"/>
  <c r="J16" i="86"/>
  <c r="K16" i="86"/>
  <c r="J17" i="86"/>
  <c r="K17" i="86"/>
  <c r="J18" i="86"/>
  <c r="K18" i="86"/>
  <c r="J19" i="86"/>
  <c r="K19" i="86"/>
  <c r="J20" i="86"/>
  <c r="K20" i="86"/>
  <c r="J21" i="86"/>
  <c r="K21" i="86"/>
  <c r="J22" i="86"/>
  <c r="K22" i="86"/>
  <c r="J23" i="86"/>
  <c r="K23" i="86"/>
  <c r="J24" i="86"/>
  <c r="K24" i="86"/>
  <c r="J25" i="86"/>
  <c r="K25" i="86"/>
  <c r="J26" i="86"/>
  <c r="K26" i="86"/>
  <c r="K14" i="86"/>
  <c r="J14" i="86"/>
  <c r="C24" i="5"/>
  <c r="D25" i="13"/>
  <c r="E25" i="13"/>
  <c r="F25" i="13"/>
  <c r="H25" i="13"/>
  <c r="Q14" i="89"/>
  <c r="R14" i="89"/>
  <c r="Q15" i="89"/>
  <c r="R15" i="89"/>
  <c r="Q16" i="89"/>
  <c r="R16" i="89"/>
  <c r="Q17" i="89"/>
  <c r="R17" i="89"/>
  <c r="Q18" i="89"/>
  <c r="R18" i="89"/>
  <c r="Q19" i="89"/>
  <c r="R19" i="89"/>
  <c r="Q20" i="89"/>
  <c r="R20" i="89"/>
  <c r="Q21" i="89"/>
  <c r="R21" i="89"/>
  <c r="Q22" i="89"/>
  <c r="R22" i="89"/>
  <c r="Q23" i="89"/>
  <c r="R23" i="89"/>
  <c r="Q24" i="89"/>
  <c r="R24" i="89"/>
  <c r="Q25" i="89"/>
  <c r="R25" i="89"/>
  <c r="D26" i="89"/>
  <c r="E26" i="89"/>
  <c r="F26" i="89"/>
  <c r="H26" i="89"/>
  <c r="I26" i="89"/>
  <c r="K26" i="89"/>
  <c r="L26" i="89"/>
  <c r="N26" i="89"/>
  <c r="O26" i="89"/>
  <c r="D25" i="88"/>
  <c r="E25" i="88"/>
  <c r="F25" i="88"/>
  <c r="H25" i="88"/>
  <c r="I25" i="88"/>
  <c r="K25" i="88"/>
  <c r="L25" i="88"/>
  <c r="N25" i="88"/>
  <c r="O25" i="88"/>
  <c r="Q13" i="88"/>
  <c r="R13" i="88"/>
  <c r="Q14" i="88"/>
  <c r="R14" i="88"/>
  <c r="Q15" i="88"/>
  <c r="R15" i="88"/>
  <c r="Q16" i="88"/>
  <c r="R16" i="88"/>
  <c r="Q17" i="88"/>
  <c r="R17" i="88"/>
  <c r="Q18" i="88"/>
  <c r="R18" i="88"/>
  <c r="Q19" i="88"/>
  <c r="R19" i="88"/>
  <c r="Q20" i="88"/>
  <c r="R20" i="88"/>
  <c r="Q21" i="88"/>
  <c r="R21" i="88"/>
  <c r="Q22" i="88"/>
  <c r="R22" i="88"/>
  <c r="Q23" i="88"/>
  <c r="R23" i="88"/>
  <c r="Q24" i="88"/>
  <c r="R24" i="88"/>
  <c r="W12" i="98" l="1"/>
  <c r="E38" i="183"/>
  <c r="E39" i="183" s="1"/>
  <c r="E29" i="183"/>
  <c r="R27" i="96"/>
  <c r="D12" i="173"/>
  <c r="D13" i="183"/>
  <c r="P16" i="187"/>
  <c r="J16" i="187"/>
  <c r="P18" i="187"/>
  <c r="J18" i="187"/>
  <c r="P20" i="187"/>
  <c r="J20" i="187"/>
  <c r="P22" i="187"/>
  <c r="J22" i="187"/>
  <c r="I22" i="187" s="1"/>
  <c r="T22" i="187" s="1"/>
  <c r="P22" i="186"/>
  <c r="O11" i="187"/>
  <c r="J11" i="187"/>
  <c r="O16" i="187"/>
  <c r="O18" i="187"/>
  <c r="O20" i="187"/>
  <c r="O22" i="187"/>
  <c r="R20" i="96"/>
  <c r="E29" i="185"/>
  <c r="O17" i="186"/>
  <c r="O12" i="187"/>
  <c r="J12" i="187"/>
  <c r="P15" i="187"/>
  <c r="J15" i="187"/>
  <c r="I15" i="187" s="1"/>
  <c r="T15" i="187" s="1"/>
  <c r="P17" i="187"/>
  <c r="J17" i="187"/>
  <c r="P19" i="187"/>
  <c r="J19" i="187"/>
  <c r="I19" i="187" s="1"/>
  <c r="T19" i="187" s="1"/>
  <c r="D12" i="185"/>
  <c r="D29" i="185" s="1"/>
  <c r="U20" i="96"/>
  <c r="V20" i="96" s="1"/>
  <c r="F15" i="183"/>
  <c r="E36" i="185"/>
  <c r="E39" i="185" s="1"/>
  <c r="D13" i="185"/>
  <c r="D12" i="183"/>
  <c r="D37" i="183" s="1"/>
  <c r="O13" i="187"/>
  <c r="J13" i="187"/>
  <c r="O21" i="187"/>
  <c r="P21" i="186"/>
  <c r="O15" i="186"/>
  <c r="O14" i="186"/>
  <c r="N10" i="187"/>
  <c r="N11" i="187"/>
  <c r="N12" i="187"/>
  <c r="N14" i="186"/>
  <c r="M14" i="186" s="1"/>
  <c r="N15" i="186"/>
  <c r="N16" i="186"/>
  <c r="M16" i="186" s="1"/>
  <c r="N17" i="186"/>
  <c r="M17" i="186" s="1"/>
  <c r="N18" i="186"/>
  <c r="M18" i="186" s="1"/>
  <c r="N19" i="186"/>
  <c r="M19" i="186" s="1"/>
  <c r="N20" i="186"/>
  <c r="M20" i="186" s="1"/>
  <c r="O21" i="186"/>
  <c r="M21" i="186" s="1"/>
  <c r="O22" i="186"/>
  <c r="M22" i="186" s="1"/>
  <c r="N14" i="187"/>
  <c r="N15" i="187"/>
  <c r="M15" i="187" s="1"/>
  <c r="N16" i="187"/>
  <c r="M16" i="187" s="1"/>
  <c r="N17" i="187"/>
  <c r="M17" i="187" s="1"/>
  <c r="N18" i="187"/>
  <c r="M18" i="187" s="1"/>
  <c r="N19" i="187"/>
  <c r="M19" i="187" s="1"/>
  <c r="N20" i="187"/>
  <c r="M20" i="187" s="1"/>
  <c r="N21" i="187"/>
  <c r="N22" i="187"/>
  <c r="M22" i="187" s="1"/>
  <c r="G23" i="187"/>
  <c r="N11" i="186"/>
  <c r="J10" i="186"/>
  <c r="P10" i="186"/>
  <c r="J11" i="186"/>
  <c r="I11" i="186" s="1"/>
  <c r="T11" i="186" s="1"/>
  <c r="P11" i="186"/>
  <c r="J12" i="186"/>
  <c r="I12" i="186" s="1"/>
  <c r="T12" i="186" s="1"/>
  <c r="P12" i="186"/>
  <c r="J13" i="186"/>
  <c r="I13" i="186" s="1"/>
  <c r="T13" i="186" s="1"/>
  <c r="P13" i="186"/>
  <c r="G23" i="186"/>
  <c r="J10" i="187"/>
  <c r="P10" i="187"/>
  <c r="I11" i="187"/>
  <c r="T11" i="187" s="1"/>
  <c r="P11" i="187"/>
  <c r="I12" i="187"/>
  <c r="T12" i="187" s="1"/>
  <c r="P12" i="187"/>
  <c r="I13" i="187"/>
  <c r="T13" i="187" s="1"/>
  <c r="P13" i="187"/>
  <c r="N10" i="186"/>
  <c r="N12" i="186"/>
  <c r="M12" i="186" s="1"/>
  <c r="N13" i="186"/>
  <c r="M13" i="186" s="1"/>
  <c r="N13" i="187"/>
  <c r="O14" i="187"/>
  <c r="J15" i="186"/>
  <c r="I15" i="186" s="1"/>
  <c r="T15" i="186" s="1"/>
  <c r="J16" i="186"/>
  <c r="I16" i="186" s="1"/>
  <c r="T16" i="186" s="1"/>
  <c r="J17" i="186"/>
  <c r="I17" i="186" s="1"/>
  <c r="T17" i="186" s="1"/>
  <c r="J18" i="186"/>
  <c r="I18" i="186" s="1"/>
  <c r="T18" i="186" s="1"/>
  <c r="J19" i="186"/>
  <c r="I19" i="186" s="1"/>
  <c r="T19" i="186" s="1"/>
  <c r="J20" i="186"/>
  <c r="I20" i="186" s="1"/>
  <c r="T20" i="186" s="1"/>
  <c r="I16" i="187"/>
  <c r="T16" i="187" s="1"/>
  <c r="I17" i="187"/>
  <c r="T17" i="187" s="1"/>
  <c r="I18" i="187"/>
  <c r="T18" i="187" s="1"/>
  <c r="I20" i="187"/>
  <c r="T20" i="187" s="1"/>
  <c r="F7" i="185"/>
  <c r="F13" i="185"/>
  <c r="F6" i="185"/>
  <c r="F29" i="185" s="1"/>
  <c r="F12" i="185"/>
  <c r="F10" i="185"/>
  <c r="H22" i="184"/>
  <c r="K22" i="184"/>
  <c r="F12" i="183"/>
  <c r="F6" i="183"/>
  <c r="F13" i="183"/>
  <c r="Q26" i="89"/>
  <c r="K28" i="98"/>
  <c r="O12" i="7"/>
  <c r="W13" i="7"/>
  <c r="W12" i="7"/>
  <c r="O23" i="187" l="1"/>
  <c r="D29" i="183"/>
  <c r="F29" i="183"/>
  <c r="M13" i="187"/>
  <c r="D37" i="185"/>
  <c r="M21" i="187"/>
  <c r="O23" i="186"/>
  <c r="M15" i="186"/>
  <c r="I10" i="186"/>
  <c r="J23" i="186"/>
  <c r="N23" i="186"/>
  <c r="M10" i="186"/>
  <c r="J23" i="187"/>
  <c r="I10" i="187"/>
  <c r="N23" i="187"/>
  <c r="M10" i="187"/>
  <c r="P23" i="186"/>
  <c r="M14" i="187"/>
  <c r="P23" i="187"/>
  <c r="M11" i="187"/>
  <c r="M11" i="186"/>
  <c r="M12" i="187"/>
  <c r="D38" i="185"/>
  <c r="D25" i="7"/>
  <c r="F25" i="7"/>
  <c r="G25" i="7"/>
  <c r="I25" i="7"/>
  <c r="J25" i="7"/>
  <c r="L25" i="7"/>
  <c r="M25" i="7"/>
  <c r="C25" i="7"/>
  <c r="H12" i="129"/>
  <c r="H13" i="129"/>
  <c r="H14" i="129"/>
  <c r="H17" i="129"/>
  <c r="H19" i="129"/>
  <c r="H10" i="129"/>
  <c r="F22" i="169"/>
  <c r="G22" i="169"/>
  <c r="H22" i="169"/>
  <c r="F11" i="152"/>
  <c r="F12" i="152"/>
  <c r="F13" i="152"/>
  <c r="F14" i="152"/>
  <c r="F15" i="152"/>
  <c r="F16" i="152"/>
  <c r="F17" i="152"/>
  <c r="F18" i="152"/>
  <c r="F19" i="152"/>
  <c r="F20" i="152"/>
  <c r="F21" i="152"/>
  <c r="F22" i="152"/>
  <c r="C23" i="60"/>
  <c r="D23" i="60"/>
  <c r="E23" i="60"/>
  <c r="F23" i="60"/>
  <c r="K24" i="180"/>
  <c r="I24" i="180"/>
  <c r="H24" i="180"/>
  <c r="G24" i="180"/>
  <c r="F24" i="180"/>
  <c r="E24" i="180"/>
  <c r="D24" i="180"/>
  <c r="C24" i="180"/>
  <c r="J20" i="179"/>
  <c r="I20" i="179"/>
  <c r="H20" i="179"/>
  <c r="G20" i="179"/>
  <c r="F20" i="179"/>
  <c r="E20" i="179"/>
  <c r="D20" i="179"/>
  <c r="C20" i="179"/>
  <c r="R25" i="7" l="1"/>
  <c r="I23" i="186"/>
  <c r="T23" i="186" s="1"/>
  <c r="T10" i="186"/>
  <c r="I23" i="187"/>
  <c r="T23" i="187" s="1"/>
  <c r="T10" i="187"/>
  <c r="M23" i="187"/>
  <c r="M23" i="186"/>
  <c r="D39" i="185"/>
  <c r="F37" i="185"/>
  <c r="F38" i="185" s="1"/>
  <c r="F39" i="185" s="1"/>
  <c r="F37" i="183"/>
  <c r="F38" i="183" s="1"/>
  <c r="F39" i="183" s="1"/>
  <c r="D38" i="183"/>
  <c r="D39" i="183" s="1"/>
  <c r="J25" i="67"/>
  <c r="J24" i="4"/>
  <c r="J24" i="180"/>
  <c r="J23" i="178" l="1"/>
  <c r="I23" i="178"/>
  <c r="H23" i="178"/>
  <c r="G23" i="178"/>
  <c r="F23" i="178"/>
  <c r="E23" i="178"/>
  <c r="D23" i="178"/>
  <c r="C23" i="178"/>
  <c r="K22" i="178"/>
  <c r="L22" i="178" s="1"/>
  <c r="K21" i="178"/>
  <c r="L21" i="178" s="1"/>
  <c r="K20" i="178"/>
  <c r="L20" i="178" s="1"/>
  <c r="K19" i="178"/>
  <c r="L19" i="178" s="1"/>
  <c r="K18" i="178"/>
  <c r="L18" i="178" s="1"/>
  <c r="K17" i="178"/>
  <c r="L17" i="178" s="1"/>
  <c r="K16" i="178"/>
  <c r="L16" i="178" s="1"/>
  <c r="K15" i="178"/>
  <c r="L15" i="178" s="1"/>
  <c r="K14" i="178"/>
  <c r="L14" i="178" s="1"/>
  <c r="K13" i="178"/>
  <c r="L13" i="178" s="1"/>
  <c r="K12" i="178"/>
  <c r="L12" i="178" s="1"/>
  <c r="K11" i="178"/>
  <c r="L11" i="178" s="1"/>
  <c r="K10" i="178"/>
  <c r="L10" i="178" s="1"/>
  <c r="L23" i="178" l="1"/>
  <c r="K23" i="178"/>
  <c r="O25" i="177"/>
  <c r="K25" i="177"/>
  <c r="G25" i="177"/>
  <c r="C25" i="177"/>
  <c r="S24" i="177"/>
  <c r="Q24" i="177"/>
  <c r="P24" i="177"/>
  <c r="M24" i="177"/>
  <c r="L24" i="177"/>
  <c r="I24" i="177"/>
  <c r="H24" i="177"/>
  <c r="E24" i="177"/>
  <c r="D24" i="177"/>
  <c r="S23" i="177"/>
  <c r="Q23" i="177"/>
  <c r="P23" i="177"/>
  <c r="M23" i="177"/>
  <c r="L23" i="177"/>
  <c r="I23" i="177"/>
  <c r="H23" i="177"/>
  <c r="E23" i="177"/>
  <c r="D23" i="177"/>
  <c r="S22" i="177"/>
  <c r="Q22" i="177"/>
  <c r="P22" i="177"/>
  <c r="R22" i="177" s="1"/>
  <c r="M22" i="177"/>
  <c r="L22" i="177"/>
  <c r="I22" i="177"/>
  <c r="H22" i="177"/>
  <c r="E22" i="177"/>
  <c r="D22" i="177"/>
  <c r="S21" i="177"/>
  <c r="Q21" i="177"/>
  <c r="P21" i="177"/>
  <c r="R21" i="177" s="1"/>
  <c r="M21" i="177"/>
  <c r="L21" i="177"/>
  <c r="N21" i="177" s="1"/>
  <c r="I21" i="177"/>
  <c r="H21" i="177"/>
  <c r="J21" i="177" s="1"/>
  <c r="E21" i="177"/>
  <c r="D21" i="177"/>
  <c r="S20" i="177"/>
  <c r="Q20" i="177"/>
  <c r="P20" i="177"/>
  <c r="M20" i="177"/>
  <c r="L20" i="177"/>
  <c r="N20" i="177" s="1"/>
  <c r="I20" i="177"/>
  <c r="H20" i="177"/>
  <c r="J20" i="177" s="1"/>
  <c r="E20" i="177"/>
  <c r="D20" i="177"/>
  <c r="S19" i="177"/>
  <c r="Q19" i="177"/>
  <c r="P19" i="177"/>
  <c r="M19" i="177"/>
  <c r="L19" i="177"/>
  <c r="I19" i="177"/>
  <c r="H19" i="177"/>
  <c r="J19" i="177" s="1"/>
  <c r="E19" i="177"/>
  <c r="D19" i="177"/>
  <c r="T19" i="177" s="1"/>
  <c r="S18" i="177"/>
  <c r="Q18" i="177"/>
  <c r="P18" i="177"/>
  <c r="M18" i="177"/>
  <c r="L18" i="177"/>
  <c r="N18" i="177" s="1"/>
  <c r="I18" i="177"/>
  <c r="H18" i="177"/>
  <c r="E18" i="177"/>
  <c r="D18" i="177"/>
  <c r="S17" i="177"/>
  <c r="Q17" i="177"/>
  <c r="P17" i="177"/>
  <c r="M17" i="177"/>
  <c r="L17" i="177"/>
  <c r="N17" i="177" s="1"/>
  <c r="I17" i="177"/>
  <c r="H17" i="177"/>
  <c r="E17" i="177"/>
  <c r="D17" i="177"/>
  <c r="S16" i="177"/>
  <c r="Q16" i="177"/>
  <c r="P16" i="177"/>
  <c r="N16" i="177"/>
  <c r="M16" i="177"/>
  <c r="L16" i="177"/>
  <c r="I16" i="177"/>
  <c r="H16" i="177"/>
  <c r="J16" i="177" s="1"/>
  <c r="E16" i="177"/>
  <c r="D16" i="177"/>
  <c r="S15" i="177"/>
  <c r="Q15" i="177"/>
  <c r="P15" i="177"/>
  <c r="M15" i="177"/>
  <c r="L15" i="177"/>
  <c r="N15" i="177" s="1"/>
  <c r="I15" i="177"/>
  <c r="H15" i="177"/>
  <c r="E15" i="177"/>
  <c r="D15" i="177"/>
  <c r="S14" i="177"/>
  <c r="Q14" i="177"/>
  <c r="P14" i="177"/>
  <c r="M14" i="177"/>
  <c r="N14" i="177" s="1"/>
  <c r="L14" i="177"/>
  <c r="I14" i="177"/>
  <c r="H14" i="177"/>
  <c r="J14" i="177" s="1"/>
  <c r="E14" i="177"/>
  <c r="D14" i="177"/>
  <c r="S13" i="177"/>
  <c r="Q13" i="177"/>
  <c r="P13" i="177"/>
  <c r="R13" i="177" s="1"/>
  <c r="M13" i="177"/>
  <c r="L13" i="177"/>
  <c r="I13" i="177"/>
  <c r="H13" i="177"/>
  <c r="J13" i="177" s="1"/>
  <c r="E13" i="177"/>
  <c r="D13" i="177"/>
  <c r="S12" i="177"/>
  <c r="Q12" i="177"/>
  <c r="Q25" i="177" s="1"/>
  <c r="P12" i="177"/>
  <c r="M12" i="177"/>
  <c r="L12" i="177"/>
  <c r="N12" i="177" s="1"/>
  <c r="I12" i="177"/>
  <c r="H12" i="177"/>
  <c r="E12" i="177"/>
  <c r="D12" i="177"/>
  <c r="L24" i="175"/>
  <c r="K24" i="175"/>
  <c r="J24" i="175"/>
  <c r="I24" i="175"/>
  <c r="H24" i="175"/>
  <c r="G24" i="175"/>
  <c r="F24" i="175"/>
  <c r="E24" i="175"/>
  <c r="D24" i="175"/>
  <c r="C24" i="175"/>
  <c r="E34" i="174"/>
  <c r="E35" i="174"/>
  <c r="D35" i="174"/>
  <c r="E33" i="174"/>
  <c r="I32" i="174"/>
  <c r="F32" i="174"/>
  <c r="F36" i="174" s="1"/>
  <c r="F28" i="174"/>
  <c r="F25" i="174"/>
  <c r="F24" i="174"/>
  <c r="F23" i="174"/>
  <c r="F22" i="174"/>
  <c r="E21" i="174"/>
  <c r="F21" i="174" s="1"/>
  <c r="E20" i="174"/>
  <c r="F20" i="174" s="1"/>
  <c r="E19" i="174"/>
  <c r="F19" i="174" s="1"/>
  <c r="F18" i="174"/>
  <c r="E18" i="174"/>
  <c r="E37" i="174" s="1"/>
  <c r="E38" i="174" s="1"/>
  <c r="E17" i="174"/>
  <c r="F17" i="174" s="1"/>
  <c r="E16" i="174"/>
  <c r="F16" i="174" s="1"/>
  <c r="E15" i="174"/>
  <c r="D15" i="174"/>
  <c r="F14" i="174"/>
  <c r="E14" i="174"/>
  <c r="E29" i="174" s="1"/>
  <c r="D14" i="174"/>
  <c r="D12" i="174" s="1"/>
  <c r="F11" i="174"/>
  <c r="F10" i="174"/>
  <c r="F9" i="174"/>
  <c r="F8" i="174"/>
  <c r="F7" i="174"/>
  <c r="F6" i="174"/>
  <c r="E34" i="173"/>
  <c r="D34" i="173"/>
  <c r="E35" i="173"/>
  <c r="D35" i="173"/>
  <c r="E33" i="173"/>
  <c r="D33" i="173"/>
  <c r="F32" i="173"/>
  <c r="F36" i="173" s="1"/>
  <c r="F28" i="173"/>
  <c r="F25" i="173"/>
  <c r="F24" i="173"/>
  <c r="F23" i="173"/>
  <c r="F22" i="173"/>
  <c r="E21" i="173"/>
  <c r="F21" i="173" s="1"/>
  <c r="E20" i="173"/>
  <c r="F20" i="173" s="1"/>
  <c r="E19" i="173"/>
  <c r="F19" i="173" s="1"/>
  <c r="E18" i="173"/>
  <c r="E17" i="173"/>
  <c r="F17" i="173" s="1"/>
  <c r="E16" i="173"/>
  <c r="F16" i="173" s="1"/>
  <c r="E15" i="173"/>
  <c r="D15" i="173"/>
  <c r="D13" i="173" s="1"/>
  <c r="F14" i="173"/>
  <c r="F11" i="173"/>
  <c r="F10" i="173"/>
  <c r="F9" i="173"/>
  <c r="F8" i="173"/>
  <c r="F7" i="173"/>
  <c r="D37" i="173" l="1"/>
  <c r="D29" i="173"/>
  <c r="F18" i="173"/>
  <c r="E37" i="173"/>
  <c r="E38" i="173" s="1"/>
  <c r="R18" i="177"/>
  <c r="F15" i="173"/>
  <c r="E29" i="173"/>
  <c r="R19" i="177"/>
  <c r="N24" i="177"/>
  <c r="D36" i="173"/>
  <c r="F15" i="174"/>
  <c r="D13" i="174"/>
  <c r="H25" i="177"/>
  <c r="N13" i="177"/>
  <c r="D37" i="174"/>
  <c r="D29" i="174"/>
  <c r="U12" i="177"/>
  <c r="J15" i="177"/>
  <c r="R15" i="177"/>
  <c r="J18" i="177"/>
  <c r="N19" i="177"/>
  <c r="T22" i="177"/>
  <c r="J24" i="177"/>
  <c r="R24" i="177"/>
  <c r="F13" i="173"/>
  <c r="T23" i="177"/>
  <c r="T17" i="177"/>
  <c r="P25" i="177"/>
  <c r="M25" i="177"/>
  <c r="E25" i="177"/>
  <c r="T13" i="177"/>
  <c r="R14" i="177"/>
  <c r="R17" i="177"/>
  <c r="T21" i="177"/>
  <c r="R23" i="177"/>
  <c r="T15" i="177"/>
  <c r="R16" i="177"/>
  <c r="R20" i="177"/>
  <c r="U14" i="177"/>
  <c r="U16" i="177"/>
  <c r="U18" i="177"/>
  <c r="N22" i="177"/>
  <c r="N25" i="177" s="1"/>
  <c r="L25" i="177"/>
  <c r="N23" i="177"/>
  <c r="J23" i="177"/>
  <c r="J17" i="177"/>
  <c r="J22" i="177"/>
  <c r="T24" i="177"/>
  <c r="T14" i="177"/>
  <c r="T16" i="177"/>
  <c r="T18" i="177"/>
  <c r="V18" i="177" s="1"/>
  <c r="T20" i="177"/>
  <c r="U13" i="177"/>
  <c r="U15" i="177"/>
  <c r="U19" i="177"/>
  <c r="V19" i="177" s="1"/>
  <c r="U21" i="177"/>
  <c r="D25" i="177"/>
  <c r="U24" i="177"/>
  <c r="U20" i="177"/>
  <c r="U23" i="177"/>
  <c r="U22" i="177"/>
  <c r="V22" i="177" s="1"/>
  <c r="S25" i="177"/>
  <c r="V24" i="177"/>
  <c r="R12" i="177"/>
  <c r="F13" i="177"/>
  <c r="F14" i="177"/>
  <c r="F15" i="177"/>
  <c r="F16" i="177"/>
  <c r="F18" i="177"/>
  <c r="F19" i="177"/>
  <c r="F20" i="177"/>
  <c r="F21" i="177"/>
  <c r="F22" i="177"/>
  <c r="F23" i="177"/>
  <c r="F24" i="177"/>
  <c r="I25" i="177"/>
  <c r="F12" i="177"/>
  <c r="F17" i="177"/>
  <c r="U17" i="177"/>
  <c r="J12" i="177"/>
  <c r="T12" i="177"/>
  <c r="E36" i="174"/>
  <c r="E39" i="174" s="1"/>
  <c r="D36" i="174"/>
  <c r="F13" i="174"/>
  <c r="E36" i="173"/>
  <c r="F6" i="173"/>
  <c r="F12" i="173"/>
  <c r="F29" i="173" l="1"/>
  <c r="E39" i="173"/>
  <c r="V13" i="177"/>
  <c r="V14" i="177"/>
  <c r="V21" i="177"/>
  <c r="F12" i="174"/>
  <c r="F29" i="174" s="1"/>
  <c r="V23" i="177"/>
  <c r="V17" i="177"/>
  <c r="F37" i="173"/>
  <c r="F38" i="173" s="1"/>
  <c r="R25" i="177"/>
  <c r="V15" i="177"/>
  <c r="V16" i="177"/>
  <c r="J25" i="177"/>
  <c r="V20" i="177"/>
  <c r="U25" i="177"/>
  <c r="T25" i="177"/>
  <c r="V12" i="177"/>
  <c r="F25" i="177"/>
  <c r="D38" i="173"/>
  <c r="F39" i="173" l="1"/>
  <c r="V25" i="177"/>
  <c r="F37" i="174"/>
  <c r="F38" i="174" s="1"/>
  <c r="F39" i="174" s="1"/>
  <c r="D38" i="174"/>
  <c r="D39" i="174" s="1"/>
  <c r="D39" i="173"/>
  <c r="N16" i="162" l="1"/>
  <c r="E19" i="163" l="1"/>
  <c r="D12" i="165" l="1"/>
  <c r="E22" i="169"/>
  <c r="D22" i="169"/>
  <c r="C22" i="169"/>
  <c r="I12" i="13"/>
  <c r="D24" i="163" l="1"/>
  <c r="C24" i="163"/>
  <c r="F12" i="163"/>
  <c r="F13" i="163"/>
  <c r="F14" i="163"/>
  <c r="F15" i="163"/>
  <c r="F16" i="163"/>
  <c r="F17" i="163"/>
  <c r="F18" i="163"/>
  <c r="F19" i="163"/>
  <c r="F20" i="163"/>
  <c r="F21" i="163"/>
  <c r="F22" i="163"/>
  <c r="F23" i="163"/>
  <c r="F11" i="163"/>
  <c r="E12" i="163"/>
  <c r="E13" i="163"/>
  <c r="E14" i="163"/>
  <c r="E15" i="163"/>
  <c r="E16" i="163"/>
  <c r="E17" i="163"/>
  <c r="E18" i="163"/>
  <c r="G18" i="163" s="1"/>
  <c r="E20" i="163"/>
  <c r="E21" i="163"/>
  <c r="E22" i="163"/>
  <c r="E23" i="163"/>
  <c r="I12" i="163"/>
  <c r="E11" i="163"/>
  <c r="S23" i="81"/>
  <c r="S23" i="29"/>
  <c r="D23" i="152"/>
  <c r="G22" i="163" l="1"/>
  <c r="G14" i="163"/>
  <c r="G12" i="163"/>
  <c r="G16" i="163"/>
  <c r="F24" i="163"/>
  <c r="G20" i="163"/>
  <c r="E24" i="163"/>
  <c r="G11" i="163"/>
  <c r="G21" i="163"/>
  <c r="G17" i="163"/>
  <c r="G13" i="163"/>
  <c r="G23" i="163"/>
  <c r="G19" i="163"/>
  <c r="G15" i="163"/>
  <c r="G24" i="163" l="1"/>
  <c r="O25" i="165" l="1"/>
  <c r="K25" i="165"/>
  <c r="G25" i="165"/>
  <c r="C25" i="165"/>
  <c r="S24" i="165"/>
  <c r="Q24" i="165"/>
  <c r="P24" i="165"/>
  <c r="M24" i="165"/>
  <c r="L24" i="165"/>
  <c r="I24" i="165"/>
  <c r="H24" i="165"/>
  <c r="E24" i="165"/>
  <c r="D24" i="165"/>
  <c r="S23" i="165"/>
  <c r="Q23" i="165"/>
  <c r="P23" i="165"/>
  <c r="M23" i="165"/>
  <c r="L23" i="165"/>
  <c r="I23" i="165"/>
  <c r="J23" i="165" s="1"/>
  <c r="H23" i="165"/>
  <c r="E23" i="165"/>
  <c r="D23" i="165"/>
  <c r="S22" i="165"/>
  <c r="Q22" i="165"/>
  <c r="P22" i="165"/>
  <c r="M22" i="165"/>
  <c r="L22" i="165"/>
  <c r="I22" i="165"/>
  <c r="H22" i="165"/>
  <c r="E22" i="165"/>
  <c r="D22" i="165"/>
  <c r="S21" i="165"/>
  <c r="Q21" i="165"/>
  <c r="P21" i="165"/>
  <c r="R21" i="165" s="1"/>
  <c r="N21" i="165"/>
  <c r="M21" i="165"/>
  <c r="L21" i="165"/>
  <c r="I21" i="165"/>
  <c r="H21" i="165"/>
  <c r="E21" i="165"/>
  <c r="D21" i="165"/>
  <c r="S20" i="165"/>
  <c r="Q20" i="165"/>
  <c r="P20" i="165"/>
  <c r="M20" i="165"/>
  <c r="L20" i="165"/>
  <c r="N20" i="165" s="1"/>
  <c r="I20" i="165"/>
  <c r="H20" i="165"/>
  <c r="E20" i="165"/>
  <c r="D20" i="165"/>
  <c r="S19" i="165"/>
  <c r="Q19" i="165"/>
  <c r="P19" i="165"/>
  <c r="R19" i="165" s="1"/>
  <c r="M19" i="165"/>
  <c r="L19" i="165"/>
  <c r="I19" i="165"/>
  <c r="H19" i="165"/>
  <c r="E19" i="165"/>
  <c r="D19" i="165"/>
  <c r="S18" i="165"/>
  <c r="Q18" i="165"/>
  <c r="P18" i="165"/>
  <c r="M18" i="165"/>
  <c r="L18" i="165"/>
  <c r="I18" i="165"/>
  <c r="H18" i="165"/>
  <c r="J18" i="165" s="1"/>
  <c r="E18" i="165"/>
  <c r="D18" i="165"/>
  <c r="S17" i="165"/>
  <c r="Q17" i="165"/>
  <c r="P17" i="165"/>
  <c r="M17" i="165"/>
  <c r="L17" i="165"/>
  <c r="I17" i="165"/>
  <c r="H17" i="165"/>
  <c r="E17" i="165"/>
  <c r="D17" i="165"/>
  <c r="S16" i="165"/>
  <c r="Q16" i="165"/>
  <c r="P16" i="165"/>
  <c r="M16" i="165"/>
  <c r="L16" i="165"/>
  <c r="N16" i="165" s="1"/>
  <c r="I16" i="165"/>
  <c r="H16" i="165"/>
  <c r="E16" i="165"/>
  <c r="D16" i="165"/>
  <c r="S15" i="165"/>
  <c r="Q15" i="165"/>
  <c r="P15" i="165"/>
  <c r="M15" i="165"/>
  <c r="L15" i="165"/>
  <c r="I15" i="165"/>
  <c r="H15" i="165"/>
  <c r="E15" i="165"/>
  <c r="D15" i="165"/>
  <c r="S14" i="165"/>
  <c r="Q14" i="165"/>
  <c r="P14" i="165"/>
  <c r="R14" i="165" s="1"/>
  <c r="M14" i="165"/>
  <c r="L14" i="165"/>
  <c r="N14" i="165" s="1"/>
  <c r="I14" i="165"/>
  <c r="H14" i="165"/>
  <c r="E14" i="165"/>
  <c r="D14" i="165"/>
  <c r="S13" i="165"/>
  <c r="Q13" i="165"/>
  <c r="P13" i="165"/>
  <c r="M13" i="165"/>
  <c r="L13" i="165"/>
  <c r="I13" i="165"/>
  <c r="H13" i="165"/>
  <c r="E13" i="165"/>
  <c r="D13" i="165"/>
  <c r="S12" i="165"/>
  <c r="Q12" i="165"/>
  <c r="P12" i="165"/>
  <c r="N12" i="165"/>
  <c r="M12" i="165"/>
  <c r="L12" i="165"/>
  <c r="I12" i="165"/>
  <c r="H12" i="165"/>
  <c r="E12" i="165"/>
  <c r="C25" i="62"/>
  <c r="D25" i="62"/>
  <c r="E25" i="62"/>
  <c r="J16" i="165" l="1"/>
  <c r="J22" i="165"/>
  <c r="N24" i="165"/>
  <c r="R24" i="165"/>
  <c r="J21" i="165"/>
  <c r="N23" i="165"/>
  <c r="I25" i="13"/>
  <c r="R17" i="165"/>
  <c r="R13" i="165"/>
  <c r="J19" i="165"/>
  <c r="J17" i="165"/>
  <c r="J15" i="165"/>
  <c r="J13" i="165"/>
  <c r="R20" i="165"/>
  <c r="U24" i="165"/>
  <c r="N22" i="165"/>
  <c r="N19" i="165"/>
  <c r="U19" i="165"/>
  <c r="T19" i="165"/>
  <c r="N18" i="165"/>
  <c r="N17" i="165"/>
  <c r="N15" i="165"/>
  <c r="U13" i="165"/>
  <c r="N13" i="165"/>
  <c r="J24" i="165"/>
  <c r="J20" i="165"/>
  <c r="U20" i="165"/>
  <c r="U15" i="165"/>
  <c r="T14" i="165"/>
  <c r="J14" i="165"/>
  <c r="E25" i="165"/>
  <c r="R23" i="165"/>
  <c r="R22" i="165"/>
  <c r="U22" i="165"/>
  <c r="T22" i="165"/>
  <c r="R18" i="165"/>
  <c r="T17" i="165"/>
  <c r="P25" i="165"/>
  <c r="R16" i="165"/>
  <c r="Q25" i="165"/>
  <c r="U16" i="165"/>
  <c r="R15" i="165"/>
  <c r="T18" i="165"/>
  <c r="M25" i="165"/>
  <c r="T15" i="165"/>
  <c r="L25" i="165"/>
  <c r="T24" i="165"/>
  <c r="U23" i="165"/>
  <c r="T23" i="165"/>
  <c r="U21" i="165"/>
  <c r="T21" i="165"/>
  <c r="T20" i="165"/>
  <c r="U18" i="165"/>
  <c r="I25" i="165"/>
  <c r="U17" i="165"/>
  <c r="T16" i="165"/>
  <c r="U14" i="165"/>
  <c r="V14" i="165" s="1"/>
  <c r="H25" i="165"/>
  <c r="T13" i="165"/>
  <c r="V13" i="165" s="1"/>
  <c r="J12" i="165"/>
  <c r="D25" i="165"/>
  <c r="S25" i="165"/>
  <c r="R12" i="165"/>
  <c r="F12" i="165"/>
  <c r="U12" i="165"/>
  <c r="F13" i="165"/>
  <c r="F14" i="165"/>
  <c r="F15" i="165"/>
  <c r="F16" i="165"/>
  <c r="F17" i="165"/>
  <c r="F18" i="165"/>
  <c r="F19" i="165"/>
  <c r="F20" i="165"/>
  <c r="F21" i="165"/>
  <c r="F22" i="165"/>
  <c r="F23" i="165"/>
  <c r="F24" i="165"/>
  <c r="T12" i="165"/>
  <c r="O21" i="96"/>
  <c r="S21" i="96" s="1"/>
  <c r="V19" i="165" l="1"/>
  <c r="V16" i="165"/>
  <c r="V15" i="165"/>
  <c r="V24" i="165"/>
  <c r="V22" i="165"/>
  <c r="N25" i="165"/>
  <c r="V23" i="165"/>
  <c r="V20" i="165"/>
  <c r="J25" i="165"/>
  <c r="V18" i="165"/>
  <c r="V17" i="165"/>
  <c r="R25" i="165"/>
  <c r="V21" i="165"/>
  <c r="U25" i="165"/>
  <c r="F25" i="165"/>
  <c r="T25" i="165"/>
  <c r="V12" i="165"/>
  <c r="O14" i="96"/>
  <c r="S14" i="96" s="1"/>
  <c r="P14" i="96"/>
  <c r="T14" i="96" s="1"/>
  <c r="Q14" i="96"/>
  <c r="U14" i="96" s="1"/>
  <c r="O15" i="96"/>
  <c r="S15" i="96" s="1"/>
  <c r="P15" i="96"/>
  <c r="T15" i="96" s="1"/>
  <c r="Q15" i="96"/>
  <c r="U15" i="96" s="1"/>
  <c r="O16" i="96"/>
  <c r="S16" i="96" s="1"/>
  <c r="P16" i="96"/>
  <c r="T16" i="96" s="1"/>
  <c r="Q16" i="96"/>
  <c r="U16" i="96" s="1"/>
  <c r="O17" i="96"/>
  <c r="S17" i="96" s="1"/>
  <c r="V17" i="96" s="1"/>
  <c r="P17" i="96"/>
  <c r="T17" i="96" s="1"/>
  <c r="Q17" i="96"/>
  <c r="U17" i="96" s="1"/>
  <c r="O18" i="96"/>
  <c r="S18" i="96" s="1"/>
  <c r="P18" i="96"/>
  <c r="T18" i="96" s="1"/>
  <c r="Q18" i="96"/>
  <c r="U18" i="96" s="1"/>
  <c r="O19" i="96"/>
  <c r="S19" i="96" s="1"/>
  <c r="P19" i="96"/>
  <c r="T19" i="96" s="1"/>
  <c r="Q19" i="96"/>
  <c r="U19" i="96" s="1"/>
  <c r="P21" i="96"/>
  <c r="T21" i="96" s="1"/>
  <c r="Q21" i="96"/>
  <c r="U21" i="96" s="1"/>
  <c r="O22" i="96"/>
  <c r="S22" i="96" s="1"/>
  <c r="P22" i="96"/>
  <c r="T22" i="96" s="1"/>
  <c r="Q22" i="96"/>
  <c r="U22" i="96" s="1"/>
  <c r="N19" i="96"/>
  <c r="J19" i="96"/>
  <c r="F19" i="96"/>
  <c r="V16" i="96" l="1"/>
  <c r="V14" i="96"/>
  <c r="V22" i="96"/>
  <c r="V18" i="96"/>
  <c r="V21" i="96"/>
  <c r="V19" i="96"/>
  <c r="V15" i="96"/>
  <c r="R19" i="96"/>
  <c r="V25" i="165"/>
  <c r="G18" i="14"/>
  <c r="G28" i="14" l="1"/>
  <c r="G23" i="135"/>
  <c r="G22" i="153"/>
  <c r="G10" i="29"/>
  <c r="G11" i="29"/>
  <c r="P11" i="29" s="1"/>
  <c r="G12" i="29"/>
  <c r="P12" i="29" s="1"/>
  <c r="G13" i="29"/>
  <c r="P13" i="29" s="1"/>
  <c r="G14" i="29"/>
  <c r="P14" i="29" s="1"/>
  <c r="G15" i="29"/>
  <c r="P15" i="29" s="1"/>
  <c r="G16" i="29"/>
  <c r="P16" i="29" s="1"/>
  <c r="G17" i="29"/>
  <c r="P17" i="29" s="1"/>
  <c r="G18" i="29"/>
  <c r="P18" i="29" s="1"/>
  <c r="G19" i="29"/>
  <c r="P19" i="29" s="1"/>
  <c r="G20" i="29"/>
  <c r="P20" i="29" s="1"/>
  <c r="G21" i="29"/>
  <c r="P21" i="29" s="1"/>
  <c r="G22" i="29"/>
  <c r="P22" i="29" l="1"/>
  <c r="J22" i="29"/>
  <c r="I22" i="29" s="1"/>
  <c r="P10" i="29"/>
  <c r="J10" i="29"/>
  <c r="I10" i="29" s="1"/>
  <c r="T10" i="29" s="1"/>
  <c r="D11" i="66"/>
  <c r="D12" i="66"/>
  <c r="D13" i="66"/>
  <c r="D14" i="66"/>
  <c r="D15" i="66"/>
  <c r="D16" i="66"/>
  <c r="D17" i="66"/>
  <c r="D18" i="66"/>
  <c r="D19" i="66"/>
  <c r="D20" i="66"/>
  <c r="D21" i="66"/>
  <c r="D22" i="66"/>
  <c r="D23" i="66"/>
  <c r="H24" i="1"/>
  <c r="I24" i="1"/>
  <c r="J24" i="1"/>
  <c r="K24" i="1"/>
  <c r="D23" i="81"/>
  <c r="E23" i="81"/>
  <c r="F23" i="81"/>
  <c r="C23" i="81"/>
  <c r="M24" i="47" l="1"/>
  <c r="N24" i="47"/>
  <c r="O24" i="47"/>
  <c r="P24" i="47"/>
  <c r="N23" i="60"/>
  <c r="O23" i="60"/>
  <c r="P23" i="60"/>
  <c r="M23" i="60"/>
  <c r="Q10" i="60"/>
  <c r="H23" i="60"/>
  <c r="H25" i="67"/>
  <c r="I25" i="67" s="1"/>
  <c r="L11" i="47"/>
  <c r="L12" i="47"/>
  <c r="L13" i="47"/>
  <c r="L14" i="47"/>
  <c r="L15" i="47"/>
  <c r="L16" i="47"/>
  <c r="L17" i="47"/>
  <c r="L18" i="47"/>
  <c r="L19" i="47"/>
  <c r="L20" i="47"/>
  <c r="L21" i="47"/>
  <c r="L22" i="47"/>
  <c r="L23" i="47"/>
  <c r="L24" i="47" l="1"/>
  <c r="F11" i="4"/>
  <c r="L11" i="1" l="1"/>
  <c r="M11" i="1" s="1"/>
  <c r="G11" i="1"/>
  <c r="L13" i="59"/>
  <c r="L14" i="59"/>
  <c r="L15" i="59"/>
  <c r="L16" i="59"/>
  <c r="L17" i="59"/>
  <c r="L18" i="59"/>
  <c r="L19" i="59"/>
  <c r="L20" i="59"/>
  <c r="L21" i="59"/>
  <c r="L22" i="59"/>
  <c r="L23" i="59"/>
  <c r="L24" i="59"/>
  <c r="L12" i="59"/>
  <c r="L12" i="58"/>
  <c r="L13" i="58"/>
  <c r="L14" i="58"/>
  <c r="L15" i="58"/>
  <c r="L16" i="58"/>
  <c r="L17" i="58"/>
  <c r="L18" i="58"/>
  <c r="L19" i="58"/>
  <c r="L20" i="58"/>
  <c r="L21" i="58"/>
  <c r="L22" i="58"/>
  <c r="L23" i="58"/>
  <c r="L11" i="58"/>
  <c r="L12" i="1"/>
  <c r="L13" i="1"/>
  <c r="L14" i="1"/>
  <c r="L15" i="1"/>
  <c r="L16" i="1"/>
  <c r="L17" i="1"/>
  <c r="L18" i="1"/>
  <c r="L19" i="1"/>
  <c r="L20" i="1"/>
  <c r="L21" i="1"/>
  <c r="L22" i="1"/>
  <c r="L23" i="1"/>
  <c r="L25" i="59" l="1"/>
  <c r="G23" i="100"/>
  <c r="P23" i="162" l="1"/>
  <c r="O23" i="162"/>
  <c r="L23" i="162"/>
  <c r="K23" i="162"/>
  <c r="G23" i="162"/>
  <c r="C23" i="162"/>
  <c r="R22" i="162"/>
  <c r="N22" i="162"/>
  <c r="J22" i="162"/>
  <c r="F22" i="162"/>
  <c r="R21" i="162"/>
  <c r="N21" i="162"/>
  <c r="J21" i="162"/>
  <c r="F21" i="162"/>
  <c r="R20" i="162"/>
  <c r="N20" i="162"/>
  <c r="J20" i="162"/>
  <c r="F20" i="162"/>
  <c r="R19" i="162"/>
  <c r="N19" i="162"/>
  <c r="J19" i="162"/>
  <c r="F19" i="162"/>
  <c r="R18" i="162"/>
  <c r="N18" i="162"/>
  <c r="J18" i="162"/>
  <c r="F18" i="162"/>
  <c r="R17" i="162"/>
  <c r="N17" i="162"/>
  <c r="J17" i="162"/>
  <c r="F17" i="162"/>
  <c r="R16" i="162"/>
  <c r="J16" i="162"/>
  <c r="F16" i="162"/>
  <c r="R15" i="162"/>
  <c r="N15" i="162"/>
  <c r="J15" i="162"/>
  <c r="F15" i="162"/>
  <c r="R14" i="162"/>
  <c r="N14" i="162"/>
  <c r="J14" i="162"/>
  <c r="F14" i="162"/>
  <c r="R13" i="162"/>
  <c r="N13" i="162"/>
  <c r="J13" i="162"/>
  <c r="F13" i="162"/>
  <c r="R12" i="162"/>
  <c r="N12" i="162"/>
  <c r="J12" i="162"/>
  <c r="F12" i="162"/>
  <c r="R11" i="162"/>
  <c r="N11" i="162"/>
  <c r="J11" i="162"/>
  <c r="F11" i="162"/>
  <c r="R10" i="162"/>
  <c r="N10" i="162"/>
  <c r="J10" i="162"/>
  <c r="F10" i="162"/>
  <c r="S13" i="162" l="1"/>
  <c r="S11" i="162"/>
  <c r="H23" i="162"/>
  <c r="S17" i="162"/>
  <c r="S18" i="162"/>
  <c r="S16" i="162"/>
  <c r="N23" i="162"/>
  <c r="R23" i="162"/>
  <c r="S15" i="162"/>
  <c r="S19" i="162"/>
  <c r="J23" i="162"/>
  <c r="S20" i="162"/>
  <c r="S10" i="162"/>
  <c r="F23" i="162"/>
  <c r="S14" i="162"/>
  <c r="S12" i="162"/>
  <c r="S21" i="162"/>
  <c r="S22" i="162"/>
  <c r="D23" i="162"/>
  <c r="S23" i="162" l="1"/>
  <c r="D22" i="136" l="1"/>
  <c r="E22" i="136"/>
  <c r="F22" i="136"/>
  <c r="G22" i="136"/>
  <c r="H22" i="136"/>
  <c r="I22" i="136"/>
  <c r="J22" i="136"/>
  <c r="C22" i="136"/>
  <c r="I22" i="130" l="1"/>
  <c r="N21" i="96" l="1"/>
  <c r="N18" i="96"/>
  <c r="R17" i="96" l="1"/>
  <c r="R14" i="96"/>
  <c r="R18" i="96"/>
  <c r="R21" i="96"/>
  <c r="R15" i="96"/>
  <c r="R22" i="96"/>
  <c r="R16" i="96"/>
  <c r="J18" i="96"/>
  <c r="J21" i="96"/>
  <c r="G23" i="96"/>
  <c r="F18" i="96"/>
  <c r="F21" i="96"/>
  <c r="E12" i="133" l="1"/>
  <c r="D12" i="133"/>
  <c r="C25" i="13"/>
  <c r="M22" i="88"/>
  <c r="M19" i="88"/>
  <c r="M16" i="88"/>
  <c r="W26" i="89"/>
  <c r="X26" i="89"/>
  <c r="M13" i="88"/>
  <c r="M14" i="88"/>
  <c r="M15" i="88"/>
  <c r="M17" i="88"/>
  <c r="M18" i="88"/>
  <c r="M20" i="88"/>
  <c r="M21" i="88"/>
  <c r="M23" i="88"/>
  <c r="M24" i="88"/>
  <c r="M12" i="88"/>
  <c r="K12" i="7"/>
  <c r="H12" i="7"/>
  <c r="E12" i="7"/>
  <c r="E25" i="7" s="1"/>
  <c r="M25" i="88" l="1"/>
  <c r="K25" i="7"/>
  <c r="F10" i="152" l="1"/>
  <c r="L11" i="60" l="1"/>
  <c r="L12" i="60"/>
  <c r="L13" i="60"/>
  <c r="L14" i="60"/>
  <c r="L15" i="60"/>
  <c r="L16" i="60"/>
  <c r="L17" i="60"/>
  <c r="L18" i="60"/>
  <c r="L19" i="60"/>
  <c r="L20" i="60"/>
  <c r="L21" i="60"/>
  <c r="L22" i="60"/>
  <c r="I23" i="60"/>
  <c r="J23" i="60"/>
  <c r="K23" i="60"/>
  <c r="Q11" i="60"/>
  <c r="Q12" i="60"/>
  <c r="Q13" i="60"/>
  <c r="Q14" i="60"/>
  <c r="Q15" i="60"/>
  <c r="Q16" i="60"/>
  <c r="Q17" i="60"/>
  <c r="Q18" i="60"/>
  <c r="Q19" i="60"/>
  <c r="Q20" i="60"/>
  <c r="Q21" i="60"/>
  <c r="Q22" i="60"/>
  <c r="L24" i="1"/>
  <c r="P27" i="142"/>
  <c r="O27" i="142"/>
  <c r="N27" i="142"/>
  <c r="P25" i="101"/>
  <c r="O25" i="101"/>
  <c r="N25" i="101"/>
  <c r="Q23" i="60" l="1"/>
  <c r="G21" i="28"/>
  <c r="H21" i="28" s="1"/>
  <c r="I21" i="28" s="1"/>
  <c r="G20" i="28"/>
  <c r="H20" i="28" s="1"/>
  <c r="I20" i="28" s="1"/>
  <c r="G19" i="28"/>
  <c r="H19" i="28" s="1"/>
  <c r="I19" i="28" s="1"/>
  <c r="G18" i="28"/>
  <c r="H18" i="28" s="1"/>
  <c r="I18" i="28" s="1"/>
  <c r="G17" i="28"/>
  <c r="H17" i="28" s="1"/>
  <c r="I17" i="28" s="1"/>
  <c r="G16" i="28"/>
  <c r="H16" i="28" s="1"/>
  <c r="I16" i="28" s="1"/>
  <c r="G15" i="28"/>
  <c r="H15" i="28" s="1"/>
  <c r="I15" i="28" s="1"/>
  <c r="G14" i="28"/>
  <c r="H14" i="28" s="1"/>
  <c r="I14" i="28" s="1"/>
  <c r="G13" i="28"/>
  <c r="H13" i="28" s="1"/>
  <c r="I13" i="28" s="1"/>
  <c r="H12" i="28"/>
  <c r="I12" i="28" s="1"/>
  <c r="G12" i="28"/>
  <c r="G11" i="28"/>
  <c r="H11" i="28" s="1"/>
  <c r="I11" i="28" s="1"/>
  <c r="G10" i="28"/>
  <c r="H10" i="28" s="1"/>
  <c r="I10" i="28" s="1"/>
  <c r="D22" i="153"/>
  <c r="E22" i="153"/>
  <c r="F22" i="153"/>
  <c r="H22" i="153"/>
  <c r="J10" i="28" l="1"/>
  <c r="J11" i="28"/>
  <c r="J12" i="28"/>
  <c r="J13" i="28"/>
  <c r="J14" i="28"/>
  <c r="J15" i="28"/>
  <c r="J16" i="28"/>
  <c r="J17" i="28"/>
  <c r="J18" i="28"/>
  <c r="J19" i="28"/>
  <c r="J20" i="28"/>
  <c r="J21" i="28"/>
  <c r="G23" i="5"/>
  <c r="C22" i="153" l="1"/>
  <c r="P24" i="88"/>
  <c r="P23" i="88"/>
  <c r="P22" i="88"/>
  <c r="P21" i="88"/>
  <c r="P20" i="88"/>
  <c r="P19" i="88"/>
  <c r="P18" i="88"/>
  <c r="P17" i="88"/>
  <c r="P16" i="88"/>
  <c r="P15" i="88"/>
  <c r="P14" i="88"/>
  <c r="P13" i="88"/>
  <c r="P12" i="88"/>
  <c r="J24" i="88"/>
  <c r="S24" i="88" s="1"/>
  <c r="J23" i="88"/>
  <c r="J22" i="88"/>
  <c r="S22" i="88" s="1"/>
  <c r="J21" i="88"/>
  <c r="S21" i="88" s="1"/>
  <c r="J20" i="88"/>
  <c r="S20" i="88" s="1"/>
  <c r="J19" i="88"/>
  <c r="S19" i="88" s="1"/>
  <c r="J18" i="88"/>
  <c r="S18" i="88" s="1"/>
  <c r="J17" i="88"/>
  <c r="S17" i="88" s="1"/>
  <c r="J16" i="88"/>
  <c r="S16" i="88" s="1"/>
  <c r="J15" i="88"/>
  <c r="S15" i="88" s="1"/>
  <c r="J14" i="88"/>
  <c r="S14" i="88" s="1"/>
  <c r="J13" i="88"/>
  <c r="S13" i="88" s="1"/>
  <c r="J12" i="88"/>
  <c r="G24" i="88"/>
  <c r="G23" i="88"/>
  <c r="G22" i="88"/>
  <c r="G21" i="88"/>
  <c r="G20" i="88"/>
  <c r="G19" i="88"/>
  <c r="G18" i="88"/>
  <c r="G17" i="88"/>
  <c r="G16" i="88"/>
  <c r="G15" i="88"/>
  <c r="G14" i="88"/>
  <c r="G13" i="88"/>
  <c r="G12" i="88"/>
  <c r="E23" i="152"/>
  <c r="G25" i="88" l="1"/>
  <c r="P25" i="88"/>
  <c r="S23" i="88"/>
  <c r="J25" i="88"/>
  <c r="F23" i="152"/>
  <c r="G23" i="152"/>
  <c r="C23" i="152"/>
  <c r="F27" i="142" l="1"/>
  <c r="G27" i="142"/>
  <c r="H27" i="142"/>
  <c r="I27" i="142"/>
  <c r="J27" i="142"/>
  <c r="G22" i="58" l="1"/>
  <c r="M22" i="58" s="1"/>
  <c r="D24" i="84" l="1"/>
  <c r="C24" i="84"/>
  <c r="F24" i="84"/>
  <c r="G24" i="84"/>
  <c r="H24" i="84"/>
  <c r="I24" i="84"/>
  <c r="N11" i="75" l="1"/>
  <c r="G12" i="5" l="1"/>
  <c r="G13" i="5"/>
  <c r="G14" i="5"/>
  <c r="G15" i="5"/>
  <c r="G16" i="5"/>
  <c r="G17" i="5"/>
  <c r="G18" i="5"/>
  <c r="G19" i="5"/>
  <c r="G20" i="5"/>
  <c r="G21" i="5"/>
  <c r="G22" i="5"/>
  <c r="G11" i="5"/>
  <c r="C24" i="75" l="1"/>
  <c r="D24" i="75"/>
  <c r="F24" i="75"/>
  <c r="G24" i="75"/>
  <c r="I24" i="75"/>
  <c r="J24" i="75"/>
  <c r="L24" i="75"/>
  <c r="M24" i="75"/>
  <c r="J12" i="84" l="1"/>
  <c r="J13" i="84"/>
  <c r="J14" i="84"/>
  <c r="J15" i="84"/>
  <c r="J16" i="84"/>
  <c r="J17" i="84"/>
  <c r="J18" i="84"/>
  <c r="J19" i="84"/>
  <c r="J20" i="84"/>
  <c r="J21" i="84"/>
  <c r="J22" i="84"/>
  <c r="J23" i="84"/>
  <c r="J11" i="84"/>
  <c r="E24" i="84"/>
  <c r="G23" i="1" l="1"/>
  <c r="M23" i="1" s="1"/>
  <c r="G12" i="1"/>
  <c r="M12" i="1" s="1"/>
  <c r="G13" i="1"/>
  <c r="M13" i="1" s="1"/>
  <c r="G14" i="1"/>
  <c r="M14" i="1" s="1"/>
  <c r="G15" i="1"/>
  <c r="M15" i="1" s="1"/>
  <c r="G16" i="1"/>
  <c r="M16" i="1" s="1"/>
  <c r="G17" i="1"/>
  <c r="M17" i="1" s="1"/>
  <c r="G18" i="1"/>
  <c r="M18" i="1" s="1"/>
  <c r="G19" i="1"/>
  <c r="M19" i="1" s="1"/>
  <c r="G20" i="1"/>
  <c r="M20" i="1" s="1"/>
  <c r="G21" i="1"/>
  <c r="M21" i="1" s="1"/>
  <c r="G22" i="1"/>
  <c r="M22" i="1" s="1"/>
  <c r="Y20" i="89" l="1"/>
  <c r="N12" i="7"/>
  <c r="M15" i="86"/>
  <c r="N22" i="96"/>
  <c r="N17" i="96"/>
  <c r="N16" i="96"/>
  <c r="N15" i="96"/>
  <c r="N14" i="96"/>
  <c r="N13" i="96"/>
  <c r="J22" i="96"/>
  <c r="J17" i="96"/>
  <c r="J16" i="96"/>
  <c r="J15" i="96"/>
  <c r="J14" i="96"/>
  <c r="J13" i="96"/>
  <c r="F14" i="96"/>
  <c r="F15" i="96"/>
  <c r="F16" i="96"/>
  <c r="F17" i="96"/>
  <c r="F22" i="96"/>
  <c r="F13" i="96"/>
  <c r="M16" i="86"/>
  <c r="M17" i="86"/>
  <c r="M18" i="86"/>
  <c r="M19" i="86"/>
  <c r="M20" i="86"/>
  <c r="M21" i="86"/>
  <c r="M22" i="86"/>
  <c r="M23" i="86"/>
  <c r="M24" i="86"/>
  <c r="M25" i="86"/>
  <c r="M26" i="86"/>
  <c r="M14" i="86"/>
  <c r="I23" i="129"/>
  <c r="L23" i="129"/>
  <c r="J23" i="129"/>
  <c r="H22" i="130"/>
  <c r="G43" i="56"/>
  <c r="D43" i="56"/>
  <c r="G11" i="81"/>
  <c r="P11" i="81" s="1"/>
  <c r="G12" i="81"/>
  <c r="P12" i="81" s="1"/>
  <c r="G13" i="81"/>
  <c r="P13" i="81" s="1"/>
  <c r="G14" i="81"/>
  <c r="P14" i="81" s="1"/>
  <c r="G15" i="81"/>
  <c r="P15" i="81" s="1"/>
  <c r="G16" i="81"/>
  <c r="P16" i="81" s="1"/>
  <c r="G17" i="81"/>
  <c r="G18" i="81"/>
  <c r="P18" i="81" s="1"/>
  <c r="G19" i="81"/>
  <c r="P19" i="81" s="1"/>
  <c r="G20" i="81"/>
  <c r="G21" i="81"/>
  <c r="G22" i="81"/>
  <c r="P22" i="81" s="1"/>
  <c r="G10" i="81"/>
  <c r="C24" i="74"/>
  <c r="F11" i="100"/>
  <c r="F12" i="100"/>
  <c r="F13" i="100"/>
  <c r="F14" i="100"/>
  <c r="F15" i="100"/>
  <c r="F16" i="100"/>
  <c r="F17" i="100"/>
  <c r="F18" i="100"/>
  <c r="F19" i="100"/>
  <c r="F20" i="100"/>
  <c r="F21" i="100"/>
  <c r="F22" i="100"/>
  <c r="F10" i="100"/>
  <c r="C23" i="100"/>
  <c r="Q27" i="142"/>
  <c r="M27" i="142"/>
  <c r="L27" i="142"/>
  <c r="K27" i="142"/>
  <c r="E27" i="142"/>
  <c r="D27" i="142"/>
  <c r="F14" i="135"/>
  <c r="F15" i="135"/>
  <c r="F16" i="135"/>
  <c r="F17" i="135"/>
  <c r="F18" i="135"/>
  <c r="F19" i="135"/>
  <c r="F20" i="135"/>
  <c r="F21" i="135"/>
  <c r="F22" i="135"/>
  <c r="D25" i="59"/>
  <c r="E25" i="59"/>
  <c r="F25" i="59"/>
  <c r="H25" i="59"/>
  <c r="I25" i="59"/>
  <c r="J25" i="59"/>
  <c r="K25" i="59"/>
  <c r="G24" i="59"/>
  <c r="M24" i="59" s="1"/>
  <c r="G23" i="59"/>
  <c r="G22" i="59"/>
  <c r="M22" i="59" s="1"/>
  <c r="G21" i="59"/>
  <c r="M21" i="59" s="1"/>
  <c r="G20" i="59"/>
  <c r="M20" i="59" s="1"/>
  <c r="G19" i="59"/>
  <c r="M19" i="59" s="1"/>
  <c r="G18" i="59"/>
  <c r="M18" i="59" s="1"/>
  <c r="G17" i="59"/>
  <c r="M17" i="59" s="1"/>
  <c r="G16" i="59"/>
  <c r="M16" i="59" s="1"/>
  <c r="G15" i="59"/>
  <c r="M15" i="59" s="1"/>
  <c r="G14" i="59"/>
  <c r="M14" i="59" s="1"/>
  <c r="G13" i="59"/>
  <c r="M13" i="59" s="1"/>
  <c r="G12" i="59"/>
  <c r="D24" i="58"/>
  <c r="E24" i="58"/>
  <c r="F24" i="58"/>
  <c r="H24" i="58"/>
  <c r="I24" i="58"/>
  <c r="J24" i="58"/>
  <c r="K24" i="58"/>
  <c r="C24" i="58"/>
  <c r="G23" i="58"/>
  <c r="M23" i="58" s="1"/>
  <c r="G21" i="58"/>
  <c r="M21" i="58" s="1"/>
  <c r="G20" i="58"/>
  <c r="M20" i="58" s="1"/>
  <c r="G19" i="58"/>
  <c r="M19" i="58" s="1"/>
  <c r="G18" i="58"/>
  <c r="M18" i="58" s="1"/>
  <c r="G17" i="58"/>
  <c r="M17" i="58" s="1"/>
  <c r="G16" i="58"/>
  <c r="M16" i="58" s="1"/>
  <c r="G15" i="58"/>
  <c r="M15" i="58" s="1"/>
  <c r="G14" i="58"/>
  <c r="M14" i="58" s="1"/>
  <c r="G13" i="58"/>
  <c r="M13" i="58" s="1"/>
  <c r="G12" i="58"/>
  <c r="M12" i="58" s="1"/>
  <c r="G11" i="58"/>
  <c r="M11" i="58" s="1"/>
  <c r="D24" i="1"/>
  <c r="E24" i="1"/>
  <c r="F24" i="1"/>
  <c r="C24" i="1"/>
  <c r="F12" i="67"/>
  <c r="G12" i="47"/>
  <c r="L13" i="67" s="1"/>
  <c r="G13" i="47"/>
  <c r="L14" i="67" s="1"/>
  <c r="G14" i="47"/>
  <c r="L15" i="67" s="1"/>
  <c r="G15" i="47"/>
  <c r="L16" i="67" s="1"/>
  <c r="G16" i="47"/>
  <c r="L17" i="67" s="1"/>
  <c r="G17" i="47"/>
  <c r="L18" i="67" s="1"/>
  <c r="G18" i="47"/>
  <c r="L19" i="67" s="1"/>
  <c r="G19" i="47"/>
  <c r="L20" i="67" s="1"/>
  <c r="G20" i="47"/>
  <c r="L21" i="67" s="1"/>
  <c r="G21" i="47"/>
  <c r="L22" i="67" s="1"/>
  <c r="G22" i="47"/>
  <c r="L23" i="67" s="1"/>
  <c r="G23" i="47"/>
  <c r="L24" i="67" s="1"/>
  <c r="G11" i="47"/>
  <c r="L12" i="67" s="1"/>
  <c r="I12" i="98"/>
  <c r="F11" i="135"/>
  <c r="F12" i="135"/>
  <c r="F13" i="135"/>
  <c r="F10" i="135"/>
  <c r="M23" i="129"/>
  <c r="N23" i="129"/>
  <c r="D23" i="129"/>
  <c r="E23" i="129"/>
  <c r="G23" i="129"/>
  <c r="C26" i="89"/>
  <c r="C25" i="88"/>
  <c r="F16" i="129"/>
  <c r="H16" i="129" s="1"/>
  <c r="J16" i="81"/>
  <c r="I16" i="81" s="1"/>
  <c r="T16" i="81" s="1"/>
  <c r="J15" i="81"/>
  <c r="J13" i="62"/>
  <c r="O11" i="75"/>
  <c r="D22" i="130"/>
  <c r="F22" i="130"/>
  <c r="G22" i="130"/>
  <c r="J22" i="130"/>
  <c r="K22" i="130"/>
  <c r="L22" i="130"/>
  <c r="C22" i="130"/>
  <c r="F12" i="62"/>
  <c r="D23" i="135"/>
  <c r="E23" i="135"/>
  <c r="H23" i="135"/>
  <c r="C23" i="135"/>
  <c r="U21" i="88"/>
  <c r="V21" i="88" s="1"/>
  <c r="G10" i="60"/>
  <c r="L11" i="4" s="1"/>
  <c r="G11" i="60"/>
  <c r="L12" i="4" s="1"/>
  <c r="G12" i="60"/>
  <c r="L13" i="4" s="1"/>
  <c r="G13" i="60"/>
  <c r="L14" i="4" s="1"/>
  <c r="G14" i="60"/>
  <c r="L15" i="4" s="1"/>
  <c r="G15" i="60"/>
  <c r="L16" i="4" s="1"/>
  <c r="G16" i="60"/>
  <c r="L17" i="4" s="1"/>
  <c r="G17" i="60"/>
  <c r="L18" i="4" s="1"/>
  <c r="G18" i="60"/>
  <c r="L19" i="4" s="1"/>
  <c r="G19" i="60"/>
  <c r="L20" i="4" s="1"/>
  <c r="G20" i="60"/>
  <c r="L21" i="4" s="1"/>
  <c r="G21" i="60"/>
  <c r="L22" i="4" s="1"/>
  <c r="G22" i="60"/>
  <c r="L23" i="4" s="1"/>
  <c r="L23" i="96"/>
  <c r="E23" i="96"/>
  <c r="F27" i="14"/>
  <c r="E27" i="14"/>
  <c r="D27" i="14"/>
  <c r="C27" i="14"/>
  <c r="D18" i="14"/>
  <c r="E18" i="14"/>
  <c r="F18" i="14"/>
  <c r="C18" i="14"/>
  <c r="C26" i="132"/>
  <c r="D26" i="132"/>
  <c r="E26" i="132"/>
  <c r="F23" i="66"/>
  <c r="F22" i="66"/>
  <c r="F19" i="66"/>
  <c r="F18" i="66"/>
  <c r="F15" i="66"/>
  <c r="F14" i="66"/>
  <c r="F11" i="66"/>
  <c r="U14" i="89"/>
  <c r="U15" i="89"/>
  <c r="V15" i="89" s="1"/>
  <c r="U16" i="89"/>
  <c r="U17" i="89"/>
  <c r="V17" i="89" s="1"/>
  <c r="U18" i="89"/>
  <c r="U19" i="89"/>
  <c r="V19" i="89" s="1"/>
  <c r="U20" i="89"/>
  <c r="V20" i="89" s="1"/>
  <c r="U21" i="89"/>
  <c r="V21" i="89" s="1"/>
  <c r="U22" i="89"/>
  <c r="U23" i="89"/>
  <c r="V23" i="89" s="1"/>
  <c r="U24" i="89"/>
  <c r="V24" i="89" s="1"/>
  <c r="U25" i="89"/>
  <c r="V25" i="89" s="1"/>
  <c r="U13" i="89"/>
  <c r="U13" i="88"/>
  <c r="V13" i="88" s="1"/>
  <c r="U14" i="88"/>
  <c r="U15" i="88"/>
  <c r="V15" i="88" s="1"/>
  <c r="U16" i="88"/>
  <c r="V16" i="88" s="1"/>
  <c r="U17" i="88"/>
  <c r="V17" i="88" s="1"/>
  <c r="U18" i="88"/>
  <c r="V18" i="88" s="1"/>
  <c r="U19" i="88"/>
  <c r="V19" i="88" s="1"/>
  <c r="U20" i="88"/>
  <c r="V20" i="88" s="1"/>
  <c r="U22" i="88"/>
  <c r="V22" i="88" s="1"/>
  <c r="U23" i="88"/>
  <c r="V23" i="88" s="1"/>
  <c r="U24" i="88"/>
  <c r="V24" i="88" s="1"/>
  <c r="U12" i="88"/>
  <c r="P14" i="89"/>
  <c r="P15" i="89"/>
  <c r="P16" i="89"/>
  <c r="P17" i="89"/>
  <c r="P18" i="89"/>
  <c r="P19" i="89"/>
  <c r="P20" i="89"/>
  <c r="P21" i="89"/>
  <c r="P22" i="89"/>
  <c r="P23" i="89"/>
  <c r="P24" i="89"/>
  <c r="P25" i="89"/>
  <c r="P13" i="89"/>
  <c r="D27" i="86"/>
  <c r="E27" i="86"/>
  <c r="F27" i="86"/>
  <c r="G27" i="86"/>
  <c r="H27" i="86"/>
  <c r="I27" i="86"/>
  <c r="L27" i="86"/>
  <c r="C27" i="86"/>
  <c r="D24" i="74"/>
  <c r="E24" i="74"/>
  <c r="F24" i="74"/>
  <c r="D24" i="5"/>
  <c r="E24" i="5"/>
  <c r="F24" i="5"/>
  <c r="V14" i="89"/>
  <c r="V16" i="89"/>
  <c r="V18" i="89"/>
  <c r="V22" i="89"/>
  <c r="V13" i="89"/>
  <c r="U26" i="89"/>
  <c r="K23" i="129"/>
  <c r="C23" i="129"/>
  <c r="F12" i="66"/>
  <c r="F13" i="66"/>
  <c r="F16" i="66"/>
  <c r="F17" i="66"/>
  <c r="F20" i="66"/>
  <c r="F21" i="66"/>
  <c r="E23" i="123"/>
  <c r="F23" i="123"/>
  <c r="G23" i="123"/>
  <c r="H23" i="123"/>
  <c r="I23" i="123"/>
  <c r="J23" i="123"/>
  <c r="K23" i="123"/>
  <c r="D23" i="123"/>
  <c r="C23" i="123"/>
  <c r="F28" i="14"/>
  <c r="N26" i="96"/>
  <c r="N25" i="96"/>
  <c r="N28" i="96" s="1"/>
  <c r="J26" i="96"/>
  <c r="J25" i="96"/>
  <c r="F26" i="96"/>
  <c r="F25" i="96"/>
  <c r="G29" i="96"/>
  <c r="L28" i="96"/>
  <c r="M28" i="96"/>
  <c r="C29" i="96"/>
  <c r="K23" i="96"/>
  <c r="M23" i="96"/>
  <c r="D23" i="96"/>
  <c r="D29" i="96" s="1"/>
  <c r="C22" i="28"/>
  <c r="C24" i="27"/>
  <c r="Q12" i="47"/>
  <c r="Q13" i="47"/>
  <c r="Q14" i="47"/>
  <c r="Q15" i="47"/>
  <c r="Q18" i="47"/>
  <c r="Q16" i="47"/>
  <c r="Q17" i="47"/>
  <c r="Q19" i="47"/>
  <c r="Q20" i="47"/>
  <c r="Q21" i="47"/>
  <c r="Q22" i="47"/>
  <c r="Q23" i="47"/>
  <c r="Q11" i="47"/>
  <c r="G24" i="1"/>
  <c r="O13" i="96"/>
  <c r="O23" i="96" s="1"/>
  <c r="J17" i="89"/>
  <c r="Z21" i="89"/>
  <c r="Z22" i="89"/>
  <c r="D12" i="112"/>
  <c r="F12" i="112" s="1"/>
  <c r="J23" i="102"/>
  <c r="K22" i="102"/>
  <c r="I23" i="102"/>
  <c r="H23" i="102"/>
  <c r="F23" i="102"/>
  <c r="G22" i="102"/>
  <c r="E23" i="102"/>
  <c r="D23" i="102"/>
  <c r="E15" i="102"/>
  <c r="F15" i="102"/>
  <c r="H15" i="102"/>
  <c r="I15" i="102"/>
  <c r="J15" i="102"/>
  <c r="D15" i="102"/>
  <c r="K18" i="102"/>
  <c r="K19" i="102"/>
  <c r="K20" i="102"/>
  <c r="K21" i="102"/>
  <c r="K17" i="102"/>
  <c r="G18" i="102"/>
  <c r="G19" i="102"/>
  <c r="G20" i="102"/>
  <c r="G17" i="102"/>
  <c r="K12" i="102"/>
  <c r="K15" i="102" s="1"/>
  <c r="K13" i="102"/>
  <c r="K14" i="102"/>
  <c r="G13" i="102"/>
  <c r="G14" i="102"/>
  <c r="K11" i="102"/>
  <c r="G11" i="102"/>
  <c r="F8" i="112"/>
  <c r="F7" i="112"/>
  <c r="E25" i="101"/>
  <c r="F25" i="101"/>
  <c r="G25" i="101"/>
  <c r="H25" i="101"/>
  <c r="I25" i="101"/>
  <c r="J25" i="101"/>
  <c r="K25" i="101"/>
  <c r="L25" i="101"/>
  <c r="M25" i="101"/>
  <c r="Q25" i="101"/>
  <c r="D25" i="101"/>
  <c r="H13" i="26"/>
  <c r="H14" i="26"/>
  <c r="J14" i="26" s="1"/>
  <c r="H15" i="26"/>
  <c r="H16" i="26"/>
  <c r="H17" i="26"/>
  <c r="H18" i="26"/>
  <c r="H19" i="26"/>
  <c r="H20" i="26"/>
  <c r="H21" i="26"/>
  <c r="H22" i="26"/>
  <c r="J22" i="26" s="1"/>
  <c r="H23" i="26"/>
  <c r="H24" i="26"/>
  <c r="H12" i="26"/>
  <c r="I12" i="26"/>
  <c r="F13" i="26"/>
  <c r="F14" i="26"/>
  <c r="F15" i="26"/>
  <c r="F16" i="26"/>
  <c r="F17" i="26"/>
  <c r="F18" i="26"/>
  <c r="F19" i="26"/>
  <c r="F20" i="26"/>
  <c r="F21" i="26"/>
  <c r="F22" i="26"/>
  <c r="F23" i="26"/>
  <c r="F24" i="26"/>
  <c r="F12" i="26"/>
  <c r="E25" i="26"/>
  <c r="G25" i="26"/>
  <c r="D13" i="26"/>
  <c r="D14" i="26"/>
  <c r="D15" i="26"/>
  <c r="D16" i="26"/>
  <c r="D17" i="26"/>
  <c r="J17" i="26" s="1"/>
  <c r="D18" i="26"/>
  <c r="D19" i="26"/>
  <c r="D20" i="26"/>
  <c r="J20" i="26" s="1"/>
  <c r="D21" i="26"/>
  <c r="J21" i="26" s="1"/>
  <c r="D22" i="26"/>
  <c r="D23" i="26"/>
  <c r="D24" i="26"/>
  <c r="D12" i="26"/>
  <c r="J12" i="26" s="1"/>
  <c r="C25" i="26"/>
  <c r="D18" i="112"/>
  <c r="F18" i="112" s="1"/>
  <c r="D17" i="112"/>
  <c r="F17" i="112" s="1"/>
  <c r="F21" i="112"/>
  <c r="F11" i="112"/>
  <c r="F9" i="112"/>
  <c r="F5" i="112"/>
  <c r="G23" i="27"/>
  <c r="H23" i="27" s="1"/>
  <c r="G22" i="27"/>
  <c r="H22" i="27" s="1"/>
  <c r="G21" i="27"/>
  <c r="H21" i="27" s="1"/>
  <c r="G20" i="27"/>
  <c r="H20" i="27" s="1"/>
  <c r="G19" i="27"/>
  <c r="H19" i="27" s="1"/>
  <c r="G18" i="27"/>
  <c r="H18" i="27" s="1"/>
  <c r="G17" i="27"/>
  <c r="H17" i="27" s="1"/>
  <c r="G16" i="27"/>
  <c r="H16" i="27" s="1"/>
  <c r="G15" i="27"/>
  <c r="H15" i="27" s="1"/>
  <c r="G14" i="27"/>
  <c r="H14" i="27" s="1"/>
  <c r="G13" i="27"/>
  <c r="H13" i="27" s="1"/>
  <c r="G12" i="27"/>
  <c r="H12" i="27" s="1"/>
  <c r="I12" i="27" s="1"/>
  <c r="E22" i="28"/>
  <c r="F22" i="28"/>
  <c r="D22" i="28"/>
  <c r="E24" i="27"/>
  <c r="F24" i="27"/>
  <c r="D24" i="27"/>
  <c r="G25" i="62"/>
  <c r="H25" i="62"/>
  <c r="I25" i="62"/>
  <c r="K25" i="62"/>
  <c r="L25" i="62"/>
  <c r="M25" i="62"/>
  <c r="N24" i="62"/>
  <c r="J24" i="62"/>
  <c r="N23" i="62"/>
  <c r="J23" i="62"/>
  <c r="N22" i="62"/>
  <c r="J22" i="62"/>
  <c r="N21" i="62"/>
  <c r="J21" i="62"/>
  <c r="N20" i="62"/>
  <c r="J20" i="62"/>
  <c r="N19" i="62"/>
  <c r="J19" i="62"/>
  <c r="N18" i="62"/>
  <c r="J18" i="62"/>
  <c r="N17" i="62"/>
  <c r="J17" i="62"/>
  <c r="N16" i="62"/>
  <c r="J16" i="62"/>
  <c r="N15" i="62"/>
  <c r="J15" i="62"/>
  <c r="N14" i="62"/>
  <c r="J14" i="62"/>
  <c r="N13" i="62"/>
  <c r="Q25" i="62"/>
  <c r="P25" i="62"/>
  <c r="N12" i="62"/>
  <c r="N25" i="62" s="1"/>
  <c r="J12" i="62"/>
  <c r="M14" i="89"/>
  <c r="M15" i="89"/>
  <c r="M16" i="89"/>
  <c r="M17" i="89"/>
  <c r="M18" i="89"/>
  <c r="M19" i="89"/>
  <c r="M20" i="89"/>
  <c r="M21" i="89"/>
  <c r="M22" i="89"/>
  <c r="M23" i="89"/>
  <c r="M24" i="89"/>
  <c r="M25" i="89"/>
  <c r="M13" i="89"/>
  <c r="J14" i="89"/>
  <c r="J15" i="89"/>
  <c r="J16" i="89"/>
  <c r="J18" i="89"/>
  <c r="J19" i="89"/>
  <c r="J20" i="89"/>
  <c r="S20" i="89" s="1"/>
  <c r="J21" i="89"/>
  <c r="S21" i="89" s="1"/>
  <c r="J23" i="89"/>
  <c r="J24" i="89"/>
  <c r="J25" i="89"/>
  <c r="J13" i="89"/>
  <c r="Y14" i="89"/>
  <c r="Z14" i="89"/>
  <c r="Y15" i="89"/>
  <c r="Y16" i="89"/>
  <c r="Z16" i="89"/>
  <c r="Y17" i="89"/>
  <c r="Y18" i="89"/>
  <c r="Z18" i="89"/>
  <c r="Y19" i="89"/>
  <c r="Z20" i="89"/>
  <c r="Y21" i="89"/>
  <c r="Y22" i="89"/>
  <c r="Y23" i="89"/>
  <c r="Z23" i="89"/>
  <c r="Y24" i="89"/>
  <c r="Z24" i="89"/>
  <c r="Y25" i="89"/>
  <c r="R13" i="89"/>
  <c r="Y13" i="89"/>
  <c r="R12" i="88"/>
  <c r="R25" i="88" s="1"/>
  <c r="Q12" i="88"/>
  <c r="Q25" i="88" s="1"/>
  <c r="G14" i="89"/>
  <c r="G15" i="89"/>
  <c r="G16" i="89"/>
  <c r="G17" i="89"/>
  <c r="G18" i="89"/>
  <c r="G19" i="89"/>
  <c r="G20" i="89"/>
  <c r="G21" i="89"/>
  <c r="G22" i="89"/>
  <c r="G23" i="89"/>
  <c r="G24" i="89"/>
  <c r="G25" i="89"/>
  <c r="K11" i="75"/>
  <c r="H11" i="75"/>
  <c r="E11" i="75"/>
  <c r="P12" i="7"/>
  <c r="C23" i="29"/>
  <c r="D23" i="29"/>
  <c r="E23" i="29"/>
  <c r="F23" i="29"/>
  <c r="G24" i="74"/>
  <c r="F13" i="67"/>
  <c r="F14" i="67"/>
  <c r="F15" i="67"/>
  <c r="F16" i="67"/>
  <c r="F17" i="67"/>
  <c r="F18" i="67"/>
  <c r="F19" i="67"/>
  <c r="F20" i="67"/>
  <c r="F21" i="67"/>
  <c r="F22" i="67"/>
  <c r="F23" i="67"/>
  <c r="F24" i="67"/>
  <c r="E25" i="67"/>
  <c r="E24" i="4"/>
  <c r="F12" i="4"/>
  <c r="F13" i="4"/>
  <c r="F14" i="4"/>
  <c r="F15" i="4"/>
  <c r="F16" i="4"/>
  <c r="F17" i="4"/>
  <c r="F18" i="4"/>
  <c r="F19" i="4"/>
  <c r="F20" i="4"/>
  <c r="F21" i="4"/>
  <c r="F22" i="4"/>
  <c r="F23" i="4"/>
  <c r="C24" i="4"/>
  <c r="D24" i="4"/>
  <c r="C25" i="67"/>
  <c r="D25" i="67"/>
  <c r="K24" i="47"/>
  <c r="I24" i="47"/>
  <c r="H24" i="47"/>
  <c r="D24" i="47"/>
  <c r="E24" i="47"/>
  <c r="F24" i="47"/>
  <c r="J24" i="47"/>
  <c r="C24" i="47"/>
  <c r="L10" i="60"/>
  <c r="C25" i="59"/>
  <c r="E23" i="100"/>
  <c r="O25" i="96"/>
  <c r="S25" i="96" s="1"/>
  <c r="P25" i="96"/>
  <c r="T25" i="96" s="1"/>
  <c r="Q25" i="96"/>
  <c r="U25" i="96" s="1"/>
  <c r="O26" i="96"/>
  <c r="S26" i="96" s="1"/>
  <c r="P26" i="96"/>
  <c r="Q26" i="96"/>
  <c r="U26" i="96" s="1"/>
  <c r="Q13" i="96"/>
  <c r="U13" i="96" s="1"/>
  <c r="P13" i="96"/>
  <c r="O29" i="56"/>
  <c r="G29" i="56"/>
  <c r="J12" i="56"/>
  <c r="H12" i="56"/>
  <c r="F12" i="56"/>
  <c r="D12" i="56"/>
  <c r="B12" i="56"/>
  <c r="L11" i="56"/>
  <c r="L10" i="56"/>
  <c r="J13" i="26"/>
  <c r="J24" i="26"/>
  <c r="J18" i="26"/>
  <c r="J16" i="26"/>
  <c r="I24" i="26"/>
  <c r="I23" i="26"/>
  <c r="I22" i="26"/>
  <c r="I21" i="26"/>
  <c r="I20" i="26"/>
  <c r="I19" i="26"/>
  <c r="I18" i="26"/>
  <c r="I17" i="26"/>
  <c r="I16" i="26"/>
  <c r="I15" i="26"/>
  <c r="I14" i="26"/>
  <c r="I13" i="26"/>
  <c r="G13" i="89"/>
  <c r="J12" i="29"/>
  <c r="D23" i="100"/>
  <c r="K24" i="27"/>
  <c r="J15" i="29"/>
  <c r="Q12" i="7"/>
  <c r="G24" i="4"/>
  <c r="C24" i="66"/>
  <c r="H24" i="4"/>
  <c r="U12" i="98"/>
  <c r="Z25" i="89"/>
  <c r="Z19" i="89"/>
  <c r="Z15" i="89"/>
  <c r="R25" i="62"/>
  <c r="O25" i="62"/>
  <c r="G25" i="67"/>
  <c r="K23" i="102"/>
  <c r="G15" i="102"/>
  <c r="J10" i="81"/>
  <c r="I10" i="81" s="1"/>
  <c r="T10" i="81" s="1"/>
  <c r="J11" i="81"/>
  <c r="J12" i="81"/>
  <c r="I12" i="81" s="1"/>
  <c r="T12" i="81" s="1"/>
  <c r="J18" i="81"/>
  <c r="J19" i="81"/>
  <c r="J20" i="81"/>
  <c r="J22" i="81"/>
  <c r="I22" i="81" s="1"/>
  <c r="T22" i="81" s="1"/>
  <c r="J22" i="89"/>
  <c r="S22" i="89" s="1"/>
  <c r="Z17" i="89"/>
  <c r="I11" i="81"/>
  <c r="T11" i="81" s="1"/>
  <c r="I18" i="81"/>
  <c r="T18" i="81" s="1"/>
  <c r="I14" i="81"/>
  <c r="T14" i="81" s="1"/>
  <c r="G22" i="28"/>
  <c r="E24" i="66"/>
  <c r="J11" i="29"/>
  <c r="J20" i="29"/>
  <c r="J18" i="29"/>
  <c r="D24" i="66"/>
  <c r="I15" i="81"/>
  <c r="T15" i="81" s="1"/>
  <c r="J16" i="29"/>
  <c r="J28" i="96"/>
  <c r="Q28" i="96"/>
  <c r="R25" i="96"/>
  <c r="F23" i="96"/>
  <c r="F23" i="100"/>
  <c r="S12" i="88"/>
  <c r="S25" i="88" s="1"/>
  <c r="V14" i="88"/>
  <c r="I12" i="29" l="1"/>
  <c r="T12" i="29" s="1"/>
  <c r="I18" i="29"/>
  <c r="T18" i="29" s="1"/>
  <c r="I15" i="29"/>
  <c r="T15" i="29" s="1"/>
  <c r="G26" i="89"/>
  <c r="S14" i="89"/>
  <c r="D25" i="26"/>
  <c r="I11" i="29"/>
  <c r="T11" i="29" s="1"/>
  <c r="T16" i="29"/>
  <c r="I16" i="29"/>
  <c r="I20" i="29"/>
  <c r="T20" i="29" s="1"/>
  <c r="S18" i="89"/>
  <c r="P26" i="89"/>
  <c r="N23" i="96"/>
  <c r="N25" i="7"/>
  <c r="S25" i="89"/>
  <c r="S23" i="89"/>
  <c r="S19" i="89"/>
  <c r="S17" i="89"/>
  <c r="S16" i="89"/>
  <c r="S15" i="89"/>
  <c r="M26" i="89"/>
  <c r="Z13" i="89"/>
  <c r="R26" i="89"/>
  <c r="S24" i="89"/>
  <c r="J26" i="89"/>
  <c r="F28" i="96"/>
  <c r="F29" i="96" s="1"/>
  <c r="W28" i="98"/>
  <c r="U28" i="98"/>
  <c r="I28" i="98"/>
  <c r="V28" i="98"/>
  <c r="J28" i="98"/>
  <c r="S13" i="96"/>
  <c r="G24" i="47"/>
  <c r="L25" i="67" s="1"/>
  <c r="U25" i="88"/>
  <c r="Q11" i="75"/>
  <c r="H25" i="7"/>
  <c r="P25" i="7"/>
  <c r="O25" i="7"/>
  <c r="P10" i="81"/>
  <c r="P23" i="81" s="1"/>
  <c r="G23" i="81"/>
  <c r="N20" i="81"/>
  <c r="P20" i="81"/>
  <c r="I21" i="81"/>
  <c r="T21" i="81" s="1"/>
  <c r="P21" i="81"/>
  <c r="J17" i="81"/>
  <c r="I17" i="81" s="1"/>
  <c r="T17" i="81" s="1"/>
  <c r="P17" i="81"/>
  <c r="H23" i="129"/>
  <c r="F25" i="67"/>
  <c r="C28" i="14"/>
  <c r="J13" i="81"/>
  <c r="I13" i="81" s="1"/>
  <c r="T13" i="81" s="1"/>
  <c r="O22" i="29"/>
  <c r="N22" i="29"/>
  <c r="O18" i="29"/>
  <c r="N18" i="29"/>
  <c r="O14" i="29"/>
  <c r="N14" i="29"/>
  <c r="O19" i="29"/>
  <c r="N19" i="29"/>
  <c r="O15" i="29"/>
  <c r="N15" i="29"/>
  <c r="O11" i="29"/>
  <c r="N11" i="29"/>
  <c r="O10" i="29"/>
  <c r="O20" i="29"/>
  <c r="N20" i="29"/>
  <c r="O16" i="29"/>
  <c r="N16" i="29"/>
  <c r="O12" i="29"/>
  <c r="N12" i="29"/>
  <c r="O21" i="29"/>
  <c r="N21" i="29"/>
  <c r="O17" i="29"/>
  <c r="N17" i="29"/>
  <c r="O13" i="29"/>
  <c r="N13" i="29"/>
  <c r="F24" i="4"/>
  <c r="G23" i="60"/>
  <c r="L24" i="4" s="1"/>
  <c r="T22" i="29"/>
  <c r="T14" i="29"/>
  <c r="N21" i="81"/>
  <c r="O21" i="81"/>
  <c r="N17" i="81"/>
  <c r="M17" i="81" s="1"/>
  <c r="O17" i="81"/>
  <c r="N13" i="81"/>
  <c r="O13" i="81"/>
  <c r="R13" i="96"/>
  <c r="Q23" i="96"/>
  <c r="Q29" i="96" s="1"/>
  <c r="J19" i="29"/>
  <c r="O22" i="81"/>
  <c r="N22" i="81"/>
  <c r="O18" i="81"/>
  <c r="N18" i="81"/>
  <c r="O14" i="81"/>
  <c r="N14" i="81"/>
  <c r="N10" i="29"/>
  <c r="P28" i="96"/>
  <c r="S28" i="96"/>
  <c r="M20" i="29"/>
  <c r="N10" i="81"/>
  <c r="O10" i="81"/>
  <c r="O19" i="81"/>
  <c r="N19" i="81"/>
  <c r="O15" i="81"/>
  <c r="N15" i="81"/>
  <c r="O11" i="81"/>
  <c r="N11" i="81"/>
  <c r="G24" i="58"/>
  <c r="T21" i="29"/>
  <c r="J17" i="29"/>
  <c r="J13" i="29"/>
  <c r="O20" i="81"/>
  <c r="N16" i="81"/>
  <c r="O16" i="81"/>
  <c r="N12" i="81"/>
  <c r="O12" i="81"/>
  <c r="I25" i="26"/>
  <c r="H12" i="14"/>
  <c r="H18" i="14" s="1"/>
  <c r="J23" i="96"/>
  <c r="J29" i="96" s="1"/>
  <c r="I29" i="96"/>
  <c r="T26" i="96"/>
  <c r="V26" i="96" s="1"/>
  <c r="R26" i="96"/>
  <c r="R28" i="96" s="1"/>
  <c r="O28" i="96"/>
  <c r="O29" i="96" s="1"/>
  <c r="P23" i="96"/>
  <c r="P29" i="96" s="1"/>
  <c r="T13" i="96"/>
  <c r="E29" i="96"/>
  <c r="F25" i="26"/>
  <c r="S13" i="89"/>
  <c r="Y26" i="89"/>
  <c r="F23" i="135"/>
  <c r="L23" i="60"/>
  <c r="Q24" i="47"/>
  <c r="E28" i="14"/>
  <c r="H19" i="14"/>
  <c r="H27" i="14" s="1"/>
  <c r="D28" i="14"/>
  <c r="G23" i="29"/>
  <c r="M27" i="86"/>
  <c r="G24" i="27"/>
  <c r="G25" i="59"/>
  <c r="L12" i="56"/>
  <c r="G23" i="102"/>
  <c r="E22" i="130"/>
  <c r="H25" i="26"/>
  <c r="I19" i="81"/>
  <c r="T19" i="81" s="1"/>
  <c r="I20" i="81"/>
  <c r="T20" i="81" s="1"/>
  <c r="M29" i="96"/>
  <c r="H29" i="96"/>
  <c r="J23" i="26"/>
  <c r="J19" i="26"/>
  <c r="J15" i="26"/>
  <c r="V12" i="88"/>
  <c r="V25" i="88" s="1"/>
  <c r="V26" i="89"/>
  <c r="M12" i="59"/>
  <c r="N29" i="96"/>
  <c r="K29" i="96"/>
  <c r="F24" i="66"/>
  <c r="L29" i="96"/>
  <c r="L24" i="58"/>
  <c r="U28" i="96"/>
  <c r="J13" i="27"/>
  <c r="I13" i="27"/>
  <c r="J17" i="27"/>
  <c r="I17" i="27"/>
  <c r="J21" i="27"/>
  <c r="I21" i="27"/>
  <c r="E6" i="112"/>
  <c r="H24" i="27"/>
  <c r="J12" i="27"/>
  <c r="I16" i="27"/>
  <c r="J16" i="27"/>
  <c r="J20" i="27"/>
  <c r="I20" i="27"/>
  <c r="J15" i="27"/>
  <c r="I15" i="27"/>
  <c r="I19" i="27"/>
  <c r="J19" i="27"/>
  <c r="J23" i="27"/>
  <c r="I23" i="27"/>
  <c r="H22" i="28"/>
  <c r="U23" i="96"/>
  <c r="V25" i="96"/>
  <c r="I14" i="27"/>
  <c r="J14" i="27"/>
  <c r="J18" i="27"/>
  <c r="I18" i="27"/>
  <c r="I22" i="27"/>
  <c r="J22" i="27"/>
  <c r="M24" i="1"/>
  <c r="F23" i="129"/>
  <c r="J25" i="62"/>
  <c r="N24" i="75"/>
  <c r="P24" i="75"/>
  <c r="O24" i="75"/>
  <c r="H24" i="75"/>
  <c r="E24" i="75"/>
  <c r="K24" i="75"/>
  <c r="J27" i="86"/>
  <c r="K27" i="86"/>
  <c r="J24" i="84"/>
  <c r="I17" i="29" l="1"/>
  <c r="T17" i="29" s="1"/>
  <c r="I19" i="29"/>
  <c r="T19" i="29" s="1"/>
  <c r="M13" i="81"/>
  <c r="I13" i="29"/>
  <c r="T13" i="29" s="1"/>
  <c r="M11" i="81"/>
  <c r="M10" i="81"/>
  <c r="V13" i="96"/>
  <c r="Z26" i="89"/>
  <c r="S26" i="89"/>
  <c r="Q25" i="7"/>
  <c r="M21" i="81"/>
  <c r="O23" i="81"/>
  <c r="M16" i="81"/>
  <c r="M19" i="81"/>
  <c r="M14" i="81"/>
  <c r="M22" i="81"/>
  <c r="M20" i="81"/>
  <c r="M12" i="81"/>
  <c r="M15" i="81"/>
  <c r="M18" i="81"/>
  <c r="M14" i="29"/>
  <c r="T23" i="96"/>
  <c r="J25" i="26"/>
  <c r="M11" i="29"/>
  <c r="M16" i="29"/>
  <c r="J23" i="81"/>
  <c r="D4" i="112"/>
  <c r="P23" i="29"/>
  <c r="N23" i="29"/>
  <c r="M10" i="29"/>
  <c r="M13" i="29"/>
  <c r="M17" i="29"/>
  <c r="M21" i="29"/>
  <c r="M12" i="29"/>
  <c r="O23" i="29"/>
  <c r="M15" i="29"/>
  <c r="M18" i="29"/>
  <c r="M22" i="29"/>
  <c r="J23" i="29"/>
  <c r="M19" i="29"/>
  <c r="T28" i="96"/>
  <c r="U29" i="96"/>
  <c r="V28" i="96"/>
  <c r="N23" i="81"/>
  <c r="M24" i="58"/>
  <c r="M25" i="59"/>
  <c r="D14" i="112"/>
  <c r="F14" i="112" s="1"/>
  <c r="I23" i="81"/>
  <c r="T23" i="81" s="1"/>
  <c r="V23" i="96"/>
  <c r="R23" i="96"/>
  <c r="R29" i="96" s="1"/>
  <c r="S23" i="96"/>
  <c r="S29" i="96" s="1"/>
  <c r="I24" i="27"/>
  <c r="E4" i="112"/>
  <c r="E22" i="112" s="1"/>
  <c r="I22" i="28"/>
  <c r="J24" i="27"/>
  <c r="D13" i="112"/>
  <c r="F13" i="112" s="1"/>
  <c r="J22" i="28"/>
  <c r="D6" i="112"/>
  <c r="F6" i="112" s="1"/>
  <c r="Q24" i="75"/>
  <c r="H28" i="14"/>
  <c r="T29" i="96" l="1"/>
  <c r="I23" i="29"/>
  <c r="T23" i="29" s="1"/>
  <c r="M23" i="29"/>
  <c r="D19" i="112" s="1"/>
  <c r="F19" i="112" s="1"/>
  <c r="M23" i="81"/>
  <c r="D20" i="112" s="1"/>
  <c r="F20" i="112" s="1"/>
  <c r="V29" i="96"/>
  <c r="F4" i="112"/>
  <c r="D16" i="112" l="1"/>
  <c r="F16" i="112" s="1"/>
  <c r="D15" i="112"/>
  <c r="F15" i="112" s="1"/>
  <c r="D22" i="112"/>
  <c r="F22" i="112"/>
</calcChain>
</file>

<file path=xl/sharedStrings.xml><?xml version="1.0" encoding="utf-8"?>
<sst xmlns="http://schemas.openxmlformats.org/spreadsheetml/2006/main" count="3761" uniqueCount="1186">
  <si>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</si>
  <si>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</si>
  <si>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</si>
  <si>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</si>
  <si>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</si>
  <si>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</si>
  <si>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</si>
  <si>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</si>
  <si>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</si>
  <si>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</si>
  <si>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</si>
  <si>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</si>
  <si>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</si>
  <si>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</si>
  <si>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</si>
  <si>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</si>
  <si>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</si>
  <si>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</si>
  <si>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</si>
  <si>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</si>
  <si>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</si>
  <si>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</si>
  <si>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</si>
  <si>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</si>
  <si>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</si>
  <si>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</si>
  <si>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</si>
  <si>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</si>
  <si>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</si>
  <si>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</si>
  <si>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</si>
  <si>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</si>
  <si>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</si>
  <si>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</si>
  <si>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</si>
  <si>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</si>
  <si>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</si>
  <si>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</si>
  <si>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</si>
  <si>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</si>
  <si>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</si>
  <si>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</si>
  <si>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</si>
  <si>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</si>
  <si>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</si>
  <si>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</si>
  <si>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</si>
  <si>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</si>
  <si>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</si>
  <si>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</si>
  <si>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</si>
  <si>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</si>
  <si>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 xml:space="preserve">Foodgrains (Wheat/Rice) </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</si>
  <si>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</si>
  <si>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</si>
  <si>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</si>
  <si>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</si>
  <si>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</si>
  <si>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</si>
  <si>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</si>
  <si>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</si>
  <si>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</si>
  <si>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</si>
  <si>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</si>
  <si>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</si>
  <si>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</si>
  <si>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</si>
  <si>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</si>
  <si>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</si>
  <si>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</si>
  <si>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</si>
  <si>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</si>
  <si>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</si>
  <si>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</si>
  <si>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</si>
  <si>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</si>
  <si>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</si>
  <si>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</si>
  <si>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</si>
  <si>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</si>
  <si>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</si>
  <si>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</si>
  <si>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</si>
  <si>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</si>
  <si>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</si>
  <si>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</si>
  <si>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</si>
  <si>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</si>
  <si>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</si>
  <si>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</si>
  <si>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</si>
  <si>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Table: AT-5A</t>
  </si>
  <si>
    <t xml:space="preserve">Total </t>
  </si>
  <si>
    <t xml:space="preserve">                                                                                                                                                                               Government/UT Administration of ________</t>
  </si>
  <si>
    <t>Table: AT-7A</t>
  </si>
  <si>
    <t>Requirement of funds for Foodgrains (Rs. in lakhs)</t>
  </si>
  <si>
    <t xml:space="preserve">Total Cooking cost expenditure                   </t>
  </si>
  <si>
    <t xml:space="preserve">Cooking assistance received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</si>
  <si>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</si>
  <si>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</si>
  <si>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</si>
  <si>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</si>
  <si>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</si>
  <si>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</si>
  <si>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</si>
  <si>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</si>
  <si>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</si>
  <si>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</si>
  <si>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</si>
  <si>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</si>
  <si>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</si>
  <si>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</si>
  <si>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</si>
  <si>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</si>
  <si>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</si>
  <si>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</si>
  <si>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 xml:space="preserve">No. of working days on which MDM served </t>
  </si>
  <si>
    <t>Centre</t>
  </si>
  <si>
    <t>Central assistance received</t>
  </si>
  <si>
    <t>*Rice</t>
  </si>
  <si>
    <t>*Wheat</t>
  </si>
  <si>
    <t xml:space="preserve">*Norms are only for guidance. Actual number will be determined on the basis of ground reality. </t>
  </si>
  <si>
    <t>Total            (col 3+4+5+6)</t>
  </si>
  <si>
    <t>Total       (col.8+9+10+11)</t>
  </si>
  <si>
    <t>Plinth Area 1</t>
  </si>
  <si>
    <t>No. of Institutions</t>
  </si>
  <si>
    <t>Plinth Area 2</t>
  </si>
  <si>
    <t>Plinth Area 3</t>
  </si>
  <si>
    <t>Plinth Area 4</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</si>
  <si>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</si>
  <si>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</si>
  <si>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</si>
  <si>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</si>
  <si>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</si>
  <si>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</si>
  <si>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</si>
  <si>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</si>
  <si>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</si>
  <si>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</si>
  <si>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</si>
  <si>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</si>
  <si>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</si>
  <si>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</si>
  <si>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</si>
  <si>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</si>
  <si>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</si>
  <si>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</si>
  <si>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r>
      <t xml:space="preserve">Total  </t>
    </r>
    <r>
      <rPr>
        <b/>
        <i/>
        <sz val="10"/>
        <rFont val="Arial"/>
        <family val="2"/>
      </rPr>
      <t xml:space="preserve"> </t>
    </r>
  </si>
  <si>
    <t xml:space="preserve"># Rice </t>
  </si>
  <si>
    <t xml:space="preserve">## Wheat </t>
  </si>
  <si>
    <t xml:space="preserve">Unit Cost </t>
  </si>
  <si>
    <t>(Rs. In lakhs)</t>
  </si>
  <si>
    <t>*No. of additional cooks required as per norm</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</si>
  <si>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</si>
  <si>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</si>
  <si>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</si>
  <si>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</si>
  <si>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</si>
  <si>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</si>
  <si>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</si>
  <si>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</si>
  <si>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</si>
  <si>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</si>
  <si>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</si>
  <si>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</si>
  <si>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</si>
  <si>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</si>
  <si>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Budget Provision</t>
  </si>
  <si>
    <t>*: includes unspent balance at State, District, Block and school level (including NGOs/Private Agencies).</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</si>
  <si>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</si>
  <si>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</si>
  <si>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</si>
  <si>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</si>
  <si>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</si>
  <si>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</si>
  <si>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</si>
  <si>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</si>
  <si>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</si>
  <si>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</si>
  <si>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</si>
  <si>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</si>
  <si>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</si>
  <si>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</si>
  <si>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</si>
  <si>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</si>
  <si>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</si>
  <si>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</si>
  <si>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</si>
  <si>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</si>
  <si>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 xml:space="preserve">Cooking Cost Released                          </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</si>
  <si>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</si>
  <si>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</si>
  <si>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</si>
  <si>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</si>
  <si>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</si>
  <si>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</si>
  <si>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</si>
  <si>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</si>
  <si>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</si>
  <si>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</si>
  <si>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</si>
  <si>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</si>
  <si>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</si>
  <si>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v) Capacity builidng of officials</t>
  </si>
  <si>
    <t>iii) Office expenditure</t>
  </si>
  <si>
    <t>vi) Publicity, Preparation of relevant manuals</t>
  </si>
  <si>
    <t xml:space="preserve">vii) External Monitoring &amp; Evaluation </t>
  </si>
  <si>
    <t>Total no of Cook-cum-helper</t>
  </si>
  <si>
    <t>Trust</t>
  </si>
  <si>
    <t>PRI / GP/ Urban Local Body</t>
  </si>
  <si>
    <t>GP - Gram Panchayat</t>
  </si>
  <si>
    <t>No. of children covered</t>
  </si>
  <si>
    <t>Kitchen-cum-store</t>
  </si>
  <si>
    <t>No. of meals to be served  (Col. 4 x Col. 5)</t>
  </si>
  <si>
    <t>Average No. of children availed MDM [Col. 8/Col. 9]</t>
  </si>
  <si>
    <t>Name of Distict</t>
  </si>
  <si>
    <t xml:space="preserve">No. of cooks engaged </t>
  </si>
  <si>
    <t>Central share</t>
  </si>
  <si>
    <t>State Share</t>
  </si>
  <si>
    <t>(Rs. in Lakhs)</t>
  </si>
  <si>
    <t>Table: AT-8A</t>
  </si>
  <si>
    <t xml:space="preserve">Table: AT-12 : Utilisation of Central assistance towards procurement of Kitchen Devices (Primary &amp; Upper Primary,Classes I-VIII) </t>
  </si>
  <si>
    <t>Total       (col. 8+9+  10+11)</t>
  </si>
  <si>
    <t>Total            (col 3+4 +5+6)</t>
  </si>
  <si>
    <t>Table: AT-6B</t>
  </si>
  <si>
    <t xml:space="preserve">No. of Cook-cum-helper approved by  PAB-MDM </t>
  </si>
  <si>
    <t xml:space="preserve">No. of CCH engaged by States/UTs </t>
  </si>
  <si>
    <t>kitchen cum store constructed through convergance</t>
  </si>
  <si>
    <t xml:space="preserve">Adhoc Grant (25%) </t>
  </si>
  <si>
    <t xml:space="preserve">(A) Recurring Assistance </t>
  </si>
  <si>
    <t xml:space="preserve">(B) Non-Recurring Assistance </t>
  </si>
  <si>
    <t xml:space="preserve">Tax per MT foodgrain, if any : </t>
  </si>
  <si>
    <t>(Govt+LB)</t>
  </si>
  <si>
    <t>GA</t>
  </si>
  <si>
    <t>Total(10+13-16)</t>
  </si>
  <si>
    <t xml:space="preserve">No. of schools </t>
  </si>
  <si>
    <t xml:space="preserve">Health Check -ups </t>
  </si>
  <si>
    <t>Name of  District</t>
  </si>
  <si>
    <t>S.no</t>
  </si>
  <si>
    <t>Madarsa/Maqtab</t>
  </si>
  <si>
    <t xml:space="preserve">Central Assistance Released by GOI </t>
  </si>
  <si>
    <t>(Rs. in Lakh)</t>
  </si>
  <si>
    <t>Management, Supervision, Training,  Internal Monitoring and External Monitoring</t>
  </si>
  <si>
    <t xml:space="preserve">Released by State Govt. if any </t>
  </si>
  <si>
    <t xml:space="preserve">Remarks </t>
  </si>
  <si>
    <t>Total (col. 3+4+5+6)</t>
  </si>
  <si>
    <t>Deworming tablets distributed</t>
  </si>
  <si>
    <t>Distribution of spectacles</t>
  </si>
  <si>
    <t>2012-13</t>
  </si>
  <si>
    <t xml:space="preserve">If the cooking cost has been revised several times during the year, then all such costs should be indicated in separate rows and dates of their application in remarks column. </t>
  </si>
  <si>
    <t>Total (col. 3+4+5+6+7)</t>
  </si>
  <si>
    <t>Recurring Assistance</t>
  </si>
  <si>
    <t>Non-Recurring Assistance</t>
  </si>
  <si>
    <t>Payment of Pending Bills of previous year</t>
  </si>
  <si>
    <t xml:space="preserve">Pending bills of previous year </t>
  </si>
  <si>
    <t xml:space="preserve">Amount  </t>
  </si>
  <si>
    <t>Constructed with convergence</t>
  </si>
  <si>
    <t>Procured with convergence</t>
  </si>
  <si>
    <t>Academic Calendar (No. of Days)</t>
  </si>
  <si>
    <t>Anticipated No. of working days for NCLP schools</t>
  </si>
  <si>
    <t>Total No. of schools excluding newly opened school</t>
  </si>
  <si>
    <t>No. of Schools not having Kitchen-cum-store</t>
  </si>
  <si>
    <t>No. of children enrolled</t>
  </si>
  <si>
    <t>Recurring Asssitance</t>
  </si>
  <si>
    <t>Non Recurring Assistance</t>
  </si>
  <si>
    <t>Mandatory Table</t>
  </si>
  <si>
    <t>Mode of Payment (cash / cheque / e-transfer)</t>
  </si>
  <si>
    <t>Rs. In  Lakh</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</si>
  <si>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</si>
  <si>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</si>
  <si>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</si>
  <si>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</si>
  <si>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</si>
  <si>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</si>
  <si>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</si>
  <si>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</si>
  <si>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</si>
  <si>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</si>
  <si>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</si>
  <si>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</si>
  <si>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</si>
  <si>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</si>
  <si>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</si>
  <si>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</si>
  <si>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</si>
  <si>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</si>
  <si>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</si>
  <si>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</si>
  <si>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</si>
  <si>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</si>
  <si>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</si>
  <si>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</si>
  <si>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Table-AT- 25</t>
  </si>
  <si>
    <t xml:space="preserve">Total Institutions </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</si>
  <si>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</si>
  <si>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</si>
  <si>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</si>
  <si>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</si>
  <si>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</si>
  <si>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</si>
  <si>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</si>
  <si>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</si>
  <si>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</si>
  <si>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</si>
  <si>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</si>
  <si>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</si>
  <si>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</si>
  <si>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</si>
  <si>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</si>
  <si>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</si>
  <si>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</si>
  <si>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</si>
  <si>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</si>
  <si>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</si>
  <si>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</si>
  <si>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Contractual/Part time employee</t>
  </si>
  <si>
    <t xml:space="preserve">District </t>
  </si>
  <si>
    <t xml:space="preserve">Action Taken by State Govt. </t>
  </si>
  <si>
    <t>Gender</t>
  </si>
  <si>
    <t>Caste</t>
  </si>
  <si>
    <t>community</t>
  </si>
  <si>
    <t>Serving by disadvantaged section</t>
  </si>
  <si>
    <t>Sitting Arrangement</t>
  </si>
  <si>
    <t>Physical details</t>
  </si>
  <si>
    <t>Financial details (Rs. in Lakh)</t>
  </si>
  <si>
    <t>No. of Institutions covered</t>
  </si>
  <si>
    <t>No. of CCH engaged at Cent. kitchen</t>
  </si>
  <si>
    <t>No. of CCH engaged at schools covered by centralised kitchen</t>
  </si>
  <si>
    <t xml:space="preserve">Honorarium paid to cooks working at centralized kitchen </t>
  </si>
  <si>
    <t>Honorarium paid to CCH at schools  covered by centralised kitchen</t>
  </si>
  <si>
    <t>Total honorarium paid  (col 9 + 10)</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</si>
  <si>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</si>
  <si>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</si>
  <si>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</si>
  <si>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</si>
  <si>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</si>
  <si>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</si>
  <si>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</si>
  <si>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</si>
  <si>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</si>
  <si>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</si>
  <si>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</si>
  <si>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</si>
  <si>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</si>
  <si>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</si>
  <si>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</si>
  <si>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</si>
  <si>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</si>
  <si>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</si>
  <si>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</si>
  <si>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</si>
  <si>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</si>
  <si>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</si>
  <si>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</si>
  <si>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</si>
  <si>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</si>
  <si>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</si>
  <si>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</si>
  <si>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Category of Complaints</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</si>
  <si>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</si>
  <si>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</si>
  <si>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</si>
  <si>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</si>
  <si>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</si>
  <si>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</si>
  <si>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</si>
  <si>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</si>
  <si>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</si>
  <si>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</si>
  <si>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</si>
  <si>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</si>
  <si>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</si>
  <si>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</si>
  <si>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</si>
  <si>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</si>
  <si>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</si>
  <si>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</si>
  <si>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</si>
  <si>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</si>
  <si>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Free of cost</t>
  </si>
  <si>
    <t>As per requirement</t>
  </si>
  <si>
    <t>Salary of State Staff</t>
  </si>
  <si>
    <t>Almora</t>
  </si>
  <si>
    <t>Bageshwar</t>
  </si>
  <si>
    <t>Chamoli</t>
  </si>
  <si>
    <t>Champawat</t>
  </si>
  <si>
    <t>Dehradun</t>
  </si>
  <si>
    <t>Haridwar</t>
  </si>
  <si>
    <t>Nainital</t>
  </si>
  <si>
    <t>Pauri</t>
  </si>
  <si>
    <t>Pithoragarh</t>
  </si>
  <si>
    <t>Rudraprayag</t>
  </si>
  <si>
    <t>Tehri</t>
  </si>
  <si>
    <t>USNagar</t>
  </si>
  <si>
    <t>Uttarkashi</t>
  </si>
  <si>
    <t>NA</t>
  </si>
  <si>
    <t>NIL</t>
  </si>
  <si>
    <t>Total (8+11-14)</t>
  </si>
  <si>
    <t>Central Share (8+11-14)</t>
  </si>
  <si>
    <t>Total (10+13-16)</t>
  </si>
  <si>
    <t>Uttarakhand</t>
  </si>
  <si>
    <t>Rs. In Lacs</t>
  </si>
  <si>
    <t>S.No</t>
  </si>
  <si>
    <t>Head</t>
  </si>
  <si>
    <t>Level</t>
  </si>
  <si>
    <t>Central Assistance</t>
  </si>
  <si>
    <t>State Assistance</t>
  </si>
  <si>
    <t>Remark</t>
  </si>
  <si>
    <t>Cooking Assistance</t>
  </si>
  <si>
    <t>Kitchen cum Store</t>
  </si>
  <si>
    <t>GOI</t>
  </si>
  <si>
    <t>Transportation (food grains) Subsidy</t>
  </si>
  <si>
    <t>PS</t>
  </si>
  <si>
    <t>1.8% of Cooking Assistance,Transportation Subsidy , Honorarium of cooks &amp; cost of foodgrains.</t>
  </si>
  <si>
    <t>UPS</t>
  </si>
  <si>
    <t>Rs 1000 per month, 75:25, Rs 500 additional by State Govt.</t>
  </si>
  <si>
    <t>Cost of Foodgrains</t>
  </si>
  <si>
    <t>Salary Staff</t>
  </si>
  <si>
    <t>NCLP  children</t>
  </si>
  <si>
    <t>PS - 20218</t>
  </si>
  <si>
    <t>UPS - 10237</t>
  </si>
  <si>
    <t>PS+UPS - 0</t>
  </si>
  <si>
    <t>PS - 11437.73 MT</t>
  </si>
  <si>
    <t>UPS- 11839.43 MT</t>
  </si>
  <si>
    <t xml:space="preserve">  @ 5650 per MT+VAT@5%</t>
  </si>
  <si>
    <t>Govt. Staff only</t>
  </si>
  <si>
    <t>No Requirement for 2013-14</t>
  </si>
  <si>
    <t>Annual workplan and Budget proposal by State for 2013-14 MDM</t>
  </si>
  <si>
    <t xml:space="preserve">       @3.34Per child/day,75:25 (2.50+0.84)</t>
  </si>
  <si>
    <t xml:space="preserve">             @5.00Per child/day, 75:25 (3.75+1.25)</t>
  </si>
  <si>
    <t>Salary MDM Staff</t>
  </si>
  <si>
    <t>Cooking Assistance(gas)</t>
  </si>
  <si>
    <t>PS-(3987)</t>
  </si>
  <si>
    <t>Additional Cost of LPG over subsidy</t>
  </si>
  <si>
    <t>UPS-(921)</t>
  </si>
  <si>
    <t>Joint Director-01</t>
  </si>
  <si>
    <t>Field Investigator-02</t>
  </si>
  <si>
    <t>Steno/Accountant-01</t>
  </si>
  <si>
    <t>Computer Operator/Senior Clerk-01</t>
  </si>
  <si>
    <t>Coordinator-02</t>
  </si>
  <si>
    <t>Assistant Accountant-01</t>
  </si>
  <si>
    <t>Auditor-01</t>
  </si>
  <si>
    <t>Computer Operator-01</t>
  </si>
  <si>
    <t>MIS Coordinator</t>
  </si>
  <si>
    <t>Additional MME Plan Submitted to GOI</t>
  </si>
  <si>
    <t>Yes-State Project Office-SSA</t>
  </si>
  <si>
    <t>Yes-Education Department</t>
  </si>
  <si>
    <t>State Project Director-SSA</t>
  </si>
  <si>
    <t>Block Education Officer</t>
  </si>
  <si>
    <t>-</t>
  </si>
  <si>
    <t>Yes- From State Information Department</t>
  </si>
  <si>
    <t>Yes- Through Post</t>
  </si>
  <si>
    <t>State / UT: UTTARAKHAND</t>
  </si>
  <si>
    <t>Honorarium of cooks</t>
  </si>
  <si>
    <t>PS (501983 children)</t>
  </si>
  <si>
    <t>UPS (337774 children)</t>
  </si>
  <si>
    <t>District (Yes/No) Give details</t>
  </si>
  <si>
    <t xml:space="preserve">Total no. of NGOs covering &gt; 20000 children </t>
  </si>
  <si>
    <t xml:space="preserve">Total no. of cent. kitchen </t>
  </si>
  <si>
    <t>PS + UPS (7090+809)</t>
  </si>
  <si>
    <t>No. of school days 246, NCLP 315 days</t>
  </si>
  <si>
    <t>2014-15</t>
  </si>
  <si>
    <t>Table: AT-19</t>
  </si>
  <si>
    <t>2006-07</t>
  </si>
  <si>
    <t>2007-08</t>
  </si>
  <si>
    <t>2008-09</t>
  </si>
  <si>
    <t>No. of Institution for which Annual data entry completed</t>
  </si>
  <si>
    <t>Districts Releases funds under heads Cooking Cost, Honorarium of Cooks, MME directly to SMC Accounts within 10 days of receiving from State Level.</t>
  </si>
  <si>
    <r>
      <t>Financial         (</t>
    </r>
    <r>
      <rPr>
        <b/>
        <i/>
        <sz val="10"/>
        <rFont val="Arial"/>
        <family val="2"/>
      </rPr>
      <t>Rs. in lakh)</t>
    </r>
  </si>
  <si>
    <r>
      <t>Financial        (</t>
    </r>
    <r>
      <rPr>
        <b/>
        <i/>
        <sz val="10"/>
        <rFont val="Arial"/>
        <family val="2"/>
      </rPr>
      <t>Rs. in lakh)</t>
    </r>
  </si>
  <si>
    <t>2015-16</t>
  </si>
  <si>
    <t>1. A - Honorarium to Cook cum helpers (per month):</t>
  </si>
  <si>
    <t>Cnetre Share</t>
  </si>
  <si>
    <t>2. a.</t>
  </si>
  <si>
    <t>Additional Food Items (per child)</t>
  </si>
  <si>
    <t>Name of food items</t>
  </si>
  <si>
    <t>Quantity</t>
  </si>
  <si>
    <t>Cost (in Rs.)</t>
  </si>
  <si>
    <t>Frequency</t>
  </si>
  <si>
    <t>Gen. Col. 3-Col.15</t>
  </si>
  <si>
    <t>SC.  Col. 4-Col.16</t>
  </si>
  <si>
    <t>ST.  Col. 5-Col.17</t>
  </si>
  <si>
    <t>Total Col. 19+Col.20+Col.21</t>
  </si>
  <si>
    <t>Special Training Centers</t>
  </si>
  <si>
    <t>Total            (col 3+ 4+5+6)</t>
  </si>
  <si>
    <t>Total       (col. 8+9+ 10+11)</t>
  </si>
  <si>
    <t>Total       (col. 8+9+10+11)</t>
  </si>
  <si>
    <t>Total       (col.13+14+15+16)</t>
  </si>
  <si>
    <t>Table: AT-5 B</t>
  </si>
  <si>
    <t>Table: AT-5 C</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</si>
  <si>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</si>
  <si>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t>Table: AT-5 D</t>
  </si>
  <si>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</si>
  <si>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Including Drought also, if applicable</t>
  </si>
  <si>
    <t>Table: AT-6C</t>
  </si>
  <si>
    <t>**State Share</t>
  </si>
  <si>
    <t>**state share includes funds as well as monetary value of the commodities supplied by the State/UT</t>
  </si>
  <si>
    <t>**State</t>
  </si>
  <si>
    <t>** state share includes funds as well as monetary value of the commodities supplied by the State/UT</t>
  </si>
  <si>
    <t>No. of CCH having bank account</t>
  </si>
  <si>
    <t>No. of CCH recieving honorarium through Bank Account</t>
  </si>
  <si>
    <t>Rate  of Transportation Assistance (Per MT)</t>
  </si>
  <si>
    <t xml:space="preserve">Table: AT-11 : Sanction and Utilisation of Central assistance towards construction of Kitchen-cum-store (Primary &amp; Upper Primary,Classes I-VIII) </t>
  </si>
  <si>
    <t>Total sanctioned</t>
  </si>
  <si>
    <t>2009-10</t>
  </si>
  <si>
    <t>2010-11</t>
  </si>
  <si>
    <t>2011-12</t>
  </si>
  <si>
    <t xml:space="preserve">Table: AT-12 A : Sanction and Utilisation of Central assistance towards procurement of Kitchen Devices (Replacement) </t>
  </si>
  <si>
    <t>*Coarse Grains</t>
  </si>
  <si>
    <t>PAB Approval for CCH</t>
  </si>
  <si>
    <t>*No. of additional cooks required over and above PAB Approval</t>
  </si>
  <si>
    <t>Table: AT-18 : Formation of School Management Committee (SMC) at School Level for Monitoring the Scheme</t>
  </si>
  <si>
    <t>No. of Primary Institutions</t>
  </si>
  <si>
    <t>No. of SMCs formed</t>
  </si>
  <si>
    <t>No. of Schools monitored by SMCs</t>
  </si>
  <si>
    <t>No. of Upper Primary Institutions</t>
  </si>
  <si>
    <t>Table: AT-19 : Responsibility of Implementation</t>
  </si>
  <si>
    <t>No. of institution covered</t>
  </si>
  <si>
    <t>Name of NGO</t>
  </si>
  <si>
    <t>No. of Kitchens</t>
  </si>
  <si>
    <t>Name of Trust</t>
  </si>
  <si>
    <t>No. of schools covered under RBSK</t>
  </si>
  <si>
    <t>No. of children covered under RBSK</t>
  </si>
  <si>
    <t>Weekly Iron &amp; Folic Acid Supplementation (WIFS)</t>
  </si>
  <si>
    <t xml:space="preserve">Name of Organization/ Institute for conducting social audit </t>
  </si>
  <si>
    <t>No . of schools to be covered</t>
  </si>
  <si>
    <t>Status</t>
  </si>
  <si>
    <t>Action Taken by State Govt. on findings</t>
  </si>
  <si>
    <t>Total Exp.     (in Rs)</t>
  </si>
  <si>
    <t>Completed (Yes/ No)</t>
  </si>
  <si>
    <t xml:space="preserve">In Progress (Training/ conduct at school/ public hearing)  </t>
  </si>
  <si>
    <t>Not yet started</t>
  </si>
  <si>
    <t>Number of complaints on discrimination on</t>
  </si>
  <si>
    <t xml:space="preserve">Source of information </t>
  </si>
  <si>
    <t xml:space="preserve">State functionaries </t>
  </si>
  <si>
    <t xml:space="preserve">Parent/Children/Community </t>
  </si>
  <si>
    <t xml:space="preserve">Media </t>
  </si>
  <si>
    <t>Social Audit Report</t>
  </si>
  <si>
    <t>LPG Reimbursement (Rs in Lakh)</t>
  </si>
  <si>
    <t>16</t>
  </si>
  <si>
    <t>17</t>
  </si>
  <si>
    <t>No. of IEC Activities</t>
  </si>
  <si>
    <t>Tools</t>
  </si>
  <si>
    <t>Expendituer Incurred (in Rs)</t>
  </si>
  <si>
    <t>District/ Block</t>
  </si>
  <si>
    <t>School</t>
  </si>
  <si>
    <t>Audio Video</t>
  </si>
  <si>
    <t>Print</t>
  </si>
  <si>
    <t>Traditional (Nukkad Natak, Folk Songs, Rallies, Others)</t>
  </si>
  <si>
    <t>No. of schools having hand washing facilities</t>
  </si>
  <si>
    <t>Type of hand washing facilities (number of schools)</t>
  </si>
  <si>
    <t>Multi tap</t>
  </si>
  <si>
    <t>Tap</t>
  </si>
  <si>
    <t>Hand pump</t>
  </si>
  <si>
    <t>Pond/ well/ Stream</t>
  </si>
  <si>
    <t>Teacher</t>
  </si>
  <si>
    <t>Community</t>
  </si>
  <si>
    <t>CCH</t>
  </si>
  <si>
    <t>Full meal in lieu of MDM</t>
  </si>
  <si>
    <t>Additional Food Item</t>
  </si>
  <si>
    <t xml:space="preserve">No. of schools received contribution </t>
  </si>
  <si>
    <t>Meals served</t>
  </si>
  <si>
    <t>Value
(In Rs)</t>
  </si>
  <si>
    <t>Children benefitted</t>
  </si>
  <si>
    <t>Name of the items</t>
  </si>
  <si>
    <t>In kind</t>
  </si>
  <si>
    <t>In any other form</t>
  </si>
  <si>
    <t>Reasons for Less payment Col. (7-9)</t>
  </si>
  <si>
    <t>Received</t>
  </si>
  <si>
    <t>Cooking Cost including LPG</t>
  </si>
  <si>
    <t>State / UT: Uttarakhand</t>
  </si>
  <si>
    <t>State/UT : Uttarakhand</t>
  </si>
  <si>
    <t>State (Yes/No) Give details</t>
  </si>
  <si>
    <t>District Education Officer(Elementary)</t>
  </si>
  <si>
    <t>Kitchen Devices (New)</t>
  </si>
  <si>
    <t>Kitchen Devices (Replacement)</t>
  </si>
  <si>
    <t>Cooking Assistance (gas)</t>
  </si>
  <si>
    <t>STC: RST/NRST/NCLP</t>
  </si>
  <si>
    <t>Note: SLSMC has decided not to construct KS in 1094 schools having enrollment less than 10.</t>
  </si>
  <si>
    <t>Rs in Lakhs</t>
  </si>
  <si>
    <t>Table: AT-11A</t>
  </si>
  <si>
    <t xml:space="preserve">Table: AT-11A : Utilisation of Central assistance towards construction of Kitchen-cum-store (Primary &amp; Upper Primary,Classes I-VIII) </t>
  </si>
  <si>
    <t>Rs 900.00</t>
  </si>
  <si>
    <t>Table: AT-10 A</t>
  </si>
  <si>
    <r>
      <t xml:space="preserve">State/UT: </t>
    </r>
    <r>
      <rPr>
        <b/>
        <u/>
        <sz val="10"/>
        <rFont val="Arial"/>
        <family val="2"/>
      </rPr>
      <t>____________________</t>
    </r>
  </si>
  <si>
    <t xml:space="preserve">Number of </t>
  </si>
  <si>
    <t>Meetings of District level committee headed by the senior most Member of Parliament of Loksabha</t>
  </si>
  <si>
    <t>Meetings of District Steering cum Monitoring committee headed by District Megistrate</t>
  </si>
  <si>
    <t>Schools inspected by Govt. officials</t>
  </si>
  <si>
    <t>Date:______________</t>
  </si>
  <si>
    <t xml:space="preserve">State / UT: </t>
  </si>
  <si>
    <t xml:space="preserve">Name of the Accredited / Recognised lab engaged for testing </t>
  </si>
  <si>
    <t xml:space="preserve">Number of samples </t>
  </si>
  <si>
    <t>Result (No. of samples)</t>
  </si>
  <si>
    <t xml:space="preserve">Collected </t>
  </si>
  <si>
    <t>Tested</t>
  </si>
  <si>
    <t>Meeting norms</t>
  </si>
  <si>
    <t>Below norms</t>
  </si>
  <si>
    <t>.</t>
  </si>
  <si>
    <t>Date:___________________</t>
  </si>
  <si>
    <t>2016-17</t>
  </si>
  <si>
    <t>Government/UT Administration of _______________</t>
  </si>
  <si>
    <t>Date:_____________</t>
  </si>
  <si>
    <t xml:space="preserve">(Govt+LB)
Schools </t>
  </si>
  <si>
    <t>Date:________________</t>
  </si>
  <si>
    <t xml:space="preserve">Seal:                      </t>
  </si>
  <si>
    <t>Date:_______________</t>
  </si>
  <si>
    <t>Government/UT Administration of ____________</t>
  </si>
  <si>
    <t>Table: AT-12A</t>
  </si>
  <si>
    <t>Government/UT Administration of _____________</t>
  </si>
  <si>
    <t>Fire wood</t>
  </si>
  <si>
    <t>Solar cooker</t>
  </si>
  <si>
    <t xml:space="preserve">LPG </t>
  </si>
  <si>
    <t>Mode of cooking (No. of Schools)</t>
  </si>
  <si>
    <t>Total no. of Institutions</t>
  </si>
  <si>
    <t xml:space="preserve">Meals not served </t>
  </si>
  <si>
    <t>Whether allowance is paid to children</t>
  </si>
  <si>
    <t xml:space="preserve">Number of institutions </t>
  </si>
  <si>
    <t>No. of working days</t>
  </si>
  <si>
    <t xml:space="preserve">Number of children </t>
  </si>
  <si>
    <t xml:space="preserve">                      (Signature)</t>
  </si>
  <si>
    <t xml:space="preserve">                       Seal:</t>
  </si>
  <si>
    <t xml:space="preserve">           Seal:</t>
  </si>
  <si>
    <t xml:space="preserve"> Government/UT Administration of _________</t>
  </si>
  <si>
    <t>PS+UPS-(0)</t>
  </si>
  <si>
    <t>Additional Honorarium of cooks</t>
  </si>
  <si>
    <t>State Govt. is Paying Rs. 1000 as an incentive to all cooks under MID day meal Scheme.</t>
  </si>
  <si>
    <t>Incentive of cooks</t>
  </si>
  <si>
    <t>PS+UPS</t>
  </si>
  <si>
    <t>Recived in state Govt. Account through Bank Challan</t>
  </si>
  <si>
    <t>Gunny bags (Khali Bore)</t>
  </si>
  <si>
    <t>e-transfer</t>
  </si>
  <si>
    <t>PS+UPS - (0)</t>
  </si>
  <si>
    <t>2017-18</t>
  </si>
  <si>
    <t>Table: AT-2A</t>
  </si>
  <si>
    <t>Rs. 1100.00</t>
  </si>
  <si>
    <t>Rs. 2000.00</t>
  </si>
  <si>
    <t>Table - AT - 10B</t>
  </si>
  <si>
    <t>Table: AT- 10 C</t>
  </si>
  <si>
    <t>Table - AT - 10 C</t>
  </si>
  <si>
    <t>Table: AT-10D Manpower dedicated for MDMS</t>
  </si>
  <si>
    <t>Table AT- 13: Details of mode of cooking</t>
  </si>
  <si>
    <t>Table AT-13</t>
  </si>
  <si>
    <t>Table AT -14 : Quality, Safety and Hygiene</t>
  </si>
  <si>
    <t>Table: AT- 14</t>
  </si>
  <si>
    <t>Parents</t>
  </si>
  <si>
    <t>Tasting of food (number of schools)</t>
  </si>
  <si>
    <t>No. of schools having parents roaster</t>
  </si>
  <si>
    <t>No. of schools having tasting register</t>
  </si>
  <si>
    <t>Table: AT- 14 A</t>
  </si>
  <si>
    <t>Table: AT- 15</t>
  </si>
  <si>
    <t>Table AT -15 : Contribution by community in form of  Tithi Bhojan or any other similar practice</t>
  </si>
  <si>
    <t>Table: AT- 16</t>
  </si>
  <si>
    <t>Table - AT - 21</t>
  </si>
  <si>
    <t>Total (col 6+7)*</t>
  </si>
  <si>
    <t>* Total number of cook-cum-helper can not exceed the norms for engagement of cook-cum-helper</t>
  </si>
  <si>
    <t>Table: AT- 22</t>
  </si>
  <si>
    <t>Table AT -22 :Information on NGOs covering more than 20000 children</t>
  </si>
  <si>
    <t>Table-AT- 23</t>
  </si>
  <si>
    <t>Table AT - 24 : Details of discrimination of any kind in MDMS</t>
  </si>
  <si>
    <t>Table - AT - 24</t>
  </si>
  <si>
    <t>Table: AT- 25</t>
  </si>
  <si>
    <t>Table AT- 25: Details of Grievance Redressal cell</t>
  </si>
  <si>
    <t>Table: AT-26</t>
  </si>
  <si>
    <t>Table: AT-26 A</t>
  </si>
  <si>
    <t>Proposed number of children</t>
  </si>
  <si>
    <t>Table: AT-27</t>
  </si>
  <si>
    <t>Table: AT-27A</t>
  </si>
  <si>
    <t>Table: AT-27 B</t>
  </si>
  <si>
    <t>Table: AT-27 C</t>
  </si>
  <si>
    <t>Table: AT-28</t>
  </si>
  <si>
    <t xml:space="preserve">Table: AT-28 A </t>
  </si>
  <si>
    <t>Note: State may indicate their plinth area and size of the kitchen-cum-store if theiy have any other other plinth area than mentioned in the table</t>
  </si>
  <si>
    <t>Table: AT-29</t>
  </si>
  <si>
    <t>Table: AT-30</t>
  </si>
  <si>
    <t>Table: AT-31</t>
  </si>
  <si>
    <t>Table: AT-20 : Information on Cooking Agencies (Centralised Kitchen)</t>
  </si>
  <si>
    <t>Name of SHG</t>
  </si>
  <si>
    <t>No. of Institution covered</t>
  </si>
  <si>
    <t>Table-AT- 23 A</t>
  </si>
  <si>
    <t>No. of Institution for which daily data transferred to central server</t>
  </si>
  <si>
    <t xml:space="preserve">Table: AT-20 </t>
  </si>
  <si>
    <t>week</t>
  </si>
  <si>
    <t>EGG/Fruits/Milk/gudpapdi/ramdana ke ladu, etc</t>
  </si>
  <si>
    <t>PUNJAB BIOTECHNOLOGY INCUBATOR</t>
  </si>
  <si>
    <t xml:space="preserve">Procured (C) </t>
  </si>
  <si>
    <t>Rs 1000 per month, 90:10, Rs 1000 additional by State Govt.</t>
  </si>
  <si>
    <t>State Govt. is Paying additional Honorarium Rs.2000 to all cooks under MID day meal scheme</t>
  </si>
  <si>
    <t>Table AT -16 : Interuptions in serving of MDM and MDM allowance paid to children</t>
  </si>
  <si>
    <t>SMC/VEC / WEC</t>
  </si>
  <si>
    <t>Table AT 21 :Details of engagement and apportionment of honorarium to cook cum helpers (CCH) between schools and centralized kitchen.</t>
  </si>
  <si>
    <t xml:space="preserve">Note: </t>
  </si>
  <si>
    <t xml:space="preserve">*Central Assistance Received from GoI </t>
  </si>
  <si>
    <t xml:space="preserve">* Expenditure           </t>
  </si>
  <si>
    <t>Atirikit Poshan</t>
  </si>
  <si>
    <t>Cooks uniform</t>
  </si>
  <si>
    <t>State Govt. is Paying additional uniform, Rs 1000 to all cooks under MID day meal Scheme</t>
  </si>
  <si>
    <t>State Govt. is Paying additional fooditem Rs 5 to all children covered under MID day meal Scheme</t>
  </si>
  <si>
    <t>i) Hiring charges of manpower at various levels/salary</t>
  </si>
  <si>
    <t>Central Share 
(6+9-12)</t>
  </si>
  <si>
    <t xml:space="preserve"> **State Share (7+10-13) </t>
  </si>
  <si>
    <t>Central             (6+9-12)</t>
  </si>
  <si>
    <t xml:space="preserve">**State (7+10-13) </t>
  </si>
  <si>
    <t>State Share (9+12-15)</t>
  </si>
  <si>
    <t>State Share(9+12-15)</t>
  </si>
  <si>
    <t>Central share(8+11-14)</t>
  </si>
  <si>
    <t>Note:</t>
  </si>
  <si>
    <t>Table AT -14 A : Testing of Food Samples by accredited labs</t>
  </si>
  <si>
    <t>#Central Share</t>
  </si>
  <si>
    <t>#Centre</t>
  </si>
  <si>
    <t xml:space="preserve">There are some local festivals and fairs held in various districts wherein dissemination of information is made with respect to Mid Day Meal Programme to create awarness amongst masses and ensure community participation to make this scheme successful.
</t>
  </si>
  <si>
    <t xml:space="preserve">Note:  Parents tasting meals in schools are mentioned in food tasting register; no separate parents roster register is been maintained. </t>
  </si>
  <si>
    <t>2018-19</t>
  </si>
  <si>
    <t>Average number of children Availing MDM</t>
  </si>
  <si>
    <t>Table: AT- 4B</t>
  </si>
  <si>
    <t>Total Enrolment</t>
  </si>
  <si>
    <t>Number of children having Aadhaar</t>
  </si>
  <si>
    <t>Number of children applied for Aadhaar</t>
  </si>
  <si>
    <t xml:space="preserve">Number of children without Aadhaar </t>
  </si>
  <si>
    <t>Number of proxy names deleted</t>
  </si>
  <si>
    <t>Table: AT- 10 E</t>
  </si>
  <si>
    <t>Total no.  of institutions</t>
  </si>
  <si>
    <t>Total institutions where setting up of kitchen garden is possible</t>
  </si>
  <si>
    <t>No. of institutions already having kitchen gardens</t>
  </si>
  <si>
    <t>No. of institutions where setting up of kitchen garden is in progress</t>
  </si>
  <si>
    <t>Foodgrains provided to children (In MT)</t>
  </si>
  <si>
    <t>Amount paid to children (in Rs)</t>
  </si>
  <si>
    <t xml:space="preserve">Average number of children Availing MDM </t>
  </si>
  <si>
    <t>Residential/Self Management-4</t>
  </si>
  <si>
    <t>Self Management-6</t>
  </si>
  <si>
    <t>Residential/Self Management-6</t>
  </si>
  <si>
    <t>Yes</t>
  </si>
  <si>
    <t xml:space="preserve">Closing Balance*                  (col.4+5-6)                         </t>
  </si>
  <si>
    <t xml:space="preserve">Closing Balance* (col.9+10-11)                         </t>
  </si>
  <si>
    <t>TOTAL</t>
  </si>
  <si>
    <t>Pulse 4
(name)</t>
  </si>
  <si>
    <t>Pulse 5
(name)</t>
  </si>
  <si>
    <t>Pulse 2
(name)</t>
  </si>
  <si>
    <t>Pulse 3
(name)</t>
  </si>
  <si>
    <t>Pulse 1
(name)</t>
  </si>
  <si>
    <t>Requirement of Pulses (in MTs)</t>
  </si>
  <si>
    <t>yy</t>
  </si>
  <si>
    <t>Maximum number of Institutions for which daily data transferred during the month</t>
  </si>
  <si>
    <t>District :</t>
  </si>
  <si>
    <t>Foodgrains</t>
  </si>
  <si>
    <t xml:space="preserve">Hon. to cook-cum-helpers </t>
  </si>
  <si>
    <t>Allocation</t>
  </si>
  <si>
    <t>Utilisation</t>
  </si>
  <si>
    <t>Allocation (Centre +State)</t>
  </si>
  <si>
    <t>Utilisation (Centre +State)</t>
  </si>
  <si>
    <t>Secretary of the Nodal Department</t>
  </si>
  <si>
    <t>Table: AT-32A</t>
  </si>
  <si>
    <t>Table: AT-32</t>
  </si>
  <si>
    <t>Jan</t>
  </si>
  <si>
    <t>Feb</t>
  </si>
  <si>
    <t>Mar</t>
  </si>
  <si>
    <t>Table: AT- 10 F</t>
  </si>
  <si>
    <t>Pulse 1
(Masoor Daal)</t>
  </si>
  <si>
    <t>Pulse 2
(Chana Daal)</t>
  </si>
  <si>
    <t>Pulse 3
(Arhar Daal)</t>
  </si>
  <si>
    <t>Incentive for cook cum helper (only state share)</t>
  </si>
  <si>
    <t>Final Instalment</t>
  </si>
  <si>
    <t>State share Adhoc</t>
  </si>
  <si>
    <t>State share Ist Instalment</t>
  </si>
  <si>
    <t>State share Final Instalment</t>
  </si>
  <si>
    <t>Physical           [col. 3-col.5-col.7] *</t>
  </si>
  <si>
    <t>Kheer, Banana, Sweets, Cake, Patties, Samosa, Pakori, Chai, Coffee, Pastries, Biscuits, Namkeens, Halwa, Chana, Frooti,
 Laddu, 
Apple, Chocolate, Chips, Toffee, Fruits</t>
  </si>
  <si>
    <t>628 Kitchen by SSA</t>
  </si>
  <si>
    <t xml:space="preserve">  @ 3000 per MT+Mandi tax@2.5%</t>
  </si>
  <si>
    <t>2019-20</t>
  </si>
  <si>
    <t>(For the Period 01.4.18 to 31.03.19)</t>
  </si>
  <si>
    <t>MDM-PAB Approval for 2018-19</t>
  </si>
  <si>
    <t xml:space="preserve">No. of working days (During 1.4.18-31.12.18                             </t>
  </si>
  <si>
    <t>Gross Allocation for the  FY 2018-19</t>
  </si>
  <si>
    <t>Opening Balance as on 01.04.18</t>
  </si>
  <si>
    <t>Proposed to be engaged for the year 2019-20</t>
  </si>
  <si>
    <t>Released by State Govt. if any</t>
  </si>
  <si>
    <t>Name of the Krishi Vigyan Kendra (KVK)</t>
  </si>
  <si>
    <t>Covered through centralised kitchen</t>
  </si>
  <si>
    <t>Temple, Gurudwara, Jail etc (Pls Specify)</t>
  </si>
  <si>
    <t>Requirement of funds for Transportation Assistance</t>
  </si>
  <si>
    <t>PDS rate (Rs per Quintal)</t>
  </si>
  <si>
    <t>Total Funds required (Rs in lakh)</t>
  </si>
  <si>
    <t>Table: AT-28 B</t>
  </si>
  <si>
    <t>Table: AT-28 B: Repair of kitchen cum stores constructed ten years ago</t>
  </si>
  <si>
    <t>State/UT :</t>
  </si>
  <si>
    <t>Requirement of funds (Rs in lakh)</t>
  </si>
  <si>
    <t>Centre share</t>
  </si>
  <si>
    <t>State share</t>
  </si>
  <si>
    <t>State / UT:</t>
  </si>
  <si>
    <t xml:space="preserve">Enrolment range 01-50 </t>
  </si>
  <si>
    <t xml:space="preserve">Enrolment range 51-150 </t>
  </si>
  <si>
    <t xml:space="preserve">Enrolment range 151-250 </t>
  </si>
  <si>
    <t xml:space="preserve">Enrolment range 251 &amp; Above </t>
  </si>
  <si>
    <t>No. of schools</t>
  </si>
  <si>
    <t>requirement of funds (Rs in lakh)</t>
  </si>
  <si>
    <t>Table: AT-29A</t>
  </si>
  <si>
    <t>Repair of kitchen-cum-stores</t>
  </si>
  <si>
    <t>Flexi fund @ 5% for new interventions</t>
  </si>
  <si>
    <t>Total no.  of Cook-cum-Helpers engaged</t>
  </si>
  <si>
    <t xml:space="preserve">Total no. of Cook-cum-Helpers trained during the year </t>
  </si>
  <si>
    <t>No. of Master Trainers</t>
  </si>
  <si>
    <t>Duration of training</t>
  </si>
  <si>
    <t xml:space="preserve">Modules used in the training </t>
  </si>
  <si>
    <t>Name of Training Agency</t>
  </si>
  <si>
    <t>Allocation for FY 2018-19</t>
  </si>
  <si>
    <r>
      <t xml:space="preserve">Unspent Balance as on 31.03.18 [Col. 4+ Col.5-Col.8] </t>
    </r>
    <r>
      <rPr>
        <sz val="10"/>
        <rFont val="Arial"/>
        <family val="2"/>
      </rPr>
      <t xml:space="preserve"> </t>
    </r>
  </si>
  <si>
    <t>Mode of data collection (SMS/ IVRS/ Mobile App/ Web Application/ Others)</t>
  </si>
  <si>
    <t>Name of Agency implementing AMS in State/UT</t>
  </si>
  <si>
    <t>SMS, Mobile App, Web Application</t>
  </si>
  <si>
    <t>NIC Himanchal pardesh</t>
  </si>
  <si>
    <t>8 Resolved</t>
  </si>
  <si>
    <t>1 pending</t>
  </si>
  <si>
    <t>** The payment of foodgrains of March, 2016 have also been paid in 2017-18, therefore the actual payment is made excessive than releasing by the GOI.</t>
  </si>
  <si>
    <t>For the payment of previous bills of foodgrains amounting to Rs. 272.09 Lac is to be reimbursed by Government of India upto 2016-17.</t>
  </si>
  <si>
    <t>Contents</t>
  </si>
  <si>
    <t>Table No.</t>
  </si>
  <si>
    <t>Particulars</t>
  </si>
  <si>
    <t>AT- 1</t>
  </si>
  <si>
    <t>AT - 2</t>
  </si>
  <si>
    <t>AT - 2 A</t>
  </si>
  <si>
    <t>AT - 3</t>
  </si>
  <si>
    <t>AT- 3 A</t>
  </si>
  <si>
    <t>AT- 3 B</t>
  </si>
  <si>
    <t>AT-3 C</t>
  </si>
  <si>
    <t>AT - 4</t>
  </si>
  <si>
    <t>AT - 4 A</t>
  </si>
  <si>
    <t>AT - 4 B</t>
  </si>
  <si>
    <t>Information on Aadhaar Enrolment</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</si>
  <si>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</si>
  <si>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</si>
  <si>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</si>
  <si>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</si>
  <si>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</si>
  <si>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</si>
  <si>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</si>
  <si>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</si>
  <si>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</si>
  <si>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</si>
  <si>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</si>
  <si>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</si>
  <si>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</si>
  <si>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</si>
  <si>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</si>
  <si>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</si>
  <si>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</si>
  <si>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</si>
  <si>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</si>
  <si>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</si>
  <si>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</si>
  <si>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</si>
  <si>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 xml:space="preserve">AT - 10 E </t>
  </si>
  <si>
    <t>Information on Kitchen Garden</t>
  </si>
  <si>
    <t>AT - 10 F</t>
  </si>
  <si>
    <t>Information on Training of Cook-cum-Helpers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</si>
  <si>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</si>
  <si>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</si>
  <si>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</si>
  <si>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</si>
  <si>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</si>
  <si>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</si>
  <si>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</si>
  <si>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</si>
  <si>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</si>
  <si>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</si>
  <si>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</si>
  <si>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</si>
  <si>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</si>
  <si>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</si>
  <si>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</si>
  <si>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</si>
  <si>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</si>
  <si>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</si>
  <si>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</si>
  <si>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</si>
  <si>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</si>
  <si>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</si>
  <si>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</si>
  <si>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</si>
  <si>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</si>
  <si>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</si>
  <si>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</si>
  <si>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</si>
  <si>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</si>
  <si>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</si>
  <si>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</si>
  <si>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</si>
  <si>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</si>
  <si>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</si>
  <si>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</si>
  <si>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</si>
  <si>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</si>
  <si>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</si>
  <si>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</si>
  <si>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</si>
  <si>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</si>
  <si>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</si>
  <si>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</si>
  <si>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- 28 B</t>
  </si>
  <si>
    <t>Repair of kitchen cum stores constructed ten years ago</t>
  </si>
  <si>
    <t>AT - 29</t>
  </si>
  <si>
    <t>AT- 29 A</t>
  </si>
  <si>
    <t>AT - 30</t>
  </si>
  <si>
    <t>AT - 31</t>
  </si>
  <si>
    <t>AT - 32</t>
  </si>
  <si>
    <t>AT - 32 A</t>
  </si>
  <si>
    <t>i) Form &amp; Stationery</t>
  </si>
  <si>
    <t>ii) Social Audit</t>
  </si>
  <si>
    <t>iii) Food Test in School</t>
  </si>
  <si>
    <t>iv) Training of cook cum helpers/Handwash</t>
  </si>
  <si>
    <t>Tax on Food-grains</t>
  </si>
  <si>
    <t>Cook-cum helper uniform</t>
  </si>
  <si>
    <t>Atirikit Poshan
(Additional Food Item)</t>
  </si>
  <si>
    <t>USAATA
(UTTARAKHAND SOCIAL AUDIT ACCOUNTABLITY AND TRANSPERANCY)</t>
  </si>
  <si>
    <t>* Government of india has released the transportation assistance @ Rs. 2516.49 MTs, according to the state average rate but the actual transportation rates in districts are different from state average rates.</t>
  </si>
  <si>
    <t>3.17</t>
  </si>
  <si>
    <t>4.39</t>
  </si>
  <si>
    <t>2.12</t>
  </si>
  <si>
    <t>3.48</t>
  </si>
  <si>
    <t xml:space="preserve"> As per Plinth area1,2,3,4, 
Kitchen Cum Store is  being proposed </t>
  </si>
  <si>
    <t>Unit Cost 
@10000 per KD for Enrolment range 1 to 50.
@15000 per KD for Enrolment range  51 to 150.
@20000 per KD for Enrolment range 151 to 250.
@25000 per KD for Enrolment range 251 to above.</t>
  </si>
  <si>
    <t>PS - 18777</t>
  </si>
  <si>
    <t>UPS - 10410</t>
  </si>
  <si>
    <t>5% of Cooking Assistance,Transportation Subsidy , MME, Honorarium of cooks &amp; cost of foodgrains.</t>
  </si>
  <si>
    <t>State / UT: uttarakhand</t>
  </si>
  <si>
    <t xml:space="preserve">       @10000 Per Kitchen,90:10 (9000+1000)</t>
  </si>
  <si>
    <t>2.7% of Cooking Assistance,Transportation Subsidy , 
Honorarium of cooks &amp; cost of foodgrains.</t>
  </si>
  <si>
    <t>Non- Recurring Assistance</t>
  </si>
  <si>
    <t>A</t>
  </si>
  <si>
    <t>B</t>
  </si>
  <si>
    <t>C</t>
  </si>
  <si>
    <t>G. Total (A+B+C)</t>
  </si>
  <si>
    <t xml:space="preserve">A </t>
  </si>
  <si>
    <t>Uniform of Cook_cum Helper</t>
  </si>
  <si>
    <t>Extra Nutrition</t>
  </si>
  <si>
    <t>Extra Honorarium to Cook-cum-Helper</t>
  </si>
  <si>
    <t>UPS- 9</t>
  </si>
  <si>
    <t>No Enrollment- 9</t>
  </si>
  <si>
    <t>Office Attandante-02</t>
  </si>
  <si>
    <t>Report Awaited</t>
  </si>
  <si>
    <t xml:space="preserve">100% GOI @ Rs. 2516.49/MTs
</t>
  </si>
  <si>
    <t>Honorarium amount (Rs. In lakhs)
(Central Assistance)</t>
  </si>
  <si>
    <t>GENERAL INFORMATION for 2019-20</t>
  </si>
  <si>
    <t>Details of  Provisions  in the State Budget 2019-20</t>
  </si>
  <si>
    <t>Releasing of Funds from State to Directorate / Authority / District / Block / School level during 2019-20</t>
  </si>
  <si>
    <t>No. of Institutions in the State vis a vis Institutions serving MDM during 2019-20</t>
  </si>
  <si>
    <t>No. of Institutions covered  (Primary, Classes I-V)  during 2019-20</t>
  </si>
  <si>
    <t>No. of Institutions covered (Upper Primary with Primary, Classes I-VIII) during 2019-20</t>
  </si>
  <si>
    <t>No. of Institutions covered (Upper Primary without Primary, Classes VI-VIII) during 2019-20</t>
  </si>
  <si>
    <t>Enrolment vis-à-vis availed for MDM  (Primary,Classes I- V) during 2019-20</t>
  </si>
  <si>
    <t>Enrolment vis-a-vis availed for MDM  (Upper Primary, Classes VI - VIII) during 2019-20</t>
  </si>
  <si>
    <t>PAB-MDM Approval vs. PERFORMANCE (Primary, Classes I - V) during 2019-20</t>
  </si>
  <si>
    <t>PAB-MDM Approval vs. PERFORMANCE (Upper Primary, Classes VI to VIII) during 2019-20</t>
  </si>
  <si>
    <t>PAB-MDM Approval vs. PERFORMANCE NCLP Schools during 2019-20</t>
  </si>
  <si>
    <t>PAB-MDM Approval vs. PERFORMANCE (Primary, Classes I - V) during 2019-20 - Drought</t>
  </si>
  <si>
    <t>PAB-MDM Approval vs. PERFORMANCE (Upper Primary, Classes VI to VIII) during 2019-20 - Drought</t>
  </si>
  <si>
    <t>Utilisation of foodgrains  (Primary, Classes I-V) during 2019-20</t>
  </si>
  <si>
    <t>Utilisation of foodgrains  (Upper Primary, Classes VI-VIII) during 2019-20</t>
  </si>
  <si>
    <t>PAYMENT OF COST OF FOOD GRAINS TO FCI (Primary and Upper Primary Classes I-VIII) during 2019-20</t>
  </si>
  <si>
    <t>Utilisation of foodgrains (Coarse Grain) during 2019-20</t>
  </si>
  <si>
    <t>Utilisation of Cooking Cost (Primary, Classes I-V) during 2019-20</t>
  </si>
  <si>
    <t>Utilisation of Cooking cost (Upper Primary Classes, VI-VIII) during 2019-20</t>
  </si>
  <si>
    <t>Utilisation of funds towards honorarium to Cook-cum-Helpers (Primary classes I-V) during 2019-20</t>
  </si>
  <si>
    <t>Utilisation of funds towards honorarium to Cook-cum-Helpers (Upper Primary classes VI-VIII) during 2019-20</t>
  </si>
  <si>
    <t>Utilisation of Central Assitance towards Transportation Assistance (Primary &amp; Upper Primary,Classes I-VIII) during 2019-20</t>
  </si>
  <si>
    <t>Utilisation of Central Assistance towards MME  (Primary &amp; Upper Primary,Classes I-VIII) during 2019-20</t>
  </si>
  <si>
    <t>Details of Meetings at district level during 2019-20</t>
  </si>
  <si>
    <t>Coverage under Rashtriya Bal Swasthya Karykram (School Health Programme) - 2019-20</t>
  </si>
  <si>
    <t>Annual and Monthly data entry status in MDM-MIS during 2019-20</t>
  </si>
  <si>
    <t>Implementation of Automated Monitoring System  during 2019-20</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</si>
  <si>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</si>
  <si>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</si>
  <si>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</si>
  <si>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</si>
  <si>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</si>
  <si>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</si>
  <si>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</si>
  <si>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</si>
  <si>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</si>
  <si>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</si>
  <si>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</si>
  <si>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</si>
  <si>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</si>
  <si>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PAB-MDM Approval vs. PERFORMANCE (Primary Classes I to V) during 2019-20 - Drought</t>
  </si>
  <si>
    <t>Performance during 2019-20</t>
  </si>
  <si>
    <t>Annual Work Plan and Budget 2020-21</t>
  </si>
  <si>
    <t>Table: AT-1: GENERAL INFORMATION for 2019-20</t>
  </si>
  <si>
    <t>2020-21</t>
  </si>
  <si>
    <t>Table: AT-2 :  Details of  Provisions  in the State Budget 2019-20</t>
  </si>
  <si>
    <t>Table: AT-2A : Releasing of Funds from State to Directorate / Authority / District / Block / School level for 2019-20</t>
  </si>
  <si>
    <t>Table AT-3: No. of Institutions in the State vis a vis Institutions serving MDM during 2019-20</t>
  </si>
  <si>
    <t>Table: AT-3A: No. of Institutions covered  (Primary, Classes I-V)  during 2019-20</t>
  </si>
  <si>
    <t>Table: AT-3B: No. of Institutions covered (Upper Primary with Primary, Classes I-VIII) during 2019-20</t>
  </si>
  <si>
    <t>Table: AT-3C: No. of Institutions covered (Upper Primary without Primary, Classes VI-VIII) during 2019-20</t>
  </si>
  <si>
    <t>Table: AT-4: Enrolment vis-à-vis opted for MDM  (Primary,Classes I- V) during 2019-20</t>
  </si>
  <si>
    <t>Table: AT-4A: Enrolment vis-a-vis opted for MDM  (Upper Primary, Classes VI - VIII) during 2019-20</t>
  </si>
  <si>
    <t>Table AT-4B: Information on Aadhaar Enrolment during 2019-20</t>
  </si>
  <si>
    <t>Table: AT-5:  MDM-PAB Approval vs. PERFORMANCE (Primary, Classes I - V) during 2019-20</t>
  </si>
  <si>
    <t>Table: AT-5A:  MDM-PAB Approval vs. PERFORMANCE (Upper Primary, Classes VI to VIII) during 2019-20</t>
  </si>
  <si>
    <t>Table: AT-5 B:  PAB-MDM Approval vs. PERFORMANCE- STC (NCLP Schools) during 2019-20</t>
  </si>
  <si>
    <t>Table: AT-5 C:  PAB-MDM Approval vs. PERFORMANCE (Primary, Classes I - V) during 2019-20 - Drought</t>
  </si>
  <si>
    <t>Table: AT-5 D:  PAB-MDM Approval vs. PERFORMANCE (Upper Primary, Classes VI to VIII) during 2019-20 - Drought</t>
  </si>
  <si>
    <t>Table: AT-6: Utilisation of foodgrains*  (Primary, Classes I-V) during 2019-20</t>
  </si>
  <si>
    <t>Table: AT-6A: Utilisation of foodgrains*  (Upper Primary, Classes VI-VIII) during 2019-20</t>
  </si>
  <si>
    <t>Table: AT-6B: PAYMENT OF COST OF FOOD GRAINS TO FCI (Primary and Upper Primary Classes I-VIII) during 2019-20</t>
  </si>
  <si>
    <t>Table: AT-6C: Utilisation of foodgrains-Coarse Grain during 2019-20</t>
  </si>
  <si>
    <t>Table: AT-7: Utilisation of Cooking Cost* (Primary, Classes I-V) during 2019-20</t>
  </si>
  <si>
    <t>Table: AT-7A: Utilisation of Cooking cost* (Upper Primary Classes, VI-VIII) for 2019-20</t>
  </si>
  <si>
    <t>Table AT - 8 :UTILIZATION OF CENTRAL ASSISTANCE TOWARDS HONORARIUM TO COOK-CUM-HELPERS (Primary classes I-V) during 2019-20</t>
  </si>
  <si>
    <t>Table AT- 8A : UTILIZATION OF CENTRAL ASSISTANCE TOWARDS HONORARIUM TO COOK-CUM-HELPER (Upper Primary classes VI-VIII) during 2019-20</t>
  </si>
  <si>
    <t>Table: AT-9 : Utilisation of Central Assitance towards Transportation Assistance (Primary &amp; Upper Primary,Classes I-VIII) during 2019-20</t>
  </si>
  <si>
    <t>Table: AT-10 :  Utilisation of Central Assistance towards MME  (Primary &amp; Upper Primary,Classes I-VIII) during 2019-20</t>
  </si>
  <si>
    <t>Table: AT-10 A : Details of Meetings at district level during 2019-20</t>
  </si>
  <si>
    <t>Table AT - 10 B : Details of Social Audit during 2019-20</t>
  </si>
  <si>
    <t>Table AT -10 C :Details of IEC Activitiesduring 2019-20</t>
  </si>
  <si>
    <t>Table AT-10 F: Information on Training of Cook-cum-Helpers during 2019-20</t>
  </si>
  <si>
    <t>Table: AT-17 :Coverage under Rashtriya Bal Swasthya Karykram (School Health Programme) - 2019-20</t>
  </si>
  <si>
    <t>Table: AT- 23: Annual and  Monthly Data Entry Status in MDM-MIS : 2019-20</t>
  </si>
  <si>
    <t>Table: AT- 23A: Implementation of Automated Monitoring System during 2019-20</t>
  </si>
  <si>
    <t>Proposals for 2020-21</t>
  </si>
  <si>
    <t>Table: AT-26 : Number of School Working Days (Primary,Classes I-V) for 2020-21</t>
  </si>
  <si>
    <t>April,20</t>
  </si>
  <si>
    <t>May,20</t>
  </si>
  <si>
    <t>June,20</t>
  </si>
  <si>
    <t>July,20</t>
  </si>
  <si>
    <t>August,20</t>
  </si>
  <si>
    <t>September,20</t>
  </si>
  <si>
    <t>October,20</t>
  </si>
  <si>
    <t>November,20</t>
  </si>
  <si>
    <t>December,20</t>
  </si>
  <si>
    <t>January,21</t>
  </si>
  <si>
    <t>February,21</t>
  </si>
  <si>
    <t>March,21</t>
  </si>
  <si>
    <t>Table: AT-26A : Number of School Working Days (Upper Primary,Classes VI-VIII) for 2020-21</t>
  </si>
  <si>
    <t>Table: AT-27: Proposal for coverage of children and working days  for 2020-21  (Primary Classes, I-V)</t>
  </si>
  <si>
    <t>Table: AT-27A: Proposal for coverage of children and working days  for 2020-21  (Upper Primary,Classes VI-VIII)</t>
  </si>
  <si>
    <t>Table: AT-27B: Proposal for coverage of children  for NCLP Schools during 2020-21</t>
  </si>
  <si>
    <t>Table: AT-27C: Proposal for coverage of children and working day for primary (classes I-V)  in Drought affacted area during 2020-21</t>
  </si>
  <si>
    <t>Table: AT-27D: Proposal for coverage of children and working day for Upper primary (classes VI-VIII)  in Drought affacted area during 2020-21</t>
  </si>
  <si>
    <t>Table: AT-28: Requirement of kitchen-cum-stores in the Primary and Upper Primary schools for the year 2020-21</t>
  </si>
  <si>
    <t>Table: AT-28 A: Requirement of kitchen cum stores as per Plinth Area Norm in the Primary and Upper Primary schools for the year 2020-21</t>
  </si>
  <si>
    <t>Table: AT-29 : Requirement of Kitchen Devices (new) during 2020-21 in Primary &amp; Upper Primary Schools</t>
  </si>
  <si>
    <t>Table: AT-29 A : Replacement of Kitchen Devices during 2020-21 in Primary &amp; Upper Primary Schools</t>
  </si>
  <si>
    <t>Table: AT 30:    Requirement of Cook cum Helpers for 2020-21</t>
  </si>
  <si>
    <t>Table: AT-31 : Budget Provision for the Year 2020-21</t>
  </si>
  <si>
    <t>Table: AT-32:  PAB-MDM Approval vs. PERFORMANCE (Primary Classes I to V) during 2020-21 - Drought</t>
  </si>
  <si>
    <t>Table: AT-32 A:  PAB-MDM Approval vs. PERFORMANCE (Upper Primary, Classes VI to VIII) during 2020-21 - Drought</t>
  </si>
  <si>
    <t>MDM-PAB Approval for 2019-20</t>
  </si>
  <si>
    <t xml:space="preserve">No. of working days (During 1.4.19-31.12.19                             </t>
  </si>
  <si>
    <t>During 01.04.19 to 31.12.19</t>
  </si>
  <si>
    <t>(For the Period 01.4.19 to 31.12.19)</t>
  </si>
  <si>
    <t xml:space="preserve">Allocation for 2019-20                                       </t>
  </si>
  <si>
    <t xml:space="preserve">Opening Balance as on 01.04.2019                                                  </t>
  </si>
  <si>
    <t xml:space="preserve">Total Unspent Balance as on 31.12.2019   </t>
  </si>
  <si>
    <t>(For the Period 01.04.19 to 31.12.19)</t>
  </si>
  <si>
    <t xml:space="preserve">Opening Balance as on 01.04.2019                                                   </t>
  </si>
  <si>
    <t xml:space="preserve">Total Unspent Balance as on 31.12.2019                                                  </t>
  </si>
  <si>
    <t xml:space="preserve">NOTE:- * District U.S Nagar and haridwar MIS Coordinator has Resigned </t>
  </si>
  <si>
    <t>11*</t>
  </si>
  <si>
    <t>During 01.04.19 to 31.12.2019</t>
  </si>
  <si>
    <t>During 01.04.18 to 31.12.2019</t>
  </si>
  <si>
    <t>Engaged  in 2019-20</t>
  </si>
  <si>
    <t>Allocation for FY 2019-20</t>
  </si>
  <si>
    <t>Unspent Balance as on 31.12.19</t>
  </si>
  <si>
    <t>(For the Period 01.4.19 to 31.12.19</t>
  </si>
  <si>
    <t>Opening balance as on 01.04.19</t>
  </si>
  <si>
    <t>Gross Allocation for the  FY 2019-20</t>
  </si>
  <si>
    <t>Opening Balance as on 01.04.19</t>
  </si>
  <si>
    <t xml:space="preserve"> Bills raised by FCI </t>
  </si>
  <si>
    <t>As on 31st Dec, 2019</t>
  </si>
  <si>
    <t>*Total Allocation during 2006-07 to 2019-20</t>
  </si>
  <si>
    <t>*Total Sanction during 2011-12, to 2019-20</t>
  </si>
  <si>
    <t>2014-15 to
 2019-20</t>
  </si>
  <si>
    <t>(As on 31st December, 2019)</t>
  </si>
  <si>
    <t>No. of Kitchens constructed prior to FY 2009-10</t>
  </si>
  <si>
    <t>No. of Kitchens constructed prior to 2009-10 and require repairs</t>
  </si>
  <si>
    <t>Kitchen-cum-store sanctioned during 2006-07 to 2019-20</t>
  </si>
  <si>
    <t>*Total schools covered by mdm are 17045 but the figure of 16852 as shown in column 6, is less 185 Maqtab/Madarsas and 8 EGS/AIE Center.</t>
  </si>
  <si>
    <t>16852*</t>
  </si>
  <si>
    <t>81
( Bhagwanpur 58, Narsan 23)</t>
  </si>
  <si>
    <t>57
( Bazpur 29, Rudrapur 28)</t>
  </si>
  <si>
    <t>Annual workplan and Budget proposal by State for 2020-21 MDM</t>
  </si>
  <si>
    <t>(As per Average coverage 2019-2020)</t>
  </si>
  <si>
    <t>PS (328421 children)</t>
  </si>
  <si>
    <t>UPS (229322 children)</t>
  </si>
  <si>
    <t xml:space="preserve">       @4.48 Per child/day,90:10 (4.03+0.45)</t>
  </si>
  <si>
    <t xml:space="preserve">             @6.71 Per child/day, 90:10 (6.04+0.67)</t>
  </si>
  <si>
    <t>PS - 7685.05 MT</t>
  </si>
  <si>
    <t>UPS- 8049.20 MT</t>
  </si>
  <si>
    <t>PS (339326 children)</t>
  </si>
  <si>
    <t>UPS (239000 children)</t>
  </si>
  <si>
    <t>PS - 7940.23 MT</t>
  </si>
  <si>
    <t>UPS- 8388.90 MT</t>
  </si>
  <si>
    <t>PS+UPS - ()</t>
  </si>
  <si>
    <t>No. of school days 234</t>
  </si>
  <si>
    <t>Schools Merged- 195</t>
  </si>
  <si>
    <t>No Enrollment- 894</t>
  </si>
  <si>
    <t>PS - 1093</t>
  </si>
  <si>
    <t>No Enrollment- 172</t>
  </si>
  <si>
    <t>Schools Merged- 21</t>
  </si>
  <si>
    <t>UPS- 199</t>
  </si>
  <si>
    <t>Unspent balance as on 31.12.19                  
 [Col: (4+5)-7]</t>
  </si>
  <si>
    <t>v) Replacement/repair/maintenance of cooking device, utensils, etc.</t>
  </si>
  <si>
    <t>* Allocation for  2019-20</t>
  </si>
  <si>
    <t>Enrolment (As on 31.12.2019)</t>
  </si>
  <si>
    <t>Total Enrolment (As on 31.12.2019)</t>
  </si>
  <si>
    <t>UPS- 207</t>
  </si>
  <si>
    <t>No Enrollment- 181</t>
  </si>
  <si>
    <t>PS+UPS (4228)</t>
  </si>
  <si>
    <t>PS+UPS (68)</t>
  </si>
  <si>
    <t>(As per Best Quarter July-Sept 2019)</t>
  </si>
  <si>
    <r>
      <t xml:space="preserve">MILK SUPPLIMENT Budget proposal 
</t>
    </r>
    <r>
      <rPr>
        <b/>
        <sz val="11"/>
        <color theme="1"/>
        <rFont val="Times New Roman"/>
        <family val="1"/>
      </rPr>
      <t>(for 39 weeks)</t>
    </r>
  </si>
  <si>
    <t>NUMBER OF SCHOOLS</t>
  </si>
  <si>
    <t>BENEFICIARY</t>
  </si>
  <si>
    <t>NUMBER OF MILK PACKETS</t>
  </si>
  <si>
    <t>AMOUNT 
(IN Lacs.)
(per 1 kg packet is equal to 370 Rs.)</t>
  </si>
  <si>
    <t>PRIMARY</t>
  </si>
  <si>
    <t xml:space="preserve">UPPER PRIMARY </t>
  </si>
  <si>
    <t xml:space="preserve">TOTAL </t>
  </si>
  <si>
    <t>Budget Released till 31.12.2019</t>
  </si>
  <si>
    <t>Gunny Bag</t>
  </si>
  <si>
    <t>mdmcell.uttarakhand@gmail.com
mdmcell.uttarakhand2@gmail.com
mdmcell.uttarakhand3@gmail.com</t>
  </si>
  <si>
    <t>US Nagar, Haridwar</t>
  </si>
  <si>
    <t>3 resolved</t>
  </si>
  <si>
    <t>US Nagar, Almora, Dehradun</t>
  </si>
  <si>
    <t>3 Resolved</t>
  </si>
  <si>
    <t>Nainital, Almora</t>
  </si>
  <si>
    <t>2 Resolved</t>
  </si>
  <si>
    <t>2 pending</t>
  </si>
  <si>
    <t>Gunny Bags</t>
  </si>
  <si>
    <t>No. of institutions where setting up of kitchen garden is proposed during 
2020-21</t>
  </si>
  <si>
    <t xml:space="preserve">Table AT-10 E: Information on Kitchen Gardens </t>
  </si>
  <si>
    <t>*Total sanctioned during 2006-07  to 2019-20</t>
  </si>
  <si>
    <t xml:space="preserve">  </t>
  </si>
  <si>
    <t>Repair of Kitchen-cum-stores</t>
  </si>
  <si>
    <t xml:space="preserve">Table: AT- 2B </t>
  </si>
  <si>
    <t xml:space="preserve">Table AT-2 B: Month wise Transfer of Funds vs Expenditure under DBT during 2019-20 </t>
  </si>
  <si>
    <t xml:space="preserve">TOTAL CENTRAL SHARE - </t>
  </si>
  <si>
    <t>(Amount in Rs.)</t>
  </si>
  <si>
    <t>DBT COMPONENT CENTRAL SHARE</t>
  </si>
  <si>
    <t>During 01.04.2019 to 31.12.2019</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</si>
  <si>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</si>
  <si>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</si>
  <si>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</si>
  <si>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</si>
  <si>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</si>
  <si>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t>April, 2019</t>
  </si>
  <si>
    <t>May, 2019</t>
  </si>
  <si>
    <t>June, 2019</t>
  </si>
  <si>
    <t>July, 2019</t>
  </si>
  <si>
    <t>August, 2019</t>
  </si>
  <si>
    <t>September, 2019</t>
  </si>
  <si>
    <t>October, 2019</t>
  </si>
  <si>
    <t>November, 2019</t>
  </si>
  <si>
    <t>December, 2019</t>
  </si>
  <si>
    <t>Notes:</t>
  </si>
  <si>
    <t>1.  DBT COMPONENT FUNDS  = TOTAL CENTRAL SHARE - FUNDS FOR INFRASTRUCTRE (i.e. KITCHEN SHED - KITCHEN DEVICES - KITCHEN GARDEN  ETC.)</t>
  </si>
  <si>
    <t>2. TOTAL EXPENDITURE &lt;= DBT COPONENT FUNDS</t>
  </si>
  <si>
    <t>3.. Value to be reported in absolute unit (not in Lakh, Crore, etc)</t>
  </si>
  <si>
    <r>
      <t xml:space="preserve">Total 
Expenditure during the Month </t>
    </r>
    <r>
      <rPr>
        <b/>
        <sz val="10"/>
        <rFont val="Trebuchet MS"/>
        <family val="2"/>
      </rPr>
      <t>(in ₹)  **</t>
    </r>
  </si>
  <si>
    <r>
      <t xml:space="preserve">Fund 
Transfer during the Month             </t>
    </r>
    <r>
      <rPr>
        <b/>
        <sz val="10"/>
        <rFont val="Trebuchet MS"/>
        <family val="2"/>
      </rPr>
      <t>(in ₹)</t>
    </r>
  </si>
  <si>
    <r>
      <t xml:space="preserve">Total 
Expenditure during the Month </t>
    </r>
    <r>
      <rPr>
        <b/>
        <sz val="10"/>
        <rFont val="Trebuchet MS"/>
        <family val="2"/>
      </rPr>
      <t>(in ₹)</t>
    </r>
  </si>
  <si>
    <t>_</t>
  </si>
  <si>
    <t>AT - 2 B</t>
  </si>
  <si>
    <t xml:space="preserve">Month wise Transfer of Funds vs Expenditure under DBT during 2019-20 </t>
  </si>
  <si>
    <t>Allocation for the year 2019-20</t>
  </si>
  <si>
    <t>Opening Balance as on 01.04.2019</t>
  </si>
  <si>
    <t xml:space="preserve">Instruction and show cause notice issue to the head of schools where irregularity is found </t>
  </si>
  <si>
    <t>(As per Best Quarter July-Sept 2019 + 68 Maqtab Madarsas)</t>
  </si>
  <si>
    <t>PS (345577 children)</t>
  </si>
  <si>
    <t>UPS (241444 children)</t>
  </si>
  <si>
    <t>PS - 8086.50 MT</t>
  </si>
  <si>
    <t>UPS- 8474.68 MT</t>
  </si>
  <si>
    <r>
      <t xml:space="preserve">Children:- </t>
    </r>
    <r>
      <rPr>
        <sz val="10"/>
        <rFont val="Arial"/>
        <family val="2"/>
      </rPr>
      <t>Primary school 345577</t>
    </r>
    <r>
      <rPr>
        <b/>
        <sz val="10"/>
        <rFont val="Arial"/>
        <family val="2"/>
      </rPr>
      <t xml:space="preserve"> ( Best Quarter coverage 339326 + 68 madarsas primary children 6251)</t>
    </r>
  </si>
  <si>
    <r>
      <t xml:space="preserve">                </t>
    </r>
    <r>
      <rPr>
        <sz val="10"/>
        <rFont val="Arial"/>
        <family val="2"/>
      </rPr>
      <t>Upper</t>
    </r>
    <r>
      <rPr>
        <b/>
        <sz val="10"/>
        <rFont val="Arial"/>
        <family val="2"/>
      </rPr>
      <t xml:space="preserve"> </t>
    </r>
    <r>
      <rPr>
        <sz val="10"/>
        <rFont val="Arial"/>
        <family val="2"/>
      </rPr>
      <t>Primary school 241444</t>
    </r>
    <r>
      <rPr>
        <b/>
        <sz val="10"/>
        <rFont val="Arial"/>
        <family val="2"/>
      </rPr>
      <t xml:space="preserve"> ( Best Quarter coverage 239000 + 68 madarsas primary children 2444)</t>
    </r>
  </si>
  <si>
    <t xml:space="preserve">PS </t>
  </si>
  <si>
    <t>Cost of Foodgrains
(Rice)</t>
  </si>
  <si>
    <t>Cost of Foodgrains
(Wheat)</t>
  </si>
  <si>
    <t xml:space="preserve">  @ 2000 per MT+Mandi tax@2.5%</t>
  </si>
  <si>
    <t>PS - 8053.03 MT</t>
  </si>
  <si>
    <t>UPS- 8437.63 MT</t>
  </si>
  <si>
    <t>PS - 33.47 MT</t>
  </si>
  <si>
    <t>UPS- 37.05 MT</t>
  </si>
  <si>
    <t>IN-2018-19</t>
  </si>
  <si>
    <t>June</t>
  </si>
  <si>
    <t>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</si>
</sst>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Red]0.00"/>
    <numFmt numFmtId="166" formatCode="_-[$£-809]* #,##0.00_-;\-[$£-809]* #,##0.00_-;_-[$£-809]* &quot;-&quot;??_-;_-@_-"/>
    <numFmt numFmtId="167" formatCode="0.000;[Red]0.000"/>
  </numFmts>
  <fonts count="1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0"/>
      <color indexed="8"/>
      <name val="Arial"/>
      <family val="2"/>
    </font>
    <font>
      <b/>
      <i/>
      <sz val="11"/>
      <color indexed="8"/>
      <name val="Calibri"/>
      <family val="2"/>
    </font>
    <font>
      <b/>
      <i/>
      <sz val="11"/>
      <name val="Arial"/>
      <family val="2"/>
    </font>
    <font>
      <i/>
      <sz val="11"/>
      <name val="Arial"/>
      <family val="2"/>
    </font>
    <font>
      <b/>
      <i/>
      <sz val="11"/>
      <color indexed="8"/>
      <name val="Arial"/>
      <family val="2"/>
    </font>
    <font>
      <b/>
      <u/>
      <sz val="14"/>
      <color indexed="8"/>
      <name val="Arial"/>
      <family val="2"/>
    </font>
    <font>
      <b/>
      <sz val="10"/>
      <color indexed="8"/>
      <name val="Calibri"/>
      <family val="2"/>
    </font>
    <font>
      <b/>
      <u/>
      <sz val="14"/>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26"/>
      <name val="Arial"/>
      <family val="2"/>
    </font>
    <font>
      <b/>
      <sz val="18"/>
      <name val="Arial"/>
      <family val="2"/>
    </font>
    <font>
      <sz val="18"/>
      <name val="Arial"/>
      <family val="2"/>
    </font>
    <font>
      <b/>
      <i/>
      <sz val="12"/>
      <name val="Arial"/>
      <family val="2"/>
    </font>
    <font>
      <b/>
      <sz val="14"/>
      <name val="Trebuchet MS"/>
      <family val="2"/>
    </font>
    <font>
      <sz val="14"/>
      <name val="Arial"/>
      <family val="2"/>
    </font>
    <font>
      <sz val="14"/>
      <color indexed="8"/>
      <name val="Arial"/>
      <family val="2"/>
    </font>
    <font>
      <b/>
      <sz val="8"/>
      <name val="Arial"/>
      <family val="2"/>
    </font>
    <font>
      <b/>
      <sz val="8"/>
      <color indexed="10"/>
      <name val="Arial"/>
      <family val="2"/>
    </font>
    <font>
      <b/>
      <sz val="10"/>
      <color indexed="10"/>
      <name val="Arial"/>
      <family val="2"/>
    </font>
    <font>
      <b/>
      <sz val="13"/>
      <name val="Arial"/>
      <family val="2"/>
    </font>
    <font>
      <b/>
      <sz val="9"/>
      <name val="Arial"/>
      <family val="2"/>
    </font>
    <font>
      <sz val="9"/>
      <name val="Arial"/>
      <family val="2"/>
    </font>
    <font>
      <b/>
      <i/>
      <sz val="9"/>
      <name val="Arial"/>
      <family val="2"/>
    </font>
    <font>
      <b/>
      <i/>
      <u/>
      <sz val="9"/>
      <name val="Arial"/>
      <family val="2"/>
    </font>
    <font>
      <b/>
      <u/>
      <sz val="9"/>
      <name val="Arial"/>
      <family val="2"/>
    </font>
    <font>
      <b/>
      <i/>
      <u/>
      <sz val="11"/>
      <name val="Arial"/>
      <family val="2"/>
    </font>
    <font>
      <sz val="9"/>
      <name val="Trebuchet MS"/>
      <family val="2"/>
    </font>
    <font>
      <b/>
      <sz val="11"/>
      <name val="Trebuchet MS"/>
      <family val="2"/>
    </font>
    <font>
      <b/>
      <sz val="14"/>
      <color indexed="8"/>
      <name val="Arial"/>
      <family val="2"/>
    </font>
    <font>
      <b/>
      <sz val="13"/>
      <name val="Trebuchet MS"/>
      <family val="2"/>
    </font>
    <font>
      <sz val="36"/>
      <name val="Arial"/>
      <family val="2"/>
    </font>
    <font>
      <sz val="28"/>
      <name val="Arial"/>
      <family val="2"/>
    </font>
    <font>
      <i/>
      <sz val="11"/>
      <name val="Trebuchet MS"/>
      <family val="2"/>
    </font>
    <font>
      <sz val="11"/>
      <name val="Trebuchet MS"/>
      <family val="2"/>
    </font>
    <font>
      <sz val="11"/>
      <color theme="1"/>
      <name val="Calibri"/>
      <family val="2"/>
      <scheme val="minor"/>
    </font>
    <font>
      <u/>
      <sz val="10"/>
      <color theme="10"/>
      <name val="Arial"/>
      <family val="2"/>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i/>
      <sz val="10"/>
      <color theme="1"/>
      <name val="Cambria"/>
      <family val="1"/>
      <scheme val="major"/>
    </font>
    <font>
      <b/>
      <i/>
      <sz val="10"/>
      <color theme="1"/>
      <name val="Calibri"/>
      <family val="2"/>
      <scheme val="minor"/>
    </font>
    <font>
      <b/>
      <sz val="14"/>
      <color theme="1"/>
      <name val="Calibri"/>
      <family val="2"/>
      <scheme val="minor"/>
    </font>
    <font>
      <b/>
      <sz val="10"/>
      <color theme="1"/>
      <name val="Calibri"/>
      <family val="2"/>
      <scheme val="minor"/>
    </font>
    <font>
      <b/>
      <sz val="11"/>
      <name val="Calibri"/>
      <family val="2"/>
      <scheme val="minor"/>
    </font>
    <font>
      <sz val="10"/>
      <color theme="0"/>
      <name val="Arial"/>
      <family val="2"/>
    </font>
    <font>
      <b/>
      <sz val="10"/>
      <color rgb="FF00B050"/>
      <name val="Arial"/>
      <family val="2"/>
    </font>
    <font>
      <b/>
      <sz val="10"/>
      <name val="Calibri"/>
      <family val="2"/>
      <scheme val="minor"/>
    </font>
    <font>
      <sz val="10"/>
      <name val="Calibri"/>
      <family val="2"/>
      <scheme val="minor"/>
    </font>
    <font>
      <b/>
      <sz val="12"/>
      <color theme="1"/>
      <name val="Calibri"/>
      <family val="2"/>
      <scheme val="minor"/>
    </font>
    <font>
      <sz val="10"/>
      <color theme="1"/>
      <name val="Cambria"/>
      <family val="1"/>
      <scheme val="major"/>
    </font>
    <font>
      <b/>
      <sz val="11"/>
      <color theme="1"/>
      <name val="Cambria"/>
      <family val="1"/>
      <scheme val="major"/>
    </font>
    <font>
      <b/>
      <sz val="10"/>
      <color theme="1"/>
      <name val="Cambria"/>
      <family val="1"/>
      <scheme val="major"/>
    </font>
    <font>
      <sz val="10"/>
      <color rgb="FF00B050"/>
      <name val="Arial"/>
      <family val="2"/>
    </font>
    <font>
      <sz val="12"/>
      <name val="Calibri"/>
      <family val="2"/>
      <scheme val="minor"/>
    </font>
    <font>
      <sz val="10"/>
      <color rgb="FF000000"/>
      <name val="Arial"/>
      <family val="2"/>
    </font>
    <font>
      <b/>
      <sz val="12"/>
      <name val="Calibri"/>
      <family val="2"/>
      <scheme val="minor"/>
    </font>
    <font>
      <b/>
      <u/>
      <sz val="14"/>
      <color rgb="FF00B050"/>
      <name val="Arial"/>
      <family val="2"/>
    </font>
    <font>
      <sz val="11"/>
      <color rgb="FF000000"/>
      <name val="Calibri"/>
      <family val="2"/>
      <scheme val="minor"/>
    </font>
    <font>
      <b/>
      <sz val="11"/>
      <color theme="1"/>
      <name val="Arial"/>
      <family val="2"/>
    </font>
    <font>
      <sz val="11"/>
      <name val="Calibri"/>
      <family val="2"/>
      <scheme val="minor"/>
    </font>
    <font>
      <b/>
      <sz val="10"/>
      <color theme="1"/>
      <name val="Arial"/>
      <family val="2"/>
    </font>
    <font>
      <sz val="11"/>
      <color theme="1"/>
      <name val="Arial"/>
      <family val="2"/>
    </font>
    <font>
      <b/>
      <u/>
      <sz val="16"/>
      <color rgb="FF00B050"/>
      <name val="Arial"/>
      <family val="2"/>
    </font>
    <font>
      <b/>
      <sz val="14"/>
      <color rgb="FF00B050"/>
      <name val="Trebuchet MS"/>
      <family val="2"/>
    </font>
    <font>
      <b/>
      <sz val="14"/>
      <color rgb="FF00B050"/>
      <name val="Arial"/>
      <family val="2"/>
    </font>
    <font>
      <b/>
      <u/>
      <sz val="12"/>
      <color rgb="FF00B050"/>
      <name val="Arial"/>
      <family val="2"/>
    </font>
    <font>
      <sz val="14"/>
      <color rgb="FF00B050"/>
      <name val="Arial"/>
      <family val="2"/>
    </font>
    <font>
      <b/>
      <u/>
      <sz val="14"/>
      <color rgb="FF92D050"/>
      <name val="Arial"/>
      <family val="2"/>
    </font>
    <font>
      <b/>
      <sz val="14"/>
      <color rgb="FF00B050"/>
      <name val="Calibri"/>
      <family val="2"/>
      <scheme val="minor"/>
    </font>
    <font>
      <b/>
      <sz val="16"/>
      <color rgb="FF00B050"/>
      <name val="Trebuchet MS"/>
      <family val="2"/>
    </font>
    <font>
      <sz val="14"/>
      <color rgb="FF92D050"/>
      <name val="Arial"/>
      <family val="2"/>
    </font>
    <font>
      <b/>
      <sz val="12"/>
      <color rgb="FF00B050"/>
      <name val="Trebuchet MS"/>
      <family val="2"/>
    </font>
    <font>
      <b/>
      <sz val="16"/>
      <color rgb="FF00B050"/>
      <name val="Calibri"/>
      <family val="2"/>
      <scheme val="minor"/>
    </font>
    <font>
      <b/>
      <sz val="26"/>
      <name val="Calibri"/>
      <family val="2"/>
      <scheme val="minor"/>
    </font>
    <font>
      <b/>
      <sz val="14"/>
      <color rgb="FF92D050"/>
      <name val="Arial"/>
      <family val="2"/>
    </font>
    <font>
      <sz val="10"/>
      <color theme="1"/>
      <name val="Arial"/>
      <family val="2"/>
    </font>
    <font>
      <b/>
      <sz val="14"/>
      <color theme="1"/>
      <name val="Cambria"/>
      <family val="1"/>
      <scheme val="major"/>
    </font>
    <font>
      <sz val="14"/>
      <color theme="1"/>
      <name val="Cambria"/>
      <family val="1"/>
      <scheme val="major"/>
    </font>
    <font>
      <sz val="10"/>
      <color theme="0" tint="-0.34998626667073579"/>
      <name val="Arial"/>
      <family val="2"/>
    </font>
    <font>
      <i/>
      <sz val="10"/>
      <color theme="0" tint="-0.34998626667073579"/>
      <name val="Arial"/>
      <family val="2"/>
    </font>
    <font>
      <sz val="11"/>
      <name val="Times New Roman"/>
      <family val="1"/>
    </font>
    <font>
      <sz val="11"/>
      <color theme="0" tint="-0.34998626667073579"/>
      <name val="Arial"/>
      <family val="2"/>
    </font>
    <font>
      <b/>
      <sz val="10"/>
      <color theme="0" tint="-0.34998626667073579"/>
      <name val="Arial"/>
      <family val="2"/>
    </font>
    <font>
      <b/>
      <sz val="12"/>
      <color indexed="8"/>
      <name val="Arial"/>
      <family val="2"/>
    </font>
    <font>
      <b/>
      <i/>
      <sz val="10"/>
      <color indexed="8"/>
      <name val="Arial"/>
      <family val="2"/>
    </font>
    <font>
      <b/>
      <u/>
      <sz val="13"/>
      <color rgb="FF00B050"/>
      <name val="Arial"/>
      <family val="2"/>
    </font>
    <font>
      <sz val="11"/>
      <color theme="0"/>
      <name val="Arial"/>
      <family val="2"/>
    </font>
    <font>
      <b/>
      <sz val="11"/>
      <color theme="0"/>
      <name val="Arial"/>
      <family val="2"/>
    </font>
    <font>
      <sz val="12"/>
      <name val="Times New Roman"/>
      <family val="1"/>
    </font>
    <font>
      <i/>
      <sz val="12"/>
      <name val="Times New Roman"/>
      <family val="1"/>
    </font>
    <font>
      <sz val="12"/>
      <color theme="1"/>
      <name val="Times New Roman"/>
      <family val="1"/>
    </font>
    <font>
      <b/>
      <sz val="12"/>
      <name val="Times New Roman"/>
      <family val="1"/>
    </font>
    <font>
      <b/>
      <sz val="12"/>
      <color theme="1"/>
      <name val="Times New Roman"/>
      <family val="1"/>
    </font>
    <font>
      <sz val="14"/>
      <color indexed="8"/>
      <name val="Times New Roman"/>
      <family val="1"/>
    </font>
    <font>
      <b/>
      <sz val="14"/>
      <color indexed="8"/>
      <name val="Times New Roman"/>
      <family val="1"/>
    </font>
    <font>
      <b/>
      <sz val="12"/>
      <color rgb="FF92D050"/>
      <name val="Trebuchet MS"/>
      <family val="2"/>
    </font>
    <font>
      <b/>
      <sz val="14"/>
      <color rgb="FF92D050"/>
      <name val="Trebuchet MS"/>
      <family val="2"/>
    </font>
    <font>
      <b/>
      <sz val="16"/>
      <color rgb="FF92D050"/>
      <name val="Trebuchet MS"/>
      <family val="2"/>
    </font>
    <font>
      <u/>
      <sz val="11"/>
      <color theme="10"/>
      <name val="Calibri"/>
      <family val="2"/>
    </font>
    <font>
      <sz val="11"/>
      <color theme="1"/>
      <name val="Calibri"/>
      <family val="2"/>
    </font>
    <font>
      <b/>
      <sz val="11"/>
      <color theme="1"/>
      <name val="Calibri"/>
      <family val="2"/>
    </font>
    <font>
      <sz val="11"/>
      <color theme="0"/>
      <name val="Calibri"/>
      <family val="2"/>
    </font>
    <font>
      <b/>
      <sz val="11"/>
      <color theme="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charset val="1"/>
    </font>
    <font>
      <b/>
      <sz val="11"/>
      <color rgb="FF3F3F3F"/>
      <name val="Calibri"/>
      <family val="2"/>
    </font>
    <font>
      <b/>
      <sz val="18"/>
      <color theme="3"/>
      <name val="Cambria"/>
      <family val="2"/>
    </font>
    <font>
      <sz val="11"/>
      <color rgb="FFFF0000"/>
      <name val="Calibri"/>
      <family val="2"/>
    </font>
    <font>
      <sz val="11"/>
      <color rgb="FF000000"/>
      <name val="Calibri"/>
      <family val="2"/>
    </font>
    <font>
      <b/>
      <sz val="18"/>
      <color theme="1"/>
      <name val="Times New Roman"/>
      <family val="1"/>
    </font>
    <font>
      <b/>
      <sz val="11"/>
      <color theme="1"/>
      <name val="Times New Roman"/>
      <family val="1"/>
    </font>
    <font>
      <sz val="16"/>
      <color theme="1"/>
      <name val="Calibri"/>
      <family val="2"/>
      <scheme val="minor"/>
    </font>
    <font>
      <sz val="12"/>
      <color theme="1"/>
      <name val="Calibri"/>
      <family val="2"/>
      <scheme val="minor"/>
    </font>
    <font>
      <sz val="10"/>
      <color theme="1"/>
      <name val="Calibri"/>
      <family val="2"/>
      <scheme val="minor"/>
    </font>
    <font>
      <b/>
      <sz val="10"/>
      <name val="Calibri"/>
      <family val="2"/>
    </font>
    <font>
      <b/>
      <sz val="10"/>
      <color theme="1"/>
      <name val="Trebuchet MS"/>
      <family val="2"/>
    </font>
    <font>
      <sz val="10"/>
      <name val="Arial"/>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style="thin">
        <color rgb="FF000000"/>
      </bottom>
      <diagonal/>
    </border>
  </borders>
  <cellStyleXfs count="41063">
    <xf numFmtId="0" fontId="0" fillId="0" borderId="0"/>
    <xf numFmtId="0" fontId="80" fillId="0" borderId="0" applyNumberFormat="0" applyFill="0" applyBorder="0" applyAlignment="0" applyProtection="0">
      <alignment vertical="top"/>
      <protection locked="0"/>
    </xf>
    <xf numFmtId="0" fontId="7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79" fillId="0" borderId="0"/>
    <xf numFmtId="0" fontId="26" fillId="0" borderId="0"/>
    <xf numFmtId="0" fontId="26" fillId="0" borderId="0"/>
    <xf numFmtId="0" fontId="26" fillId="0" borderId="0"/>
    <xf numFmtId="0" fontId="20" fillId="0" borderId="0"/>
    <xf numFmtId="0" fontId="20" fillId="0" borderId="0"/>
    <xf numFmtId="166" fontId="20" fillId="0" borderId="0"/>
    <xf numFmtId="0" fontId="20" fillId="0" borderId="0"/>
    <xf numFmtId="166" fontId="20" fillId="0" borderId="0"/>
    <xf numFmtId="0" fontId="20" fillId="0" borderId="0"/>
    <xf numFmtId="0" fontId="20" fillId="0" borderId="0"/>
    <xf numFmtId="0" fontId="20" fillId="0" borderId="0"/>
    <xf numFmtId="166"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6" fillId="0" borderId="0"/>
    <xf numFmtId="166" fontId="20" fillId="0" borderId="0"/>
    <xf numFmtId="166" fontId="20"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0" fillId="0" borderId="0"/>
    <xf numFmtId="166" fontId="26" fillId="0" borderId="0"/>
    <xf numFmtId="166" fontId="26" fillId="0" borderId="0"/>
    <xf numFmtId="166"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6" fillId="0" borderId="0"/>
    <xf numFmtId="0" fontId="26" fillId="0" borderId="0"/>
    <xf numFmtId="0" fontId="26" fillId="0" borderId="0"/>
    <xf numFmtId="0" fontId="26" fillId="0" borderId="0"/>
    <xf numFmtId="0" fontId="26" fillId="0" borderId="0"/>
    <xf numFmtId="0" fontId="26"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6"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0" fillId="0" borderId="0"/>
    <xf numFmtId="166" fontId="20" fillId="0" borderId="0"/>
    <xf numFmtId="166"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0" fillId="0" borderId="0"/>
    <xf numFmtId="166" fontId="26" fillId="0" borderId="0"/>
    <xf numFmtId="166" fontId="26" fillId="0" borderId="0"/>
    <xf numFmtId="166" fontId="26" fillId="0" borderId="0"/>
    <xf numFmtId="166" fontId="20" fillId="0" borderId="0"/>
    <xf numFmtId="0" fontId="26" fillId="0" borderId="0"/>
    <xf numFmtId="0" fontId="26" fillId="0" borderId="0"/>
    <xf numFmtId="0" fontId="26" fillId="0" borderId="0"/>
    <xf numFmtId="166"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0" fillId="0" borderId="0"/>
    <xf numFmtId="166" fontId="26" fillId="0" borderId="0"/>
    <xf numFmtId="0" fontId="20" fillId="0" borderId="0"/>
    <xf numFmtId="166" fontId="26" fillId="0" borderId="0"/>
    <xf numFmtId="166" fontId="26" fillId="0" borderId="0"/>
    <xf numFmtId="166" fontId="26" fillId="0" borderId="0"/>
    <xf numFmtId="0" fontId="26" fillId="0" borderId="0"/>
    <xf numFmtId="166" fontId="20" fillId="0" borderId="0"/>
    <xf numFmtId="166"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0" fontId="20" fillId="0" borderId="0"/>
    <xf numFmtId="166" fontId="20" fillId="0" borderId="0"/>
    <xf numFmtId="166" fontId="20" fillId="0" borderId="0"/>
    <xf numFmtId="166" fontId="20" fillId="0" borderId="0"/>
    <xf numFmtId="0" fontId="26" fillId="0" borderId="0"/>
    <xf numFmtId="0" fontId="26" fillId="0" borderId="0"/>
    <xf numFmtId="0" fontId="26" fillId="0" borderId="0"/>
    <xf numFmtId="0" fontId="26" fillId="0" borderId="0"/>
    <xf numFmtId="166"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0" fillId="0" borderId="0"/>
    <xf numFmtId="166"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6" fillId="0" borderId="0"/>
    <xf numFmtId="0" fontId="26" fillId="0" borderId="0"/>
    <xf numFmtId="0"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0" fontId="20" fillId="0" borderId="0"/>
    <xf numFmtId="166" fontId="20" fillId="0" borderId="0"/>
    <xf numFmtId="166" fontId="20" fillId="0" borderId="0"/>
    <xf numFmtId="0" fontId="20" fillId="0" borderId="0"/>
    <xf numFmtId="0" fontId="20" fillId="0" borderId="0"/>
    <xf numFmtId="166" fontId="20" fillId="0" borderId="0"/>
    <xf numFmtId="166" fontId="20" fillId="0" borderId="0"/>
    <xf numFmtId="0" fontId="20" fillId="0" borderId="0"/>
    <xf numFmtId="166" fontId="20" fillId="0" borderId="0"/>
    <xf numFmtId="166" fontId="20" fillId="0" borderId="0"/>
    <xf numFmtId="166" fontId="20" fillId="0" borderId="0"/>
    <xf numFmtId="166" fontId="20" fillId="0" borderId="0"/>
    <xf numFmtId="166"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0" fillId="0" borderId="0"/>
    <xf numFmtId="0" fontId="20" fillId="0" borderId="0"/>
    <xf numFmtId="166" fontId="20" fillId="0" borderId="0"/>
    <xf numFmtId="0" fontId="20" fillId="0" borderId="0"/>
    <xf numFmtId="0" fontId="20" fillId="0" borderId="0"/>
    <xf numFmtId="0" fontId="20" fillId="0" borderId="0"/>
    <xf numFmtId="0" fontId="20" fillId="0" borderId="0"/>
    <xf numFmtId="166" fontId="20" fillId="0" borderId="0"/>
    <xf numFmtId="166"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0" fontId="20" fillId="0" borderId="0"/>
    <xf numFmtId="0"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6" fontId="20" fillId="0" borderId="0"/>
    <xf numFmtId="166" fontId="20" fillId="0" borderId="0"/>
    <xf numFmtId="166" fontId="20" fillId="0" borderId="0"/>
    <xf numFmtId="166" fontId="20" fillId="0" borderId="0"/>
    <xf numFmtId="166" fontId="20" fillId="0" borderId="0"/>
    <xf numFmtId="0" fontId="20" fillId="0" borderId="0"/>
    <xf numFmtId="0" fontId="20" fillId="0" borderId="0"/>
    <xf numFmtId="166" fontId="20" fillId="0" borderId="0"/>
    <xf numFmtId="0" fontId="20" fillId="0" borderId="0"/>
    <xf numFmtId="0" fontId="19" fillId="0" borderId="0"/>
    <xf numFmtId="0" fontId="17" fillId="0" borderId="0"/>
    <xf numFmtId="0" fontId="15" fillId="0" borderId="0"/>
    <xf numFmtId="0" fontId="15" fillId="0" borderId="0"/>
    <xf numFmtId="0" fontId="14" fillId="0" borderId="0"/>
    <xf numFmtId="0" fontId="14" fillId="0" borderId="0"/>
    <xf numFmtId="166" fontId="14" fillId="0" borderId="0"/>
    <xf numFmtId="0" fontId="13" fillId="0" borderId="0"/>
    <xf numFmtId="0" fontId="13" fillId="0" borderId="0"/>
    <xf numFmtId="0" fontId="12" fillId="0" borderId="0"/>
    <xf numFmtId="0" fontId="144" fillId="0" borderId="0" applyNumberFormat="0" applyFill="0" applyBorder="0" applyAlignment="0" applyProtection="0">
      <alignment vertical="top"/>
      <protection locked="0"/>
    </xf>
    <xf numFmtId="164" fontId="26" fillId="0" borderId="0"/>
    <xf numFmtId="0" fontId="26" fillId="0" borderId="0"/>
    <xf numFmtId="0" fontId="12" fillId="0" borderId="0"/>
    <xf numFmtId="166" fontId="145" fillId="0" borderId="0"/>
    <xf numFmtId="166" fontId="12" fillId="0" borderId="0"/>
    <xf numFmtId="0" fontId="12" fillId="0" borderId="0"/>
    <xf numFmtId="0" fontId="12" fillId="0" borderId="0"/>
    <xf numFmtId="166" fontId="12" fillId="0" borderId="0"/>
    <xf numFmtId="0" fontId="12" fillId="0" borderId="0"/>
    <xf numFmtId="166"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5" fillId="13" borderId="0" applyNumberFormat="0" applyBorder="0" applyAlignment="0" applyProtection="0"/>
    <xf numFmtId="0" fontId="145" fillId="17" borderId="0" applyNumberFormat="0" applyBorder="0" applyAlignment="0" applyProtection="0"/>
    <xf numFmtId="0" fontId="145" fillId="21" borderId="0" applyNumberFormat="0" applyBorder="0" applyAlignment="0" applyProtection="0"/>
    <xf numFmtId="166" fontId="12" fillId="0" borderId="0"/>
    <xf numFmtId="166" fontId="12" fillId="0" borderId="0"/>
    <xf numFmtId="166" fontId="12" fillId="0" borderId="0"/>
    <xf numFmtId="166" fontId="12" fillId="0" borderId="0"/>
    <xf numFmtId="166" fontId="12" fillId="0" borderId="0"/>
    <xf numFmtId="0" fontId="145" fillId="25" borderId="0" applyNumberFormat="0" applyBorder="0" applyAlignment="0" applyProtection="0"/>
    <xf numFmtId="0" fontId="145" fillId="29" borderId="0" applyNumberFormat="0" applyBorder="0" applyAlignment="0" applyProtection="0"/>
    <xf numFmtId="0" fontId="145" fillId="33" borderId="0" applyNumberFormat="0" applyBorder="0" applyAlignment="0" applyProtection="0"/>
    <xf numFmtId="0" fontId="145" fillId="14" borderId="0" applyNumberFormat="0" applyBorder="0" applyAlignment="0" applyProtection="0"/>
    <xf numFmtId="166" fontId="12" fillId="0" borderId="0"/>
    <xf numFmtId="166" fontId="12" fillId="0" borderId="0"/>
    <xf numFmtId="166" fontId="12" fillId="0" borderId="0"/>
    <xf numFmtId="166" fontId="12" fillId="0" borderId="0"/>
    <xf numFmtId="0" fontId="145" fillId="18" borderId="0" applyNumberFormat="0" applyBorder="0" applyAlignment="0" applyProtection="0"/>
    <xf numFmtId="0" fontId="145" fillId="22" borderId="0" applyNumberFormat="0" applyBorder="0" applyAlignment="0" applyProtection="0"/>
    <xf numFmtId="0" fontId="145" fillId="26" borderId="0" applyNumberFormat="0" applyBorder="0" applyAlignment="0" applyProtection="0"/>
    <xf numFmtId="166" fontId="12" fillId="0" borderId="0"/>
    <xf numFmtId="166" fontId="12" fillId="0" borderId="0"/>
    <xf numFmtId="166" fontId="12" fillId="0" borderId="0"/>
    <xf numFmtId="0" fontId="145" fillId="30" borderId="0" applyNumberFormat="0" applyBorder="0" applyAlignment="0" applyProtection="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5" fillId="34" borderId="0" applyNumberFormat="0" applyBorder="0" applyAlignment="0" applyProtection="0"/>
    <xf numFmtId="0" fontId="147" fillId="15" borderId="0" applyNumberFormat="0" applyBorder="0" applyAlignment="0" applyProtection="0"/>
    <xf numFmtId="0" fontId="147" fillId="19" borderId="0" applyNumberFormat="0" applyBorder="0" applyAlignment="0" applyProtection="0"/>
    <xf numFmtId="0" fontId="147" fillId="23" borderId="0" applyNumberFormat="0" applyBorder="0" applyAlignment="0" applyProtection="0"/>
    <xf numFmtId="0" fontId="147" fillId="27" borderId="0" applyNumberFormat="0" applyBorder="0" applyAlignment="0" applyProtection="0"/>
    <xf numFmtId="0" fontId="147" fillId="31" borderId="0" applyNumberFormat="0" applyBorder="0" applyAlignment="0" applyProtection="0"/>
    <xf numFmtId="0" fontId="147" fillId="35" borderId="0" applyNumberFormat="0" applyBorder="0" applyAlignment="0" applyProtection="0"/>
    <xf numFmtId="0" fontId="147" fillId="12" borderId="0" applyNumberFormat="0" applyBorder="0" applyAlignment="0" applyProtection="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7" fillId="16" borderId="0" applyNumberFormat="0" applyBorder="0" applyAlignment="0" applyProtection="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7" fillId="20" borderId="0" applyNumberFormat="0" applyBorder="0" applyAlignment="0" applyProtection="0"/>
    <xf numFmtId="0" fontId="147" fillId="24" borderId="0" applyNumberFormat="0" applyBorder="0" applyAlignment="0" applyProtection="0"/>
    <xf numFmtId="0" fontId="147" fillId="28" borderId="0" applyNumberFormat="0" applyBorder="0" applyAlignment="0" applyProtection="0"/>
    <xf numFmtId="0" fontId="147" fillId="32" borderId="0" applyNumberFormat="0" applyBorder="0" applyAlignment="0" applyProtection="0"/>
    <xf numFmtId="0" fontId="149" fillId="6" borderId="0" applyNumberFormat="0" applyBorder="0" applyAlignment="0" applyProtection="0"/>
    <xf numFmtId="0" fontId="150" fillId="9" borderId="71" applyNumberFormat="0" applyAlignment="0" applyProtection="0"/>
    <xf numFmtId="0" fontId="148" fillId="10" borderId="74" applyNumberFormat="0" applyAlignment="0" applyProtection="0"/>
    <xf numFmtId="0" fontId="151" fillId="0" borderId="0" applyNumberFormat="0" applyFill="0" applyBorder="0" applyAlignment="0" applyProtection="0"/>
    <xf numFmtId="0" fontId="152" fillId="5" borderId="0" applyNumberFormat="0" applyBorder="0" applyAlignment="0" applyProtection="0"/>
    <xf numFmtId="166" fontId="12" fillId="0" borderId="0"/>
    <xf numFmtId="166" fontId="12" fillId="0" borderId="0"/>
    <xf numFmtId="166" fontId="12" fillId="0" borderId="0"/>
    <xf numFmtId="0" fontId="153" fillId="0" borderId="68" applyNumberFormat="0" applyFill="0" applyAlignment="0" applyProtection="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54" fillId="0" borderId="69" applyNumberFormat="0" applyFill="0" applyAlignment="0" applyProtection="0"/>
    <xf numFmtId="0" fontId="155" fillId="0" borderId="70" applyNumberFormat="0" applyFill="0" applyAlignment="0" applyProtection="0"/>
    <xf numFmtId="0" fontId="155" fillId="0" borderId="0" applyNumberFormat="0" applyFill="0" applyBorder="0" applyAlignment="0" applyProtection="0"/>
    <xf numFmtId="0" fontId="156" fillId="8" borderId="71" applyNumberFormat="0" applyAlignment="0" applyProtection="0"/>
    <xf numFmtId="0" fontId="157" fillId="0" borderId="73" applyNumberFormat="0" applyFill="0" applyAlignment="0" applyProtection="0"/>
    <xf numFmtId="0" fontId="158" fillId="7" borderId="0" applyNumberFormat="0" applyBorder="0" applyAlignment="0" applyProtection="0"/>
    <xf numFmtId="0" fontId="145" fillId="0" borderId="0"/>
    <xf numFmtId="0"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0" fontId="145" fillId="0" borderId="0"/>
    <xf numFmtId="166" fontId="145" fillId="0" borderId="0"/>
    <xf numFmtId="166" fontId="12" fillId="0" borderId="0"/>
    <xf numFmtId="166" fontId="12" fillId="0" borderId="0"/>
    <xf numFmtId="166" fontId="12" fillId="0" borderId="0"/>
    <xf numFmtId="0"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5" fillId="0" borderId="0"/>
    <xf numFmtId="0" fontId="145" fillId="0" borderId="0"/>
    <xf numFmtId="166" fontId="145" fillId="0" borderId="0"/>
    <xf numFmtId="0" fontId="145" fillId="0" borderId="0"/>
    <xf numFmtId="0" fontId="145" fillId="0" borderId="0"/>
    <xf numFmtId="0" fontId="145" fillId="0" borderId="0"/>
    <xf numFmtId="0" fontId="145" fillId="0" borderId="0"/>
    <xf numFmtId="0"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2" fillId="0" borderId="0"/>
    <xf numFmtId="166" fontId="145" fillId="0" borderId="0"/>
    <xf numFmtId="166" fontId="12" fillId="0" borderId="0"/>
    <xf numFmtId="166" fontId="145" fillId="0" borderId="0"/>
    <xf numFmtId="166" fontId="145" fillId="0" borderId="0"/>
    <xf numFmtId="166" fontId="12" fillId="0" borderId="0"/>
    <xf numFmtId="166" fontId="12" fillId="0" borderId="0"/>
    <xf numFmtId="166" fontId="145" fillId="0" borderId="0"/>
    <xf numFmtId="166" fontId="145" fillId="0" borderId="0"/>
    <xf numFmtId="166" fontId="12" fillId="0" borderId="0"/>
    <xf numFmtId="166" fontId="145" fillId="0" borderId="0"/>
    <xf numFmtId="0" fontId="12"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0" fontId="12" fillId="0" borderId="0"/>
    <xf numFmtId="166" fontId="12" fillId="0" borderId="0"/>
    <xf numFmtId="166" fontId="12" fillId="0" borderId="0"/>
    <xf numFmtId="0" fontId="12" fillId="0" borderId="0"/>
    <xf numFmtId="0" fontId="12" fillId="0" borderId="0"/>
    <xf numFmtId="166" fontId="12" fillId="0" borderId="0"/>
    <xf numFmtId="166"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45" fillId="0" borderId="0"/>
    <xf numFmtId="166" fontId="145" fillId="0" borderId="0"/>
    <xf numFmtId="166" fontId="145" fillId="0" borderId="0"/>
    <xf numFmtId="166"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45" fillId="0" borderId="0"/>
    <xf numFmtId="166" fontId="145" fillId="0" borderId="0"/>
    <xf numFmtId="166" fontId="145" fillId="0" borderId="0"/>
    <xf numFmtId="166" fontId="145"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166" fontId="145" fillId="0" borderId="0"/>
    <xf numFmtId="0" fontId="145" fillId="0" borderId="0"/>
    <xf numFmtId="0" fontId="12"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166" fontId="145" fillId="0" borderId="0"/>
    <xf numFmtId="166" fontId="145" fillId="0" borderId="0"/>
    <xf numFmtId="0" fontId="145" fillId="0" borderId="0"/>
    <xf numFmtId="0" fontId="145" fillId="0" borderId="0"/>
    <xf numFmtId="166" fontId="145" fillId="0" borderId="0"/>
    <xf numFmtId="166"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0" fontId="159" fillId="0" borderId="0"/>
    <xf numFmtId="166" fontId="145" fillId="0" borderId="0"/>
    <xf numFmtId="166" fontId="145" fillId="0" borderId="0"/>
    <xf numFmtId="0" fontId="145" fillId="0" borderId="0"/>
    <xf numFmtId="166" fontId="145" fillId="0" borderId="0"/>
    <xf numFmtId="0" fontId="145" fillId="0" borderId="0"/>
    <xf numFmtId="0" fontId="145" fillId="0" borderId="0"/>
    <xf numFmtId="0"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166" fontId="145" fillId="0" borderId="0"/>
    <xf numFmtId="166" fontId="145" fillId="0" borderId="0"/>
    <xf numFmtId="166" fontId="145" fillId="0" borderId="0"/>
    <xf numFmtId="166" fontId="145" fillId="0" borderId="0"/>
    <xf numFmtId="166" fontId="145" fillId="0" borderId="0"/>
    <xf numFmtId="0" fontId="145" fillId="0" borderId="0"/>
    <xf numFmtId="0" fontId="145" fillId="0" borderId="0"/>
    <xf numFmtId="0" fontId="145" fillId="0" borderId="0"/>
    <xf numFmtId="166" fontId="145" fillId="0" borderId="0"/>
    <xf numFmtId="166" fontId="145" fillId="0" borderId="0"/>
    <xf numFmtId="0" fontId="145" fillId="0" borderId="0"/>
    <xf numFmtId="0" fontId="26" fillId="0" borderId="0"/>
    <xf numFmtId="0" fontId="26" fillId="0" borderId="0"/>
    <xf numFmtId="0" fontId="145" fillId="0" borderId="0"/>
    <xf numFmtId="0" fontId="12" fillId="0" borderId="0"/>
    <xf numFmtId="0" fontId="145" fillId="11" borderId="75" applyNumberFormat="0" applyFont="0" applyAlignment="0" applyProtection="0"/>
    <xf numFmtId="0" fontId="160" fillId="9" borderId="72" applyNumberFormat="0" applyAlignment="0" applyProtection="0"/>
    <xf numFmtId="0" fontId="161" fillId="0" borderId="0" applyNumberFormat="0" applyFill="0" applyBorder="0" applyAlignment="0" applyProtection="0"/>
    <xf numFmtId="0" fontId="146" fillId="0" borderId="76" applyNumberFormat="0" applyFill="0" applyAlignment="0" applyProtection="0"/>
    <xf numFmtId="0" fontId="162" fillId="0" borderId="0" applyNumberFormat="0" applyFill="0" applyBorder="0" applyAlignment="0" applyProtection="0"/>
    <xf numFmtId="0" fontId="12" fillId="0" borderId="0"/>
    <xf numFmtId="0" fontId="26" fillId="0" borderId="0"/>
    <xf numFmtId="0" fontId="26" fillId="0" borderId="0"/>
    <xf numFmtId="164" fontId="26" fillId="0" borderId="0"/>
    <xf numFmtId="166" fontId="145" fillId="0" borderId="0"/>
    <xf numFmtId="0" fontId="145" fillId="0" borderId="0"/>
    <xf numFmtId="0" fontId="1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0" fillId="0" borderId="0" applyNumberFormat="0" applyFill="0" applyBorder="0" applyAlignment="0" applyProtection="0">
      <alignment vertical="top"/>
      <protection locked="0"/>
    </xf>
    <xf numFmtId="0" fontId="12" fillId="0" borderId="0"/>
    <xf numFmtId="166" fontId="12" fillId="0" borderId="0"/>
    <xf numFmtId="0" fontId="12" fillId="0" borderId="0"/>
    <xf numFmtId="0" fontId="12" fillId="0" borderId="0"/>
    <xf numFmtId="166" fontId="12" fillId="0" borderId="0"/>
    <xf numFmtId="0" fontId="12" fillId="0" borderId="0"/>
    <xf numFmtId="166"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166" fontId="12" fillId="0" borderId="0"/>
    <xf numFmtId="166" fontId="12" fillId="0" borderId="0"/>
    <xf numFmtId="0" fontId="12" fillId="0" borderId="0"/>
    <xf numFmtId="0" fontId="12" fillId="0" borderId="0"/>
    <xf numFmtId="166" fontId="12" fillId="0" borderId="0"/>
    <xf numFmtId="166"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166" fontId="11" fillId="0" borderId="0"/>
    <xf numFmtId="0" fontId="11" fillId="0" borderId="0"/>
    <xf numFmtId="0"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166" fontId="11" fillId="0" borderId="0"/>
    <xf numFmtId="0" fontId="11" fillId="0" borderId="0"/>
    <xf numFmtId="0"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164" fontId="26" fillId="0" borderId="0"/>
    <xf numFmtId="0" fontId="10" fillId="0" borderId="0"/>
    <xf numFmtId="0" fontId="9" fillId="0" borderId="0"/>
    <xf numFmtId="166" fontId="9" fillId="0" borderId="0"/>
    <xf numFmtId="0" fontId="9" fillId="0" borderId="0"/>
    <xf numFmtId="0" fontId="9" fillId="0" borderId="0"/>
    <xf numFmtId="166" fontId="9" fillId="0" borderId="0"/>
    <xf numFmtId="0" fontId="9" fillId="0" borderId="0"/>
    <xf numFmtId="166" fontId="9" fillId="0" borderId="0"/>
    <xf numFmtId="0" fontId="9" fillId="0" borderId="0"/>
    <xf numFmtId="0" fontId="9" fillId="0" borderId="0"/>
    <xf numFmtId="0" fontId="9"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166" fontId="9" fillId="0" borderId="0"/>
    <xf numFmtId="166" fontId="9" fillId="0" borderId="0"/>
    <xf numFmtId="0" fontId="9" fillId="0" borderId="0"/>
    <xf numFmtId="0" fontId="9" fillId="0" borderId="0"/>
    <xf numFmtId="166" fontId="9" fillId="0" borderId="0"/>
    <xf numFmtId="166"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166" fontId="9"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166" fontId="9" fillId="0" borderId="0"/>
    <xf numFmtId="166" fontId="9" fillId="0" borderId="0"/>
    <xf numFmtId="166" fontId="9" fillId="0" borderId="0"/>
    <xf numFmtId="166" fontId="9" fillId="0" borderId="0"/>
    <xf numFmtId="166" fontId="9" fillId="0" borderId="0"/>
    <xf numFmtId="0" fontId="9" fillId="0" borderId="0"/>
    <xf numFmtId="0" fontId="9" fillId="0" borderId="0"/>
    <xf numFmtId="166" fontId="9" fillId="0" borderId="0"/>
    <xf numFmtId="0" fontId="9" fillId="0" borderId="0"/>
    <xf numFmtId="0" fontId="9" fillId="0" borderId="0"/>
    <xf numFmtId="0" fontId="9" fillId="0" borderId="0"/>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166" fontId="8" fillId="0" borderId="0"/>
    <xf numFmtId="0" fontId="8" fillId="0" borderId="0"/>
    <xf numFmtId="0"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7" fillId="0" borderId="0"/>
    <xf numFmtId="0" fontId="6" fillId="0" borderId="0"/>
    <xf numFmtId="0" fontId="6" fillId="0" borderId="0"/>
    <xf numFmtId="164" fontId="26" fillId="0" borderId="0"/>
    <xf numFmtId="0" fontId="166"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166" fontId="4" fillId="0" borderId="0"/>
    <xf numFmtId="166" fontId="4" fillId="0" borderId="0"/>
    <xf numFmtId="0" fontId="4" fillId="0" borderId="0"/>
    <xf numFmtId="0" fontId="4" fillId="0" borderId="0"/>
    <xf numFmtId="166" fontId="4" fillId="0" borderId="0"/>
    <xf numFmtId="166"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0" fontId="3" fillId="0" borderId="0"/>
    <xf numFmtId="0" fontId="3" fillId="0" borderId="0"/>
    <xf numFmtId="0" fontId="80" fillId="0" borderId="0" applyNumberFormat="0" applyFill="0" applyBorder="0" applyAlignment="0" applyProtection="0"/>
    <xf numFmtId="0" fontId="3" fillId="0" borderId="0"/>
    <xf numFmtId="0"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0" fontId="2" fillId="0" borderId="0"/>
    <xf numFmtId="0" fontId="1" fillId="0" borderId="0"/>
    <xf numFmtId="9" fontId="171" fillId="0" borderId="0" applyFont="0" applyFill="0" applyBorder="0" applyAlignment="0" applyProtection="0"/>
  </cellStyleXfs>
  <cellXfs count="1775">
    <xf numFmtId="0" fontId="0" fillId="0" borderId="0" xfId="0"/>
    <xf numFmtId="0" fontId="21" fillId="0" borderId="0" xfId="0" applyFont="1" applyAlignment="1">
      <alignment horizontal="center"/>
    </xf>
    <xf numFmtId="0" fontId="21" fillId="0" borderId="1" xfId="0" applyFont="1" applyBorder="1" applyAlignment="1">
      <alignment horizontal="center"/>
    </xf>
    <xf numFmtId="0" fontId="21"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3" xfId="0" applyFont="1" applyBorder="1" applyAlignment="1">
      <alignment horizontal="center" vertical="top" wrapText="1"/>
    </xf>
    <xf numFmtId="0" fontId="0" fillId="0" borderId="1" xfId="0" applyBorder="1"/>
    <xf numFmtId="0" fontId="0" fillId="0" borderId="0" xfId="0" applyFill="1" applyBorder="1" applyAlignment="1">
      <alignment horizontal="left"/>
    </xf>
    <xf numFmtId="0" fontId="21" fillId="0" borderId="0" xfId="0" applyFont="1" applyBorder="1" applyAlignment="1">
      <alignment horizontal="center"/>
    </xf>
    <xf numFmtId="0" fontId="0" fillId="0" borderId="0" xfId="0" applyBorder="1"/>
    <xf numFmtId="0" fontId="25" fillId="0" borderId="0" xfId="0" applyFont="1"/>
    <xf numFmtId="0" fontId="21" fillId="0" borderId="0" xfId="0" applyFont="1"/>
    <xf numFmtId="0" fontId="26" fillId="0" borderId="0" xfId="0" applyFont="1"/>
    <xf numFmtId="0" fontId="21" fillId="0" borderId="0" xfId="0" applyFont="1" applyBorder="1" applyAlignment="1">
      <alignment horizontal="right"/>
    </xf>
    <xf numFmtId="0" fontId="26" fillId="0" borderId="1" xfId="0" applyFont="1" applyBorder="1"/>
    <xf numFmtId="0" fontId="26" fillId="0" borderId="0" xfId="0" applyFont="1" applyFill="1" applyBorder="1" applyAlignment="1">
      <alignment horizontal="left"/>
    </xf>
    <xf numFmtId="0" fontId="26" fillId="0" borderId="0" xfId="0" applyFont="1" applyBorder="1"/>
    <xf numFmtId="0" fontId="28" fillId="0" borderId="0" xfId="0" applyFont="1" applyAlignment="1">
      <alignment horizontal="center"/>
    </xf>
    <xf numFmtId="0" fontId="21" fillId="0" borderId="4" xfId="0" applyFont="1" applyFill="1" applyBorder="1" applyAlignment="1">
      <alignment horizontal="center" vertical="top" wrapText="1"/>
    </xf>
    <xf numFmtId="0" fontId="21" fillId="0" borderId="1" xfId="0" applyFont="1" applyBorder="1"/>
    <xf numFmtId="0" fontId="21" fillId="0" borderId="0" xfId="0" applyFont="1" applyBorder="1"/>
    <xf numFmtId="0" fontId="21" fillId="0" borderId="0" xfId="0" applyFont="1" applyAlignment="1">
      <alignment horizontal="left"/>
    </xf>
    <xf numFmtId="0" fontId="21" fillId="0" borderId="0" xfId="0" applyFont="1" applyAlignment="1">
      <alignment horizontal="right"/>
    </xf>
    <xf numFmtId="0" fontId="21" fillId="0" borderId="0" xfId="0" applyFont="1" applyFill="1" applyBorder="1" applyAlignment="1">
      <alignment horizontal="left"/>
    </xf>
    <xf numFmtId="0" fontId="21" fillId="0" borderId="0" xfId="0" applyFont="1" applyAlignment="1"/>
    <xf numFmtId="0" fontId="21" fillId="0" borderId="5" xfId="0" applyFont="1" applyBorder="1" applyAlignment="1">
      <alignment vertical="top" wrapText="1"/>
    </xf>
    <xf numFmtId="0" fontId="26" fillId="0" borderId="0" xfId="0" applyFont="1" applyAlignment="1">
      <alignment vertical="top" wrapText="1"/>
    </xf>
    <xf numFmtId="0" fontId="21" fillId="0" borderId="5" xfId="0" applyFont="1" applyBorder="1"/>
    <xf numFmtId="0" fontId="26" fillId="0" borderId="5" xfId="0" applyFont="1" applyBorder="1"/>
    <xf numFmtId="0" fontId="26" fillId="0" borderId="5" xfId="0" applyFont="1" applyBorder="1" applyAlignment="1">
      <alignment vertical="top" wrapText="1"/>
    </xf>
    <xf numFmtId="0" fontId="25" fillId="0" borderId="0" xfId="0" applyFont="1" applyAlignment="1">
      <alignment horizontal="center"/>
    </xf>
    <xf numFmtId="0" fontId="22" fillId="0" borderId="0" xfId="0" applyFont="1" applyAlignment="1">
      <alignment horizontal="right"/>
    </xf>
    <xf numFmtId="0" fontId="22" fillId="0" borderId="0" xfId="0" applyFont="1" applyAlignment="1"/>
    <xf numFmtId="0" fontId="30" fillId="0" borderId="0" xfId="0" applyFont="1" applyAlignment="1"/>
    <xf numFmtId="0" fontId="31" fillId="0" borderId="0" xfId="0" applyFont="1" applyAlignment="1"/>
    <xf numFmtId="0" fontId="24" fillId="0" borderId="0" xfId="0" applyFont="1" applyAlignment="1">
      <alignment horizontal="center" wrapText="1"/>
    </xf>
    <xf numFmtId="0" fontId="24" fillId="0" borderId="0" xfId="0" applyFont="1" applyAlignment="1">
      <alignment horizontal="center"/>
    </xf>
    <xf numFmtId="0" fontId="34" fillId="0" borderId="0" xfId="0" applyFont="1" applyAlignment="1">
      <alignment horizontal="left"/>
    </xf>
    <xf numFmtId="0" fontId="32" fillId="0" borderId="0" xfId="0" applyFont="1"/>
    <xf numFmtId="0" fontId="34" fillId="0" borderId="0" xfId="0" applyFont="1"/>
    <xf numFmtId="0" fontId="32" fillId="0" borderId="0" xfId="0" applyFont="1" applyBorder="1"/>
    <xf numFmtId="0" fontId="21" fillId="0" borderId="5" xfId="0" applyFont="1" applyBorder="1" applyAlignment="1">
      <alignment horizontal="center" vertical="top" wrapText="1"/>
    </xf>
    <xf numFmtId="0" fontId="32" fillId="0" borderId="0" xfId="0" applyFont="1" applyAlignment="1">
      <alignment horizontal="center" vertical="top" wrapText="1"/>
    </xf>
    <xf numFmtId="0" fontId="32" fillId="0" borderId="0" xfId="0" applyFont="1" applyAlignment="1">
      <alignment vertical="top" wrapText="1"/>
    </xf>
    <xf numFmtId="0" fontId="32" fillId="0" borderId="0" xfId="0" applyFont="1" applyBorder="1" applyAlignment="1">
      <alignment vertical="top" wrapText="1"/>
    </xf>
    <xf numFmtId="0" fontId="34" fillId="0" borderId="0" xfId="0" applyFont="1" applyFill="1" applyBorder="1" applyAlignment="1">
      <alignment vertical="top" wrapText="1"/>
    </xf>
    <xf numFmtId="0" fontId="32" fillId="0" borderId="0" xfId="0" applyFont="1" applyBorder="1" applyAlignment="1">
      <alignment horizontal="center" vertical="top" wrapText="1"/>
    </xf>
    <xf numFmtId="0" fontId="35" fillId="0" borderId="0" xfId="0" applyFont="1" applyAlignment="1">
      <alignment horizontal="center" vertical="top" wrapText="1"/>
    </xf>
    <xf numFmtId="0" fontId="31" fillId="0" borderId="0" xfId="0" applyFont="1"/>
    <xf numFmtId="0" fontId="29" fillId="0" borderId="0" xfId="0" applyFont="1"/>
    <xf numFmtId="0" fontId="36" fillId="0" borderId="0" xfId="0" applyFont="1"/>
    <xf numFmtId="0" fontId="26" fillId="0" borderId="0" xfId="0" quotePrefix="1" applyFont="1" applyBorder="1" applyAlignment="1">
      <alignment horizontal="center"/>
    </xf>
    <xf numFmtId="0" fontId="21" fillId="0" borderId="0" xfId="0" applyFont="1" applyAlignment="1">
      <alignment vertical="top" wrapText="1"/>
    </xf>
    <xf numFmtId="0" fontId="26" fillId="0" borderId="0" xfId="4"/>
    <xf numFmtId="0" fontId="21" fillId="0" borderId="0" xfId="4" applyFont="1" applyAlignment="1">
      <alignment horizontal="center"/>
    </xf>
    <xf numFmtId="0" fontId="31" fillId="0" borderId="0" xfId="4" applyFont="1" applyAlignment="1">
      <alignment horizontal="center"/>
    </xf>
    <xf numFmtId="0" fontId="24" fillId="0" borderId="0" xfId="4" applyFont="1" applyAlignment="1">
      <alignment horizontal="center"/>
    </xf>
    <xf numFmtId="0" fontId="23" fillId="0" borderId="0" xfId="4" applyFont="1"/>
    <xf numFmtId="0" fontId="26" fillId="0" borderId="0" xfId="4" applyFill="1" applyBorder="1" applyAlignment="1">
      <alignment horizontal="left"/>
    </xf>
    <xf numFmtId="0" fontId="21" fillId="0" borderId="0" xfId="4" applyFont="1" applyBorder="1" applyAlignment="1">
      <alignment horizontal="center"/>
    </xf>
    <xf numFmtId="0" fontId="26" fillId="0" borderId="0" xfId="4" applyBorder="1"/>
    <xf numFmtId="0" fontId="25" fillId="0" borderId="0" xfId="4" applyFont="1"/>
    <xf numFmtId="0" fontId="21" fillId="0" borderId="0" xfId="4" applyFont="1"/>
    <xf numFmtId="0" fontId="22" fillId="0" borderId="0" xfId="4" applyFont="1" applyAlignment="1"/>
    <xf numFmtId="0" fontId="36" fillId="0" borderId="6" xfId="0" applyFont="1" applyBorder="1" applyAlignment="1"/>
    <xf numFmtId="0" fontId="21" fillId="0" borderId="7" xfId="0" applyFont="1" applyFill="1" applyBorder="1" applyAlignment="1">
      <alignment horizontal="center" vertical="top" wrapText="1"/>
    </xf>
    <xf numFmtId="0" fontId="26" fillId="0" borderId="1" xfId="0" applyFont="1" applyBorder="1" applyAlignment="1">
      <alignment horizontal="center" vertical="center" wrapText="1"/>
    </xf>
    <xf numFmtId="0" fontId="25" fillId="0" borderId="0" xfId="0" applyFont="1" applyAlignment="1"/>
    <xf numFmtId="0" fontId="36" fillId="0" borderId="0" xfId="0" applyFont="1" applyBorder="1" applyAlignment="1"/>
    <xf numFmtId="0" fontId="29" fillId="0" borderId="0" xfId="0" applyFont="1" applyBorder="1"/>
    <xf numFmtId="0" fontId="32" fillId="0" borderId="0" xfId="0" applyFont="1" applyBorder="1" applyAlignment="1"/>
    <xf numFmtId="0" fontId="21" fillId="0" borderId="0" xfId="0" applyFont="1" applyBorder="1" applyAlignment="1">
      <alignment horizontal="center" vertical="top" wrapText="1"/>
    </xf>
    <xf numFmtId="0" fontId="21" fillId="0" borderId="0" xfId="4" applyFont="1" applyBorder="1"/>
    <xf numFmtId="0" fontId="25" fillId="0" borderId="0" xfId="0" applyFont="1" applyBorder="1"/>
    <xf numFmtId="0" fontId="25" fillId="0" borderId="1" xfId="0" applyFont="1" applyBorder="1"/>
    <xf numFmtId="0" fontId="21" fillId="0" borderId="0" xfId="0" applyFont="1" applyAlignment="1">
      <alignment horizontal="right" vertical="top" wrapText="1"/>
    </xf>
    <xf numFmtId="0" fontId="21" fillId="0" borderId="0" xfId="0" applyFont="1" applyAlignment="1">
      <alignment horizontal="center" vertical="top" wrapText="1"/>
    </xf>
    <xf numFmtId="0" fontId="30" fillId="0" borderId="0" xfId="4" applyFont="1" applyAlignment="1"/>
    <xf numFmtId="0" fontId="25" fillId="0" borderId="6" xfId="0" applyFont="1" applyBorder="1" applyAlignment="1"/>
    <xf numFmtId="0" fontId="26" fillId="0" borderId="0" xfId="4" applyAlignment="1">
      <alignment horizontal="left"/>
    </xf>
    <xf numFmtId="0" fontId="25" fillId="0" borderId="0" xfId="4" applyFont="1" applyAlignment="1">
      <alignment vertical="top" wrapText="1"/>
    </xf>
    <xf numFmtId="0" fontId="33" fillId="0" borderId="0" xfId="0" applyFont="1" applyAlignment="1">
      <alignment horizontal="left"/>
    </xf>
    <xf numFmtId="0" fontId="26" fillId="0" borderId="0" xfId="2" applyFont="1"/>
    <xf numFmtId="0" fontId="24" fillId="0" borderId="0" xfId="2" applyFont="1" applyAlignment="1">
      <alignment horizontal="center"/>
    </xf>
    <xf numFmtId="0" fontId="28" fillId="0" borderId="0" xfId="2" applyFont="1"/>
    <xf numFmtId="0" fontId="43" fillId="0" borderId="0" xfId="0" applyFont="1" applyAlignment="1">
      <alignment vertical="top" wrapText="1"/>
    </xf>
    <xf numFmtId="0" fontId="26" fillId="0" borderId="1" xfId="0" applyFont="1" applyBorder="1" applyAlignment="1">
      <alignment horizontal="center" vertical="center"/>
    </xf>
    <xf numFmtId="0" fontId="21" fillId="0" borderId="8" xfId="0" applyFont="1" applyBorder="1" applyAlignment="1">
      <alignment vertical="top" wrapText="1"/>
    </xf>
    <xf numFmtId="0" fontId="0" fillId="0" borderId="0" xfId="0" applyAlignment="1">
      <alignment horizontal="center"/>
    </xf>
    <xf numFmtId="0" fontId="25" fillId="0" borderId="0" xfId="0" applyFont="1" applyBorder="1" applyAlignment="1"/>
    <xf numFmtId="0" fontId="26" fillId="0" borderId="0" xfId="0" applyFont="1" applyBorder="1" applyAlignment="1"/>
    <xf numFmtId="0" fontId="34" fillId="0" borderId="0" xfId="0" applyFont="1" applyAlignment="1">
      <alignment horizontal="center"/>
    </xf>
    <xf numFmtId="0" fontId="26" fillId="0" borderId="0" xfId="4" applyFont="1"/>
    <xf numFmtId="0" fontId="36" fillId="0" borderId="0" xfId="0" applyFont="1" applyAlignment="1">
      <alignment horizontal="center" vertical="top" wrapText="1"/>
    </xf>
    <xf numFmtId="0" fontId="26" fillId="0" borderId="0" xfId="5"/>
    <xf numFmtId="0" fontId="36" fillId="0" borderId="0" xfId="5" applyFont="1"/>
    <xf numFmtId="0" fontId="36" fillId="0" borderId="1" xfId="5" applyFont="1" applyBorder="1"/>
    <xf numFmtId="0" fontId="36" fillId="0" borderId="0" xfId="5" applyFont="1" applyBorder="1"/>
    <xf numFmtId="0" fontId="21" fillId="0" borderId="0" xfId="5" applyFont="1"/>
    <xf numFmtId="0" fontId="26" fillId="0" borderId="0" xfId="5" applyFill="1" applyBorder="1" applyAlignment="1">
      <alignment horizontal="left"/>
    </xf>
    <xf numFmtId="0" fontId="26" fillId="0" borderId="0" xfId="5" applyAlignment="1">
      <alignment horizontal="left"/>
    </xf>
    <xf numFmtId="0" fontId="26" fillId="0" borderId="0" xfId="6"/>
    <xf numFmtId="0" fontId="22" fillId="0" borderId="0" xfId="6" applyFont="1" applyAlignment="1">
      <alignment horizontal="right"/>
    </xf>
    <xf numFmtId="0" fontId="34" fillId="0" borderId="1" xfId="6" applyFont="1" applyBorder="1" applyAlignment="1">
      <alignment horizontal="center" vertical="center" wrapText="1"/>
    </xf>
    <xf numFmtId="0" fontId="21" fillId="0" borderId="1" xfId="6" applyFont="1" applyBorder="1" applyAlignment="1">
      <alignment horizontal="center" vertical="center"/>
    </xf>
    <xf numFmtId="0" fontId="32" fillId="0" borderId="0" xfId="6" applyFont="1" applyAlignment="1">
      <alignment horizontal="left"/>
    </xf>
    <xf numFmtId="0" fontId="82" fillId="0" borderId="0" xfId="0" applyFont="1" applyAlignment="1">
      <alignment horizontal="center"/>
    </xf>
    <xf numFmtId="0" fontId="50" fillId="0" borderId="0" xfId="0" applyFont="1"/>
    <xf numFmtId="0" fontId="51" fillId="0" borderId="0" xfId="0" applyFont="1" applyBorder="1" applyAlignment="1"/>
    <xf numFmtId="0" fontId="83" fillId="0" borderId="0" xfId="0" applyFont="1"/>
    <xf numFmtId="0" fontId="21" fillId="0" borderId="0" xfId="2" applyFont="1"/>
    <xf numFmtId="0" fontId="21" fillId="0" borderId="0" xfId="2" applyFont="1" applyAlignment="1">
      <alignment horizontal="center" vertical="top" wrapText="1"/>
    </xf>
    <xf numFmtId="0" fontId="21" fillId="0" borderId="0" xfId="2" applyFont="1" applyAlignment="1">
      <alignment horizontal="center"/>
    </xf>
    <xf numFmtId="0" fontId="25" fillId="0" borderId="0" xfId="2" applyFont="1"/>
    <xf numFmtId="0" fontId="21" fillId="0" borderId="0" xfId="2" applyFont="1" applyAlignment="1"/>
    <xf numFmtId="0" fontId="21" fillId="0" borderId="0" xfId="2" applyFont="1" applyBorder="1" applyAlignment="1"/>
    <xf numFmtId="0" fontId="21" fillId="0" borderId="0" xfId="2" applyFont="1" applyBorder="1"/>
    <xf numFmtId="0" fontId="21" fillId="0" borderId="0" xfId="2" applyFont="1" applyBorder="1" applyAlignment="1">
      <alignment horizontal="center" vertical="top" wrapText="1"/>
    </xf>
    <xf numFmtId="0" fontId="34" fillId="0" borderId="0" xfId="2" applyFont="1" applyBorder="1" applyAlignment="1">
      <alignment horizontal="left"/>
    </xf>
    <xf numFmtId="0" fontId="32" fillId="0" borderId="0" xfId="2" applyFont="1" applyBorder="1" applyAlignment="1"/>
    <xf numFmtId="0" fontId="21" fillId="0" borderId="0" xfId="2" applyFont="1" applyAlignment="1">
      <alignment vertical="top" wrapText="1"/>
    </xf>
    <xf numFmtId="0" fontId="21" fillId="0" borderId="0" xfId="2" applyFont="1" applyBorder="1" applyAlignment="1">
      <alignment horizontal="left" vertical="center"/>
    </xf>
    <xf numFmtId="0" fontId="21" fillId="0" borderId="0" xfId="2" applyFont="1" applyAlignment="1">
      <alignment horizontal="left" vertical="center"/>
    </xf>
    <xf numFmtId="0" fontId="48" fillId="0" borderId="0" xfId="0" applyFont="1" applyAlignment="1"/>
    <xf numFmtId="0" fontId="49" fillId="0" borderId="0" xfId="0" applyFont="1" applyAlignment="1"/>
    <xf numFmtId="0" fontId="84" fillId="0" borderId="0" xfId="0" applyFont="1" applyBorder="1" applyAlignment="1">
      <alignment vertical="top"/>
    </xf>
    <xf numFmtId="0" fontId="85" fillId="0" borderId="1" xfId="0" applyFont="1" applyBorder="1" applyAlignment="1">
      <alignment horizontal="center" vertical="center" wrapText="1"/>
    </xf>
    <xf numFmtId="0" fontId="86" fillId="0" borderId="0" xfId="0" applyFont="1" applyAlignment="1">
      <alignment horizontal="center"/>
    </xf>
    <xf numFmtId="0" fontId="87" fillId="0" borderId="0" xfId="0" applyFont="1" applyBorder="1" applyAlignment="1">
      <alignment horizontal="center" vertical="center"/>
    </xf>
    <xf numFmtId="0" fontId="81" fillId="0" borderId="0" xfId="0" applyFont="1"/>
    <xf numFmtId="0" fontId="88" fillId="0" borderId="0" xfId="0" applyFont="1" applyBorder="1" applyAlignment="1">
      <alignment horizontal="left" vertical="center" wrapText="1" indent="2"/>
    </xf>
    <xf numFmtId="0" fontId="88" fillId="0" borderId="0" xfId="0" applyFont="1" applyBorder="1" applyAlignment="1">
      <alignment vertical="center" wrapText="1"/>
    </xf>
    <xf numFmtId="0" fontId="88" fillId="0" borderId="1" xfId="0" applyFont="1" applyBorder="1" applyAlignment="1">
      <alignment horizontal="center" vertical="center" wrapText="1"/>
    </xf>
    <xf numFmtId="0" fontId="89" fillId="0" borderId="1" xfId="0" applyFont="1" applyBorder="1"/>
    <xf numFmtId="0" fontId="89" fillId="2" borderId="1" xfId="0" applyFont="1" applyFill="1" applyBorder="1"/>
    <xf numFmtId="2" fontId="26" fillId="0" borderId="0" xfId="0" applyNumberFormat="1" applyFont="1"/>
    <xf numFmtId="0" fontId="34" fillId="0" borderId="0" xfId="0" applyFont="1" applyAlignment="1">
      <alignment vertical="top" wrapText="1"/>
    </xf>
    <xf numFmtId="0" fontId="34" fillId="0" borderId="0" xfId="4" applyFont="1"/>
    <xf numFmtId="0" fontId="21" fillId="0" borderId="9" xfId="4" applyFont="1" applyBorder="1" applyAlignment="1">
      <alignment horizontal="center"/>
    </xf>
    <xf numFmtId="0" fontId="21" fillId="0" borderId="10" xfId="4" applyFont="1" applyBorder="1" applyAlignment="1">
      <alignment horizontal="center"/>
    </xf>
    <xf numFmtId="0" fontId="21" fillId="0" borderId="10"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10" xfId="4" applyFont="1" applyBorder="1" applyAlignment="1">
      <alignment horizontal="center" vertical="center"/>
    </xf>
    <xf numFmtId="0" fontId="21" fillId="0" borderId="9" xfId="4" applyFont="1" applyBorder="1" applyAlignment="1">
      <alignment horizontal="center" vertical="center"/>
    </xf>
    <xf numFmtId="0" fontId="26" fillId="0" borderId="11" xfId="4" applyFont="1" applyBorder="1"/>
    <xf numFmtId="165" fontId="26" fillId="0" borderId="6" xfId="4" applyNumberFormat="1" applyBorder="1"/>
    <xf numFmtId="165" fontId="26" fillId="0" borderId="11" xfId="4" applyNumberFormat="1" applyBorder="1"/>
    <xf numFmtId="49" fontId="26" fillId="0" borderId="11" xfId="4" applyNumberFormat="1" applyFont="1" applyBorder="1"/>
    <xf numFmtId="0" fontId="26" fillId="0" borderId="12" xfId="4" applyFont="1" applyBorder="1"/>
    <xf numFmtId="165" fontId="26" fillId="0" borderId="7" xfId="4" applyNumberFormat="1" applyBorder="1"/>
    <xf numFmtId="165" fontId="26" fillId="0" borderId="12" xfId="4" applyNumberFormat="1" applyBorder="1"/>
    <xf numFmtId="0" fontId="26" fillId="0" borderId="12" xfId="4" applyBorder="1" applyAlignment="1">
      <alignment horizontal="left"/>
    </xf>
    <xf numFmtId="165" fontId="26" fillId="0" borderId="13" xfId="4" applyNumberFormat="1" applyBorder="1"/>
    <xf numFmtId="165" fontId="26" fillId="0" borderId="14" xfId="4" applyNumberFormat="1" applyBorder="1"/>
    <xf numFmtId="0" fontId="26" fillId="0" borderId="14" xfId="4" applyBorder="1"/>
    <xf numFmtId="0" fontId="26" fillId="0" borderId="14" xfId="4" applyBorder="1" applyAlignment="1">
      <alignment horizontal="center"/>
    </xf>
    <xf numFmtId="0" fontId="26" fillId="0" borderId="13" xfId="4" applyBorder="1"/>
    <xf numFmtId="0" fontId="21" fillId="0" borderId="15" xfId="4" applyFont="1" applyBorder="1" applyAlignment="1">
      <alignment horizontal="center"/>
    </xf>
    <xf numFmtId="0" fontId="21" fillId="0" borderId="9" xfId="4" applyFont="1" applyBorder="1"/>
    <xf numFmtId="0" fontId="21" fillId="0" borderId="10" xfId="4" applyFont="1" applyBorder="1"/>
    <xf numFmtId="165" fontId="21" fillId="0" borderId="9" xfId="4" applyNumberFormat="1" applyFont="1" applyBorder="1"/>
    <xf numFmtId="165" fontId="21" fillId="0" borderId="10" xfId="4" applyNumberFormat="1" applyFont="1" applyBorder="1"/>
    <xf numFmtId="0" fontId="21" fillId="0" borderId="16" xfId="4" applyFont="1" applyBorder="1"/>
    <xf numFmtId="49" fontId="26" fillId="0" borderId="12" xfId="4" applyNumberFormat="1" applyFont="1" applyBorder="1" applyAlignment="1">
      <alignment horizontal="center" vertical="center" wrapText="1"/>
    </xf>
    <xf numFmtId="49" fontId="26" fillId="0" borderId="11" xfId="4" applyNumberFormat="1" applyFont="1" applyBorder="1" applyAlignment="1">
      <alignment horizontal="center" vertical="center" wrapText="1"/>
    </xf>
    <xf numFmtId="0" fontId="26" fillId="0" borderId="14" xfId="4" applyFont="1" applyBorder="1"/>
    <xf numFmtId="2" fontId="90" fillId="0" borderId="0" xfId="4" applyNumberFormat="1" applyFont="1"/>
    <xf numFmtId="0" fontId="32" fillId="0" borderId="1" xfId="6" applyFont="1" applyBorder="1" applyAlignment="1">
      <alignment horizontal="center" vertical="center" wrapText="1"/>
    </xf>
    <xf numFmtId="2" fontId="32" fillId="0" borderId="1" xfId="6" applyNumberFormat="1" applyFont="1" applyBorder="1" applyAlignment="1">
      <alignment horizontal="center" vertical="center" wrapText="1"/>
    </xf>
    <xf numFmtId="0" fontId="25" fillId="2" borderId="1" xfId="2" quotePrefix="1" applyFont="1" applyFill="1" applyBorder="1" applyAlignment="1">
      <alignment horizontal="center" vertical="center" wrapText="1"/>
    </xf>
    <xf numFmtId="0" fontId="57" fillId="2" borderId="2" xfId="2" quotePrefix="1" applyFont="1" applyFill="1" applyBorder="1" applyAlignment="1">
      <alignment horizontal="center" vertical="center" wrapText="1"/>
    </xf>
    <xf numFmtId="0" fontId="25" fillId="0" borderId="1" xfId="2" applyFont="1" applyBorder="1" applyAlignment="1">
      <alignment horizontal="center" vertical="center"/>
    </xf>
    <xf numFmtId="0" fontId="26" fillId="0" borderId="0" xfId="2" applyFont="1" applyBorder="1" applyAlignment="1"/>
    <xf numFmtId="0" fontId="25" fillId="0" borderId="0" xfId="2" applyFont="1" applyBorder="1" applyAlignment="1">
      <alignment horizontal="right"/>
    </xf>
    <xf numFmtId="0" fontId="25" fillId="0" borderId="0" xfId="2" applyFont="1" applyBorder="1"/>
    <xf numFmtId="0" fontId="25" fillId="0" borderId="0" xfId="0" applyFont="1" applyAlignment="1">
      <alignment horizontal="right" vertical="top" wrapText="1"/>
    </xf>
    <xf numFmtId="0" fontId="21" fillId="0" borderId="0" xfId="2" applyFont="1" applyAlignment="1">
      <alignment horizontal="left"/>
    </xf>
    <xf numFmtId="0" fontId="22" fillId="0" borderId="0" xfId="5" applyFont="1" applyAlignment="1"/>
    <xf numFmtId="0" fontId="47" fillId="0" borderId="0" xfId="0" applyFont="1" applyAlignment="1">
      <alignment vertical="top" wrapText="1"/>
    </xf>
    <xf numFmtId="0" fontId="59" fillId="0" borderId="0" xfId="4" applyFont="1"/>
    <xf numFmtId="0" fontId="59" fillId="0" borderId="0" xfId="0" applyFont="1"/>
    <xf numFmtId="0" fontId="21" fillId="0" borderId="0" xfId="0" applyFont="1" applyBorder="1" applyAlignment="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91" fillId="0" borderId="0" xfId="0" applyFont="1" applyBorder="1"/>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1" fontId="26" fillId="0" borderId="0" xfId="0" applyNumberFormat="1" applyFont="1"/>
    <xf numFmtId="2" fontId="26" fillId="0" borderId="1" xfId="0" applyNumberFormat="1" applyFont="1" applyBorder="1" applyAlignment="1">
      <alignment horizontal="center" vertical="center"/>
    </xf>
    <xf numFmtId="2" fontId="21" fillId="0" borderId="1" xfId="0" applyNumberFormat="1" applyFont="1" applyBorder="1" applyAlignment="1">
      <alignment horizontal="center" vertical="center"/>
    </xf>
    <xf numFmtId="0" fontId="32" fillId="0" borderId="1" xfId="0" applyFont="1" applyBorder="1" applyAlignment="1">
      <alignment horizontal="center" vertical="center"/>
    </xf>
    <xf numFmtId="2" fontId="26" fillId="0" borderId="1" xfId="2" applyNumberFormat="1" applyFont="1" applyBorder="1" applyAlignment="1">
      <alignment horizontal="center" vertical="center"/>
    </xf>
    <xf numFmtId="2" fontId="21" fillId="0" borderId="1" xfId="2" applyNumberFormat="1"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 xfId="0" applyFont="1" applyBorder="1" applyAlignment="1">
      <alignment horizontal="center" vertical="center"/>
    </xf>
    <xf numFmtId="0" fontId="21" fillId="0" borderId="19" xfId="4" applyFont="1" applyBorder="1" applyAlignment="1">
      <alignment horizontal="center" vertical="center" wrapText="1"/>
    </xf>
    <xf numFmtId="0" fontId="21" fillId="0" borderId="2" xfId="4" applyFont="1" applyBorder="1" applyAlignment="1">
      <alignment horizontal="center" vertical="center" wrapText="1"/>
    </xf>
    <xf numFmtId="0" fontId="21"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5" xfId="0" applyFont="1" applyBorder="1" applyAlignment="1">
      <alignment horizontal="center" vertical="center"/>
    </xf>
    <xf numFmtId="0" fontId="26" fillId="0" borderId="21"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21" fillId="0" borderId="20" xfId="0" applyFont="1" applyBorder="1" applyAlignment="1">
      <alignment horizontal="center" vertical="center"/>
    </xf>
    <xf numFmtId="2" fontId="26" fillId="0" borderId="5" xfId="0" applyNumberFormat="1" applyFont="1" applyBorder="1" applyAlignment="1">
      <alignment horizontal="center" vertical="center"/>
    </xf>
    <xf numFmtId="2" fontId="26" fillId="0" borderId="21" xfId="0" applyNumberFormat="1" applyFont="1" applyBorder="1" applyAlignment="1">
      <alignment horizontal="center" vertical="center"/>
    </xf>
    <xf numFmtId="2" fontId="26" fillId="0" borderId="12" xfId="0" applyNumberFormat="1" applyFont="1" applyBorder="1" applyAlignment="1">
      <alignment horizontal="center" vertical="center"/>
    </xf>
    <xf numFmtId="0" fontId="52" fillId="0" borderId="1" xfId="0" quotePrefix="1" applyFont="1" applyBorder="1" applyAlignment="1">
      <alignment horizontal="center" vertical="center" wrapText="1"/>
    </xf>
    <xf numFmtId="0" fontId="89" fillId="0" borderId="1" xfId="0" applyFont="1" applyBorder="1" applyAlignment="1">
      <alignment horizontal="center" vertical="center"/>
    </xf>
    <xf numFmtId="0" fontId="26" fillId="2" borderId="1" xfId="0" applyFont="1" applyFill="1" applyBorder="1" applyAlignment="1">
      <alignment horizontal="center" vertical="center"/>
    </xf>
    <xf numFmtId="0" fontId="89" fillId="2" borderId="1" xfId="0" applyFont="1" applyFill="1" applyBorder="1" applyAlignment="1">
      <alignment horizontal="center" vertical="center"/>
    </xf>
    <xf numFmtId="0" fontId="21" fillId="0" borderId="22" xfId="0" applyFont="1" applyBorder="1" applyAlignment="1">
      <alignment horizontal="center" vertical="center" wrapText="1"/>
    </xf>
    <xf numFmtId="0" fontId="26" fillId="0" borderId="3" xfId="0" applyFont="1" applyBorder="1" applyAlignment="1">
      <alignment horizontal="center" vertical="center"/>
    </xf>
    <xf numFmtId="0" fontId="21" fillId="0" borderId="1" xfId="2" applyFont="1" applyBorder="1" applyAlignment="1">
      <alignment horizontal="center" vertical="center" wrapText="1"/>
    </xf>
    <xf numFmtId="0" fontId="92"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21" fillId="0" borderId="1" xfId="4" applyFont="1" applyBorder="1" applyAlignment="1">
      <alignment horizontal="center" vertical="center"/>
    </xf>
    <xf numFmtId="0" fontId="21" fillId="0" borderId="1" xfId="2" applyFont="1" applyBorder="1" applyAlignment="1">
      <alignment horizontal="center" vertical="center"/>
    </xf>
    <xf numFmtId="0" fontId="92" fillId="0" borderId="3" xfId="0" applyFont="1" applyBorder="1" applyAlignment="1">
      <alignment horizontal="center" vertical="center" wrapText="1"/>
    </xf>
    <xf numFmtId="49" fontId="92" fillId="0" borderId="3" xfId="0" applyNumberFormat="1" applyFont="1" applyBorder="1" applyAlignment="1">
      <alignment horizontal="center" vertical="center" wrapText="1"/>
    </xf>
    <xf numFmtId="164" fontId="90" fillId="0" borderId="0" xfId="4" applyNumberFormat="1" applyFont="1"/>
    <xf numFmtId="0" fontId="21" fillId="0" borderId="3" xfId="0" applyFont="1" applyBorder="1" applyAlignment="1">
      <alignment horizontal="center" vertical="center"/>
    </xf>
    <xf numFmtId="0" fontId="21" fillId="0" borderId="23" xfId="0" applyFont="1" applyBorder="1" applyAlignment="1">
      <alignment horizontal="center" vertical="center" wrapText="1"/>
    </xf>
    <xf numFmtId="0" fontId="26" fillId="0" borderId="24" xfId="0" applyFont="1" applyBorder="1" applyAlignment="1">
      <alignment horizontal="center" vertical="center"/>
    </xf>
    <xf numFmtId="0" fontId="81" fillId="0" borderId="1" xfId="0" applyFont="1" applyBorder="1" applyAlignment="1">
      <alignment horizontal="center" vertical="center" wrapText="1"/>
    </xf>
    <xf numFmtId="0" fontId="26" fillId="0" borderId="1" xfId="2" applyFont="1" applyBorder="1" applyAlignment="1">
      <alignment horizontal="center" vertical="center" wrapText="1"/>
    </xf>
    <xf numFmtId="0" fontId="29" fillId="0" borderId="1" xfId="0" applyFont="1" applyBorder="1" applyAlignment="1">
      <alignment horizontal="center" vertical="center" wrapText="1"/>
    </xf>
    <xf numFmtId="0" fontId="21" fillId="0" borderId="0" xfId="0" applyFont="1" applyAlignment="1">
      <alignment horizontal="center" vertical="center"/>
    </xf>
    <xf numFmtId="0" fontId="21" fillId="0" borderId="4" xfId="0" applyFont="1" applyFill="1" applyBorder="1" applyAlignment="1">
      <alignment horizontal="center" vertical="center" wrapText="1"/>
    </xf>
    <xf numFmtId="0" fontId="21" fillId="0" borderId="7" xfId="0" applyFont="1" applyFill="1" applyBorder="1" applyAlignment="1">
      <alignment horizontal="center" vertical="center" wrapText="1"/>
    </xf>
    <xf numFmtId="1" fontId="26" fillId="0" borderId="4" xfId="0" applyNumberFormat="1" applyFont="1" applyBorder="1" applyAlignment="1">
      <alignment horizontal="center" vertical="center"/>
    </xf>
    <xf numFmtId="1" fontId="21" fillId="0" borderId="1" xfId="0" applyNumberFormat="1" applyFont="1" applyBorder="1" applyAlignment="1">
      <alignment horizontal="center" vertical="center"/>
    </xf>
    <xf numFmtId="0" fontId="36" fillId="0" borderId="1" xfId="2"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2" fontId="0" fillId="0" borderId="1" xfId="0" applyNumberFormat="1" applyBorder="1" applyAlignment="1">
      <alignment horizontal="center" vertical="center"/>
    </xf>
    <xf numFmtId="0" fontId="4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1" fontId="26" fillId="0" borderId="1" xfId="0" applyNumberFormat="1" applyFont="1" applyBorder="1" applyAlignment="1">
      <alignment horizontal="center" vertical="center"/>
    </xf>
    <xf numFmtId="2" fontId="26" fillId="0" borderId="1" xfId="0" applyNumberFormat="1" applyFont="1" applyBorder="1" applyAlignment="1">
      <alignment horizontal="center" vertical="center" wrapText="1"/>
    </xf>
    <xf numFmtId="0" fontId="93" fillId="0" borderId="1" xfId="0" applyFont="1" applyBorder="1" applyAlignment="1">
      <alignment horizontal="center" vertical="center"/>
    </xf>
    <xf numFmtId="0" fontId="26" fillId="0" borderId="1" xfId="2" applyFont="1" applyBorder="1" applyAlignment="1">
      <alignment horizontal="center" vertical="center"/>
    </xf>
    <xf numFmtId="0" fontId="21" fillId="0" borderId="1" xfId="4" applyFont="1" applyBorder="1" applyAlignment="1">
      <alignment horizontal="center" vertical="center" wrapText="1"/>
    </xf>
    <xf numFmtId="0" fontId="26" fillId="0" borderId="1" xfId="4" applyFont="1" applyBorder="1" applyAlignment="1">
      <alignment horizontal="center" vertical="center" wrapText="1"/>
    </xf>
    <xf numFmtId="0" fontId="26" fillId="0" borderId="1" xfId="4" applyBorder="1" applyAlignment="1">
      <alignment horizontal="center" vertical="center"/>
    </xf>
    <xf numFmtId="0" fontId="26" fillId="0" borderId="1" xfId="4" applyFont="1" applyBorder="1" applyAlignment="1">
      <alignment horizontal="center" vertical="center"/>
    </xf>
    <xf numFmtId="0" fontId="21" fillId="0" borderId="1" xfId="5" applyFont="1" applyBorder="1" applyAlignment="1">
      <alignment horizontal="center" vertical="center" wrapText="1"/>
    </xf>
    <xf numFmtId="0" fontId="21" fillId="0" borderId="3" xfId="5" applyFont="1" applyBorder="1" applyAlignment="1">
      <alignment horizontal="center" vertical="center" wrapText="1"/>
    </xf>
    <xf numFmtId="0" fontId="21" fillId="0" borderId="7" xfId="5" applyFont="1" applyBorder="1" applyAlignment="1">
      <alignment horizontal="center" vertical="center" wrapText="1"/>
    </xf>
    <xf numFmtId="0" fontId="21" fillId="0" borderId="4" xfId="5" applyFont="1" applyBorder="1" applyAlignment="1">
      <alignment horizontal="center" vertical="center" wrapText="1"/>
    </xf>
    <xf numFmtId="0" fontId="21" fillId="0" borderId="1" xfId="5" applyFont="1" applyBorder="1" applyAlignment="1">
      <alignment horizontal="center" vertical="center"/>
    </xf>
    <xf numFmtId="0" fontId="21" fillId="2" borderId="1" xfId="2" applyFont="1" applyFill="1" applyBorder="1" applyAlignment="1">
      <alignment horizontal="center" vertical="center"/>
    </xf>
    <xf numFmtId="0" fontId="52" fillId="0" borderId="1" xfId="0" applyFont="1" applyBorder="1" applyAlignment="1">
      <alignment horizontal="center" vertical="center" wrapText="1"/>
    </xf>
    <xf numFmtId="0" fontId="25" fillId="0" borderId="1" xfId="2" applyFont="1" applyBorder="1" applyAlignment="1">
      <alignment horizontal="center" vertical="center" wrapText="1"/>
    </xf>
    <xf numFmtId="0" fontId="31" fillId="0" borderId="1" xfId="2" applyFont="1" applyBorder="1" applyAlignment="1">
      <alignment horizontal="center" vertical="center"/>
    </xf>
    <xf numFmtId="0" fontId="94" fillId="0" borderId="1" xfId="0" applyFont="1" applyBorder="1" applyAlignment="1">
      <alignment horizontal="center" vertical="center" wrapText="1"/>
    </xf>
    <xf numFmtId="0" fontId="81" fillId="0" borderId="3" xfId="0" applyFont="1" applyBorder="1" applyAlignment="1">
      <alignment horizontal="center" vertical="center" wrapText="1"/>
    </xf>
    <xf numFmtId="2" fontId="26" fillId="0" borderId="0" xfId="5" applyNumberFormat="1"/>
    <xf numFmtId="0" fontId="21" fillId="0" borderId="26"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top" wrapText="1"/>
    </xf>
    <xf numFmtId="0" fontId="32" fillId="0" borderId="0" xfId="0" applyFont="1" applyBorder="1" applyAlignment="1">
      <alignment horizontal="center"/>
    </xf>
    <xf numFmtId="0" fontId="34" fillId="0" borderId="0" xfId="0" applyFont="1" applyBorder="1" applyAlignment="1">
      <alignment horizontal="center"/>
    </xf>
    <xf numFmtId="0" fontId="21" fillId="0" borderId="6" xfId="0" applyFont="1" applyBorder="1" applyAlignment="1">
      <alignment horizontal="center" vertical="center"/>
    </xf>
    <xf numFmtId="0" fontId="0" fillId="0" borderId="0" xfId="0" applyAlignment="1"/>
    <xf numFmtId="0" fontId="26" fillId="0" borderId="0" xfId="0" applyFont="1" applyAlignment="1">
      <alignment vertical="center"/>
    </xf>
    <xf numFmtId="0" fontId="26" fillId="0" borderId="3" xfId="0" applyFont="1" applyBorder="1"/>
    <xf numFmtId="0" fontId="33" fillId="0" borderId="0" xfId="0" applyFont="1" applyAlignment="1"/>
    <xf numFmtId="0" fontId="33" fillId="0" borderId="0" xfId="0" applyFont="1" applyAlignment="1">
      <alignment horizontal="center"/>
    </xf>
    <xf numFmtId="0" fontId="0" fillId="0" borderId="1" xfId="0" applyFill="1" applyBorder="1" applyAlignment="1">
      <alignment horizontal="center" vertical="center"/>
    </xf>
    <xf numFmtId="0" fontId="0" fillId="0" borderId="1" xfId="0" applyBorder="1" applyAlignment="1">
      <alignment horizontal="center"/>
    </xf>
    <xf numFmtId="0" fontId="0" fillId="0" borderId="1" xfId="0" quotePrefix="1" applyBorder="1" applyAlignment="1">
      <alignment horizontal="center"/>
    </xf>
    <xf numFmtId="0" fontId="21" fillId="2" borderId="1" xfId="0" applyFont="1" applyFill="1" applyBorder="1" applyAlignment="1">
      <alignment horizontal="center" vertical="center" wrapText="1"/>
    </xf>
    <xf numFmtId="0" fontId="21" fillId="0" borderId="1" xfId="4" applyFont="1" applyBorder="1" applyAlignment="1">
      <alignment horizontal="center" vertical="top" wrapText="1"/>
    </xf>
    <xf numFmtId="0" fontId="36" fillId="0" borderId="0" xfId="4" applyFont="1" applyAlignment="1">
      <alignment horizontal="right"/>
    </xf>
    <xf numFmtId="0" fontId="26" fillId="0" borderId="1" xfId="4" applyBorder="1"/>
    <xf numFmtId="0" fontId="82" fillId="0" borderId="1" xfId="0" applyFont="1" applyBorder="1" applyAlignment="1">
      <alignment horizontal="center"/>
    </xf>
    <xf numFmtId="0" fontId="95" fillId="0" borderId="23" xfId="0" applyFont="1" applyBorder="1" applyAlignment="1">
      <alignment vertical="center" wrapText="1"/>
    </xf>
    <xf numFmtId="0" fontId="95" fillId="0" borderId="1" xfId="0" applyFont="1" applyBorder="1" applyAlignment="1">
      <alignment vertical="center" wrapText="1"/>
    </xf>
    <xf numFmtId="0" fontId="52" fillId="0" borderId="1" xfId="0" quotePrefix="1" applyFont="1" applyBorder="1" applyAlignment="1">
      <alignment horizontal="center" vertical="top" wrapText="1"/>
    </xf>
    <xf numFmtId="0" fontId="21" fillId="0" borderId="7" xfId="0" applyFont="1" applyBorder="1" applyAlignment="1">
      <alignment horizontal="center" vertical="center"/>
    </xf>
    <xf numFmtId="0" fontId="26" fillId="0" borderId="0" xfId="0" applyFont="1" applyAlignment="1">
      <alignment horizontal="center"/>
    </xf>
    <xf numFmtId="0" fontId="96" fillId="0" borderId="1" xfId="0" applyFont="1" applyBorder="1" applyAlignment="1">
      <alignment horizontal="center" vertical="center" wrapText="1"/>
    </xf>
    <xf numFmtId="0" fontId="96" fillId="0" borderId="2" xfId="0" applyFont="1" applyBorder="1" applyAlignment="1">
      <alignment horizontal="center" vertical="center" wrapText="1"/>
    </xf>
    <xf numFmtId="2" fontId="21" fillId="0" borderId="5" xfId="0" applyNumberFormat="1" applyFont="1" applyBorder="1" applyAlignment="1">
      <alignment horizontal="center" vertical="center"/>
    </xf>
    <xf numFmtId="2" fontId="21" fillId="0" borderId="7" xfId="0" applyNumberFormat="1" applyFont="1" applyBorder="1" applyAlignment="1">
      <alignment horizontal="center" vertical="center"/>
    </xf>
    <xf numFmtId="2" fontId="21" fillId="0" borderId="12" xfId="0" applyNumberFormat="1" applyFont="1" applyBorder="1" applyAlignment="1">
      <alignment horizontal="center" vertical="center"/>
    </xf>
    <xf numFmtId="2" fontId="21" fillId="0" borderId="4" xfId="0" applyNumberFormat="1" applyFont="1" applyBorder="1" applyAlignment="1">
      <alignment horizontal="center" vertical="center"/>
    </xf>
    <xf numFmtId="2" fontId="21" fillId="0" borderId="7" xfId="0" applyNumberFormat="1" applyFont="1" applyBorder="1" applyAlignment="1">
      <alignment horizontal="center" vertical="center" wrapText="1"/>
    </xf>
    <xf numFmtId="0" fontId="21"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2" fontId="21" fillId="0" borderId="12" xfId="0" applyNumberFormat="1" applyFont="1" applyBorder="1" applyAlignment="1">
      <alignment horizontal="center" vertical="center" wrapText="1"/>
    </xf>
    <xf numFmtId="0" fontId="21" fillId="0" borderId="27" xfId="0" applyFont="1" applyBorder="1" applyAlignment="1">
      <alignment horizontal="center" vertical="center"/>
    </xf>
    <xf numFmtId="2" fontId="26" fillId="0" borderId="23" xfId="0" applyNumberFormat="1" applyFont="1" applyBorder="1" applyAlignment="1">
      <alignment horizontal="center" vertical="center"/>
    </xf>
    <xf numFmtId="2" fontId="26" fillId="0" borderId="28" xfId="0" applyNumberFormat="1" applyFont="1" applyBorder="1" applyAlignment="1">
      <alignment horizontal="center" vertical="center"/>
    </xf>
    <xf numFmtId="2" fontId="21" fillId="0" borderId="11" xfId="0" applyNumberFormat="1" applyFont="1" applyBorder="1" applyAlignment="1">
      <alignment horizontal="center" vertical="center"/>
    </xf>
    <xf numFmtId="0" fontId="21" fillId="0" borderId="0" xfId="0" applyFont="1" applyAlignment="1">
      <alignment vertical="center"/>
    </xf>
    <xf numFmtId="2" fontId="21" fillId="0" borderId="1" xfId="0" applyNumberFormat="1" applyFont="1" applyBorder="1" applyAlignment="1">
      <alignment horizontal="center" vertical="center" wrapText="1"/>
    </xf>
    <xf numFmtId="2" fontId="21" fillId="0" borderId="2" xfId="0" applyNumberFormat="1" applyFont="1" applyBorder="1" applyAlignment="1">
      <alignment horizontal="center" vertical="center" wrapText="1"/>
    </xf>
    <xf numFmtId="2" fontId="21" fillId="0" borderId="23" xfId="0" applyNumberFormat="1" applyFont="1" applyBorder="1" applyAlignment="1">
      <alignment horizontal="center" vertical="center" wrapText="1"/>
    </xf>
    <xf numFmtId="0" fontId="21" fillId="0" borderId="0" xfId="2" applyFont="1" applyAlignment="1">
      <alignment horizontal="right"/>
    </xf>
    <xf numFmtId="0" fontId="95" fillId="0" borderId="23" xfId="0" applyFont="1" applyBorder="1" applyAlignment="1">
      <alignment horizontal="center" vertical="center" wrapText="1"/>
    </xf>
    <xf numFmtId="0" fontId="97" fillId="0" borderId="1" xfId="0" applyFont="1" applyBorder="1" applyAlignment="1">
      <alignment horizontal="center" vertical="center" wrapText="1"/>
    </xf>
    <xf numFmtId="0" fontId="98" fillId="0" borderId="0" xfId="0" applyFont="1"/>
    <xf numFmtId="0" fontId="21" fillId="0" borderId="1" xfId="2" applyFont="1" applyBorder="1"/>
    <xf numFmtId="0" fontId="21" fillId="0" borderId="0" xfId="2"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32"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100" fillId="0" borderId="1" xfId="0" applyFont="1" applyBorder="1" applyAlignment="1">
      <alignment horizontal="center" vertical="center" wrapText="1" readingOrder="1"/>
    </xf>
    <xf numFmtId="0" fontId="100" fillId="0" borderId="1" xfId="0" applyFont="1" applyBorder="1" applyAlignment="1">
      <alignment horizontal="center" vertical="center" wrapText="1"/>
    </xf>
    <xf numFmtId="0" fontId="32" fillId="0" borderId="1" xfId="0" applyFont="1" applyBorder="1" applyAlignment="1">
      <alignment horizontal="left" vertical="center" wrapText="1"/>
    </xf>
    <xf numFmtId="0" fontId="32" fillId="0" borderId="1" xfId="8" applyFont="1" applyFill="1" applyBorder="1" applyAlignment="1">
      <alignment horizontal="center" vertical="center"/>
    </xf>
    <xf numFmtId="0" fontId="32" fillId="0" borderId="1" xfId="0" applyFont="1" applyFill="1" applyBorder="1" applyAlignment="1">
      <alignment horizontal="center" vertical="center" wrapText="1"/>
    </xf>
    <xf numFmtId="2" fontId="32" fillId="0" borderId="1" xfId="0" applyNumberFormat="1" applyFont="1" applyBorder="1" applyAlignment="1">
      <alignment horizontal="center" vertical="center"/>
    </xf>
    <xf numFmtId="2" fontId="34" fillId="0" borderId="1" xfId="0" applyNumberFormat="1" applyFont="1" applyBorder="1" applyAlignment="1">
      <alignment horizontal="center" vertical="center"/>
    </xf>
    <xf numFmtId="0" fontId="21" fillId="2" borderId="1" xfId="0" applyFont="1" applyFill="1" applyBorder="1" applyAlignment="1">
      <alignment horizontal="center" vertical="center"/>
    </xf>
    <xf numFmtId="0" fontId="21" fillId="2" borderId="0" xfId="0" applyFont="1" applyFill="1" applyBorder="1" applyAlignment="1">
      <alignment horizontal="left"/>
    </xf>
    <xf numFmtId="0" fontId="21" fillId="2" borderId="0" xfId="0" applyFont="1" applyFill="1" applyBorder="1"/>
    <xf numFmtId="0" fontId="26" fillId="2" borderId="0" xfId="0" applyFont="1" applyFill="1" applyBorder="1"/>
    <xf numFmtId="0" fontId="26" fillId="2" borderId="0" xfId="0" applyFont="1" applyFill="1"/>
    <xf numFmtId="0" fontId="21" fillId="2" borderId="0" xfId="0" applyFont="1" applyFill="1"/>
    <xf numFmtId="0" fontId="21" fillId="2" borderId="0" xfId="0" applyFont="1" applyFill="1" applyBorder="1" applyAlignment="1">
      <alignment horizontal="center" vertical="top" wrapText="1"/>
    </xf>
    <xf numFmtId="0" fontId="21" fillId="2" borderId="0" xfId="0" applyFont="1" applyFill="1" applyAlignment="1">
      <alignment horizontal="left"/>
    </xf>
    <xf numFmtId="0" fontId="32" fillId="0" borderId="1" xfId="4" applyFont="1" applyBorder="1" applyAlignment="1">
      <alignment horizontal="center" vertical="center"/>
    </xf>
    <xf numFmtId="0" fontId="21" fillId="0" borderId="0" xfId="4" applyFont="1" applyBorder="1" applyAlignment="1">
      <alignment horizontal="center" vertical="center"/>
    </xf>
    <xf numFmtId="0" fontId="34" fillId="0" borderId="1" xfId="4" applyFont="1" applyBorder="1" applyAlignment="1">
      <alignment horizontal="center" vertical="center"/>
    </xf>
    <xf numFmtId="0" fontId="101" fillId="0" borderId="1" xfId="0" applyFont="1" applyBorder="1" applyAlignment="1">
      <alignment horizontal="center" vertical="center"/>
    </xf>
    <xf numFmtId="0" fontId="101" fillId="2" borderId="1" xfId="0" applyFont="1" applyFill="1" applyBorder="1" applyAlignment="1">
      <alignment horizontal="center" vertical="center"/>
    </xf>
    <xf numFmtId="0" fontId="26" fillId="0" borderId="0" xfId="3"/>
    <xf numFmtId="0" fontId="22" fillId="0" borderId="0" xfId="3" applyFont="1" applyAlignment="1">
      <alignment horizontal="right"/>
    </xf>
    <xf numFmtId="0" fontId="22" fillId="0" borderId="0" xfId="3" applyFont="1" applyAlignment="1"/>
    <xf numFmtId="0" fontId="31" fillId="0" borderId="0" xfId="3" applyFont="1" applyAlignment="1"/>
    <xf numFmtId="0" fontId="30" fillId="0" borderId="0" xfId="3" applyFont="1" applyAlignment="1"/>
    <xf numFmtId="0" fontId="26" fillId="0" borderId="0" xfId="3" applyFont="1"/>
    <xf numFmtId="0" fontId="21" fillId="0" borderId="0" xfId="3" applyFont="1"/>
    <xf numFmtId="0" fontId="26" fillId="0" borderId="1" xfId="3" applyFont="1" applyBorder="1"/>
    <xf numFmtId="0" fontId="26" fillId="0" borderId="0" xfId="3" applyFont="1" applyBorder="1"/>
    <xf numFmtId="0" fontId="21" fillId="0" borderId="1" xfId="3" applyFont="1" applyBorder="1" applyAlignment="1">
      <alignment horizontal="center" vertical="top" wrapText="1"/>
    </xf>
    <xf numFmtId="0" fontId="36" fillId="0" borderId="1" xfId="3" applyFont="1" applyBorder="1" applyAlignment="1">
      <alignment horizontal="center" vertical="top"/>
    </xf>
    <xf numFmtId="0" fontId="36" fillId="0" borderId="1" xfId="3" applyFont="1" applyBorder="1" applyAlignment="1">
      <alignment horizontal="center" vertical="top" wrapText="1"/>
    </xf>
    <xf numFmtId="0" fontId="29" fillId="0" borderId="0" xfId="3" applyFont="1" applyBorder="1"/>
    <xf numFmtId="0" fontId="21" fillId="0" borderId="0" xfId="3" applyFont="1" applyBorder="1"/>
    <xf numFmtId="0" fontId="21" fillId="0" borderId="0" xfId="3" applyFont="1" applyBorder="1" applyAlignment="1">
      <alignment horizontal="center"/>
    </xf>
    <xf numFmtId="0" fontId="21" fillId="0" borderId="0" xfId="3" applyFont="1" applyAlignment="1"/>
    <xf numFmtId="0" fontId="21" fillId="0" borderId="0" xfId="3" applyFont="1" applyAlignment="1">
      <alignment horizontal="center" vertical="top" wrapText="1"/>
    </xf>
    <xf numFmtId="0" fontId="34" fillId="0" borderId="0" xfId="2" applyFont="1" applyBorder="1" applyAlignment="1">
      <alignment horizontal="left" vertical="center"/>
    </xf>
    <xf numFmtId="0" fontId="34" fillId="0" borderId="1" xfId="3" applyFont="1" applyBorder="1" applyAlignment="1">
      <alignment horizontal="center" vertical="center"/>
    </xf>
    <xf numFmtId="0" fontId="86" fillId="0" borderId="0" xfId="3" applyFont="1" applyAlignment="1">
      <alignment horizontal="center"/>
    </xf>
    <xf numFmtId="0" fontId="59" fillId="0" borderId="0" xfId="3" applyFont="1"/>
    <xf numFmtId="0" fontId="51" fillId="0" borderId="0" xfId="3" applyFont="1" applyBorder="1" applyAlignment="1"/>
    <xf numFmtId="0" fontId="21" fillId="0" borderId="1" xfId="3" applyFont="1" applyBorder="1" applyAlignment="1">
      <alignment horizontal="center" vertical="top"/>
    </xf>
    <xf numFmtId="0" fontId="52" fillId="0" borderId="1" xfId="3" quotePrefix="1" applyFont="1" applyBorder="1" applyAlignment="1">
      <alignment horizontal="center" vertical="top" wrapText="1"/>
    </xf>
    <xf numFmtId="0" fontId="26" fillId="0" borderId="1" xfId="3" applyBorder="1"/>
    <xf numFmtId="0" fontId="21" fillId="0" borderId="17" xfId="4" applyFont="1" applyBorder="1" applyAlignment="1">
      <alignment horizontal="center" vertical="center" wrapText="1"/>
    </xf>
    <xf numFmtId="0" fontId="21" fillId="0" borderId="20" xfId="4" applyFont="1" applyBorder="1" applyAlignment="1">
      <alignment horizontal="center" vertical="center" wrapText="1"/>
    </xf>
    <xf numFmtId="0" fontId="21" fillId="0" borderId="20" xfId="4" applyFont="1" applyBorder="1" applyAlignment="1">
      <alignment horizontal="center" vertical="center"/>
    </xf>
    <xf numFmtId="0" fontId="27" fillId="0" borderId="20" xfId="4" applyFont="1" applyBorder="1" applyAlignment="1">
      <alignment horizontal="center" vertical="center" wrapText="1"/>
    </xf>
    <xf numFmtId="0" fontId="21" fillId="0" borderId="27" xfId="4" applyFont="1" applyBorder="1" applyAlignment="1">
      <alignment horizontal="center" vertical="center"/>
    </xf>
    <xf numFmtId="0" fontId="21" fillId="0" borderId="20" xfId="4" applyFont="1" applyFill="1" applyBorder="1" applyAlignment="1">
      <alignment horizontal="center" vertical="center" wrapText="1"/>
    </xf>
    <xf numFmtId="0" fontId="21" fillId="0" borderId="29" xfId="4" applyFont="1" applyFill="1" applyBorder="1" applyAlignment="1">
      <alignment horizontal="center" vertical="center" wrapText="1"/>
    </xf>
    <xf numFmtId="2" fontId="21" fillId="0" borderId="30" xfId="0" applyNumberFormat="1"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2" fontId="21" fillId="0" borderId="21" xfId="0" applyNumberFormat="1"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25" xfId="0" applyFont="1" applyBorder="1" applyAlignment="1">
      <alignment horizontal="center" vertical="center"/>
    </xf>
    <xf numFmtId="0" fontId="21" fillId="0" borderId="37" xfId="0" applyFont="1" applyBorder="1" applyAlignment="1">
      <alignment horizontal="center" vertical="center"/>
    </xf>
    <xf numFmtId="0" fontId="21" fillId="0" borderId="38" xfId="4" applyFont="1" applyBorder="1" applyAlignment="1">
      <alignment horizontal="center" vertical="center" wrapText="1"/>
    </xf>
    <xf numFmtId="0" fontId="21" fillId="0" borderId="39" xfId="4" applyFont="1" applyBorder="1" applyAlignment="1">
      <alignment horizontal="center" vertical="center" wrapText="1"/>
    </xf>
    <xf numFmtId="0" fontId="21" fillId="0" borderId="39" xfId="0" applyFont="1" applyBorder="1" applyAlignment="1">
      <alignment horizontal="center" vertical="center"/>
    </xf>
    <xf numFmtId="2" fontId="21" fillId="0" borderId="20" xfId="0" applyNumberFormat="1" applyFont="1" applyBorder="1" applyAlignment="1">
      <alignment horizontal="center" vertical="center"/>
    </xf>
    <xf numFmtId="0" fontId="21" fillId="0" borderId="40" xfId="0" applyFont="1" applyBorder="1" applyAlignment="1">
      <alignment horizontal="center" vertical="center"/>
    </xf>
    <xf numFmtId="2" fontId="21" fillId="0" borderId="17" xfId="0" applyNumberFormat="1" applyFont="1" applyBorder="1" applyAlignment="1">
      <alignment horizontal="center" vertical="center" wrapText="1"/>
    </xf>
    <xf numFmtId="2" fontId="21" fillId="0" borderId="17" xfId="0" applyNumberFormat="1" applyFont="1" applyBorder="1" applyAlignment="1">
      <alignment horizontal="center" vertical="center"/>
    </xf>
    <xf numFmtId="0" fontId="21" fillId="0" borderId="41" xfId="0" applyFont="1" applyBorder="1" applyAlignment="1">
      <alignment horizontal="center" vertical="center"/>
    </xf>
    <xf numFmtId="2" fontId="21" fillId="0" borderId="42" xfId="0" applyNumberFormat="1" applyFont="1" applyBorder="1" applyAlignment="1">
      <alignment horizontal="center" vertical="center"/>
    </xf>
    <xf numFmtId="0" fontId="21" fillId="0" borderId="9" xfId="0" applyFont="1" applyBorder="1" applyAlignment="1">
      <alignment horizontal="center" vertical="center" wrapText="1"/>
    </xf>
    <xf numFmtId="0" fontId="46" fillId="3" borderId="0" xfId="2" applyFont="1" applyFill="1" applyAlignment="1">
      <alignment horizontal="center"/>
    </xf>
    <xf numFmtId="0" fontId="81" fillId="0" borderId="1" xfId="0" applyFont="1" applyBorder="1" applyAlignment="1">
      <alignment horizontal="center" vertical="center" wrapText="1"/>
    </xf>
    <xf numFmtId="0" fontId="80" fillId="0" borderId="1" xfId="1" applyBorder="1" applyAlignment="1" applyProtection="1">
      <alignment horizontal="center" vertical="center" wrapText="1"/>
    </xf>
    <xf numFmtId="0" fontId="88" fillId="0" borderId="1" xfId="0" applyFont="1" applyBorder="1" applyAlignment="1">
      <alignment horizontal="center" vertical="center"/>
    </xf>
    <xf numFmtId="0" fontId="21" fillId="0" borderId="1" xfId="0" applyFont="1" applyFill="1" applyBorder="1" applyAlignment="1">
      <alignment horizontal="center" vertical="center"/>
    </xf>
    <xf numFmtId="2" fontId="32" fillId="0" borderId="1" xfId="0" applyNumberFormat="1" applyFont="1" applyFill="1" applyBorder="1" applyAlignment="1">
      <alignment horizontal="center" vertical="center"/>
    </xf>
    <xf numFmtId="0" fontId="102" fillId="0" borderId="0" xfId="0" applyFont="1" applyAlignment="1">
      <alignment horizontal="center"/>
    </xf>
    <xf numFmtId="0" fontId="26" fillId="0" borderId="0" xfId="0" applyFont="1" applyBorder="1" applyAlignment="1">
      <alignment horizontal="center"/>
    </xf>
    <xf numFmtId="0" fontId="26" fillId="0" borderId="2" xfId="0" applyFont="1" applyBorder="1" applyAlignment="1">
      <alignment horizontal="center" vertical="center"/>
    </xf>
    <xf numFmtId="0" fontId="0" fillId="0" borderId="2" xfId="0" applyBorder="1" applyAlignment="1">
      <alignment horizontal="center" vertical="center"/>
    </xf>
    <xf numFmtId="0" fontId="34" fillId="0" borderId="0" xfId="0" applyFont="1" applyBorder="1"/>
    <xf numFmtId="0" fontId="42" fillId="0" borderId="1" xfId="0" quotePrefix="1" applyFont="1" applyBorder="1" applyAlignment="1">
      <alignment horizontal="center" vertical="center" wrapText="1"/>
    </xf>
    <xf numFmtId="0" fontId="42" fillId="0" borderId="0" xfId="0" applyFont="1"/>
    <xf numFmtId="0" fontId="34" fillId="0" borderId="0" xfId="0" applyFont="1" applyBorder="1" applyAlignment="1">
      <alignment horizontal="center" vertical="center"/>
    </xf>
    <xf numFmtId="0" fontId="34" fillId="0" borderId="1" xfId="0" applyFont="1" applyBorder="1" applyAlignment="1">
      <alignment horizontal="center"/>
    </xf>
    <xf numFmtId="0" fontId="32" fillId="0" borderId="1" xfId="0" applyFont="1" applyBorder="1" applyAlignment="1">
      <alignment horizontal="center"/>
    </xf>
    <xf numFmtId="0" fontId="34" fillId="0" borderId="6" xfId="0" applyFont="1" applyBorder="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top"/>
    </xf>
    <xf numFmtId="0" fontId="34" fillId="0" borderId="0" xfId="0" applyFont="1" applyBorder="1" applyAlignment="1">
      <alignment horizontal="center" vertical="top" wrapText="1"/>
    </xf>
    <xf numFmtId="49" fontId="34" fillId="0" borderId="0" xfId="0" applyNumberFormat="1" applyFont="1" applyBorder="1" applyAlignment="1">
      <alignment horizontal="left" vertical="top"/>
    </xf>
    <xf numFmtId="0" fontId="34" fillId="0" borderId="1" xfId="0" applyFont="1" applyBorder="1" applyAlignment="1">
      <alignment horizontal="center" vertical="top"/>
    </xf>
    <xf numFmtId="0" fontId="34" fillId="0" borderId="0" xfId="0" applyNumberFormat="1" applyFont="1" applyBorder="1" applyAlignment="1">
      <alignment horizontal="left"/>
    </xf>
    <xf numFmtId="0" fontId="34" fillId="0" borderId="0" xfId="0" applyFont="1" applyAlignment="1"/>
    <xf numFmtId="0" fontId="34" fillId="0" borderId="6" xfId="0" applyFont="1" applyBorder="1" applyAlignment="1">
      <alignment horizontal="left" vertical="center"/>
    </xf>
    <xf numFmtId="0" fontId="32" fillId="0" borderId="0" xfId="0" applyFont="1" applyBorder="1" applyAlignment="1">
      <alignment horizontal="left"/>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2" fontId="21" fillId="0" borderId="43" xfId="0" applyNumberFormat="1" applyFont="1" applyBorder="1" applyAlignment="1">
      <alignment horizontal="center" vertical="center"/>
    </xf>
    <xf numFmtId="2" fontId="21" fillId="0" borderId="44" xfId="0" applyNumberFormat="1" applyFont="1" applyBorder="1" applyAlignment="1">
      <alignment horizontal="center" vertical="center"/>
    </xf>
    <xf numFmtId="2" fontId="21" fillId="0" borderId="45" xfId="0" applyNumberFormat="1" applyFont="1" applyBorder="1" applyAlignment="1">
      <alignment horizontal="center" vertical="center"/>
    </xf>
    <xf numFmtId="2" fontId="21" fillId="0" borderId="46" xfId="0" applyNumberFormat="1" applyFont="1" applyBorder="1" applyAlignment="1">
      <alignment horizontal="center" vertical="center"/>
    </xf>
    <xf numFmtId="2" fontId="21" fillId="0" borderId="47" xfId="0" applyNumberFormat="1" applyFont="1" applyBorder="1" applyAlignment="1">
      <alignment horizontal="center" vertical="center"/>
    </xf>
    <xf numFmtId="2" fontId="21" fillId="0" borderId="48" xfId="0" applyNumberFormat="1" applyFont="1" applyBorder="1" applyAlignment="1">
      <alignment horizontal="center" vertical="center"/>
    </xf>
    <xf numFmtId="0" fontId="51" fillId="2" borderId="1" xfId="0" applyFont="1" applyFill="1" applyBorder="1" applyAlignment="1">
      <alignment horizontal="center" vertical="center" wrapText="1"/>
    </xf>
    <xf numFmtId="0" fontId="88" fillId="2" borderId="1" xfId="0" applyFont="1" applyFill="1" applyBorder="1" applyAlignment="1">
      <alignment horizontal="center" vertical="center" wrapText="1"/>
    </xf>
    <xf numFmtId="0" fontId="65" fillId="0" borderId="0" xfId="0" applyFont="1" applyAlignment="1"/>
    <xf numFmtId="0" fontId="66" fillId="0" borderId="0" xfId="0" applyFont="1"/>
    <xf numFmtId="0" fontId="82" fillId="0" borderId="0" xfId="0" applyFont="1" applyAlignment="1">
      <alignment horizontal="center" vertical="center"/>
    </xf>
    <xf numFmtId="0" fontId="67" fillId="0" borderId="0" xfId="0" applyFont="1" applyBorder="1" applyAlignment="1"/>
    <xf numFmtId="0" fontId="26" fillId="0" borderId="0" xfId="0" applyFont="1" applyAlignment="1">
      <alignment horizontal="center" vertical="center"/>
    </xf>
    <xf numFmtId="0" fontId="21" fillId="0" borderId="0" xfId="0" applyFont="1" applyAlignment="1">
      <alignment horizontal="left" vertical="center"/>
    </xf>
    <xf numFmtId="0" fontId="89" fillId="0" borderId="2" xfId="0" applyFont="1" applyBorder="1" applyAlignment="1">
      <alignment horizontal="center" vertical="center"/>
    </xf>
    <xf numFmtId="0" fontId="66" fillId="0" borderId="0" xfId="0" applyFont="1" applyFill="1" applyBorder="1" applyAlignment="1">
      <alignment horizontal="left"/>
    </xf>
    <xf numFmtId="0" fontId="66" fillId="0" borderId="0" xfId="0" applyFont="1" applyAlignment="1">
      <alignment vertical="center"/>
    </xf>
    <xf numFmtId="0" fontId="68" fillId="0" borderId="0" xfId="0" applyFont="1" applyAlignment="1">
      <alignment horizontal="left"/>
    </xf>
    <xf numFmtId="0" fontId="69" fillId="0" borderId="0" xfId="2" applyFont="1" applyAlignment="1">
      <alignment horizontal="center"/>
    </xf>
    <xf numFmtId="0" fontId="66" fillId="0" borderId="0" xfId="2" applyFont="1"/>
    <xf numFmtId="0" fontId="67" fillId="0" borderId="6" xfId="0" applyFont="1" applyBorder="1" applyAlignment="1"/>
    <xf numFmtId="0" fontId="65" fillId="0" borderId="0" xfId="0" applyFont="1" applyAlignment="1">
      <alignment horizontal="right"/>
    </xf>
    <xf numFmtId="0" fontId="65" fillId="0" borderId="6" xfId="0" applyFont="1" applyBorder="1" applyAlignment="1"/>
    <xf numFmtId="0" fontId="65" fillId="0" borderId="0" xfId="0" applyFont="1" applyBorder="1" applyAlignment="1"/>
    <xf numFmtId="0" fontId="32" fillId="0" borderId="0" xfId="0" applyFont="1" applyAlignment="1">
      <alignment horizontal="center" vertical="center"/>
    </xf>
    <xf numFmtId="0" fontId="66" fillId="0" borderId="1" xfId="0" applyFont="1" applyBorder="1"/>
    <xf numFmtId="0" fontId="66" fillId="0" borderId="0" xfId="0" applyFont="1" applyBorder="1"/>
    <xf numFmtId="2" fontId="21" fillId="0" borderId="0" xfId="0" applyNumberFormat="1"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vertical="center" wrapText="1"/>
    </xf>
    <xf numFmtId="0" fontId="21" fillId="0" borderId="1" xfId="0" applyFont="1" applyBorder="1" applyAlignment="1">
      <alignment vertical="center" wrapText="1"/>
    </xf>
    <xf numFmtId="0" fontId="21" fillId="0" borderId="23" xfId="0" applyFont="1" applyBorder="1" applyAlignment="1">
      <alignment vertical="center" wrapText="1"/>
    </xf>
    <xf numFmtId="0" fontId="26" fillId="0" borderId="0" xfId="0" applyFont="1" applyAlignment="1">
      <alignment horizontal="right"/>
    </xf>
    <xf numFmtId="0" fontId="32" fillId="0" borderId="0" xfId="0" applyFont="1" applyFill="1" applyBorder="1" applyAlignment="1">
      <alignment vertical="top" wrapText="1"/>
    </xf>
    <xf numFmtId="0" fontId="68" fillId="0" borderId="0" xfId="0" applyFont="1" applyAlignment="1">
      <alignment horizontal="right"/>
    </xf>
    <xf numFmtId="0" fontId="34" fillId="0" borderId="3" xfId="0" applyFont="1" applyBorder="1" applyAlignment="1">
      <alignment horizontal="center" vertical="center"/>
    </xf>
    <xf numFmtId="0" fontId="30" fillId="0" borderId="0" xfId="0" applyFont="1" applyBorder="1" applyAlignment="1">
      <alignment horizontal="center" vertical="center"/>
    </xf>
    <xf numFmtId="0" fontId="67" fillId="2" borderId="0" xfId="0" applyFont="1" applyFill="1" applyAlignment="1">
      <alignment horizontal="right"/>
    </xf>
    <xf numFmtId="0" fontId="71" fillId="0" borderId="0" xfId="0" applyFont="1"/>
    <xf numFmtId="0" fontId="104" fillId="2" borderId="1" xfId="0" applyFont="1" applyFill="1" applyBorder="1" applyAlignment="1">
      <alignment horizontal="center" vertical="center" wrapText="1"/>
    </xf>
    <xf numFmtId="0" fontId="50" fillId="0" borderId="0" xfId="3" applyFont="1"/>
    <xf numFmtId="0" fontId="52" fillId="0" borderId="2" xfId="3" applyFont="1" applyBorder="1" applyAlignment="1">
      <alignment horizontal="center" vertical="top" wrapText="1"/>
    </xf>
    <xf numFmtId="0" fontId="21" fillId="2" borderId="1" xfId="0" applyFont="1" applyFill="1" applyBorder="1" applyAlignment="1">
      <alignment horizontal="center"/>
    </xf>
    <xf numFmtId="0" fontId="32" fillId="2" borderId="1" xfId="0" applyFont="1" applyFill="1" applyBorder="1" applyAlignment="1">
      <alignment horizontal="center" vertical="center"/>
    </xf>
    <xf numFmtId="1" fontId="32" fillId="0" borderId="1" xfId="0" applyNumberFormat="1" applyFont="1" applyBorder="1" applyAlignment="1">
      <alignment horizontal="center" vertical="center"/>
    </xf>
    <xf numFmtId="0" fontId="32" fillId="0" borderId="3" xfId="0" applyFont="1" applyBorder="1" applyAlignment="1">
      <alignment horizontal="center" vertical="center"/>
    </xf>
    <xf numFmtId="1" fontId="34" fillId="0" borderId="1" xfId="0" applyNumberFormat="1" applyFont="1" applyBorder="1" applyAlignment="1">
      <alignment horizontal="center" vertical="center"/>
    </xf>
    <xf numFmtId="0" fontId="65" fillId="0" borderId="0" xfId="0" applyFont="1" applyBorder="1" applyAlignment="1">
      <alignment horizontal="right"/>
    </xf>
    <xf numFmtId="0" fontId="21" fillId="0" borderId="0" xfId="0" applyFont="1" applyAlignment="1">
      <alignment vertical="center" wrapText="1"/>
    </xf>
    <xf numFmtId="0" fontId="21" fillId="0" borderId="0" xfId="4" applyFont="1" applyAlignment="1">
      <alignment vertical="top" wrapText="1"/>
    </xf>
    <xf numFmtId="0" fontId="65" fillId="0" borderId="0" xfId="4" applyFont="1"/>
    <xf numFmtId="0" fontId="65" fillId="0" borderId="0" xfId="4" applyFont="1" applyAlignment="1">
      <alignment vertical="top" wrapText="1"/>
    </xf>
    <xf numFmtId="0" fontId="66" fillId="0" borderId="0" xfId="4" applyFont="1"/>
    <xf numFmtId="0" fontId="66" fillId="0" borderId="0" xfId="4" applyFont="1" applyAlignment="1">
      <alignment horizontal="left"/>
    </xf>
    <xf numFmtId="0" fontId="21" fillId="0" borderId="1" xfId="4" applyFont="1" applyFill="1" applyBorder="1" applyAlignment="1">
      <alignment horizontal="center" vertical="center" wrapText="1"/>
    </xf>
    <xf numFmtId="0" fontId="42" fillId="0" borderId="1" xfId="5" applyFont="1" applyBorder="1" applyAlignment="1">
      <alignment horizontal="center" vertical="center" wrapText="1"/>
    </xf>
    <xf numFmtId="0" fontId="42" fillId="0" borderId="1" xfId="5" applyFont="1" applyBorder="1" applyAlignment="1">
      <alignment horizontal="center" vertical="center"/>
    </xf>
    <xf numFmtId="0" fontId="34" fillId="0" borderId="1" xfId="5" applyFont="1" applyBorder="1" applyAlignment="1">
      <alignment horizontal="center" vertical="center"/>
    </xf>
    <xf numFmtId="0" fontId="32" fillId="0" borderId="1" xfId="5" applyFont="1" applyBorder="1" applyAlignment="1">
      <alignment horizontal="center" vertical="center"/>
    </xf>
    <xf numFmtId="2" fontId="32" fillId="0" borderId="1" xfId="5" applyNumberFormat="1" applyFont="1" applyBorder="1" applyAlignment="1">
      <alignment horizontal="center" vertical="center"/>
    </xf>
    <xf numFmtId="2" fontId="34" fillId="0" borderId="1" xfId="5" applyNumberFormat="1" applyFont="1" applyBorder="1" applyAlignment="1">
      <alignment horizontal="center" vertical="center"/>
    </xf>
    <xf numFmtId="0" fontId="25" fillId="0" borderId="0" xfId="5" applyFont="1" applyAlignment="1">
      <alignment vertical="top" wrapText="1"/>
    </xf>
    <xf numFmtId="0" fontId="31" fillId="0" borderId="0" xfId="5" applyFont="1"/>
    <xf numFmtId="0" fontId="31" fillId="0" borderId="0" xfId="4" applyFont="1"/>
    <xf numFmtId="0" fontId="25" fillId="0" borderId="0" xfId="5" applyFont="1" applyAlignment="1"/>
    <xf numFmtId="0" fontId="31" fillId="0" borderId="0" xfId="6" applyFont="1"/>
    <xf numFmtId="0" fontId="26" fillId="0" borderId="0" xfId="2" applyFont="1" applyBorder="1" applyAlignment="1">
      <alignment horizontal="center" vertical="center"/>
    </xf>
    <xf numFmtId="0" fontId="25" fillId="0" borderId="0" xfId="2" applyFont="1" applyAlignment="1">
      <alignment vertical="top" wrapText="1"/>
    </xf>
    <xf numFmtId="0" fontId="34" fillId="0" borderId="0" xfId="2" applyFont="1" applyAlignment="1">
      <alignment horizontal="center" vertical="center" wrapText="1"/>
    </xf>
    <xf numFmtId="0" fontId="34" fillId="0" borderId="0" xfId="2" applyFont="1"/>
    <xf numFmtId="0" fontId="21" fillId="0" borderId="0" xfId="2" applyFont="1" applyFill="1" applyAlignment="1">
      <alignment horizontal="center" vertical="top" wrapText="1"/>
    </xf>
    <xf numFmtId="0" fontId="26" fillId="0" borderId="0" xfId="0" applyFont="1" applyFill="1"/>
    <xf numFmtId="0" fontId="21" fillId="0" borderId="0" xfId="0" applyFont="1" applyFill="1" applyBorder="1" applyAlignment="1">
      <alignment horizontal="center" vertical="center"/>
    </xf>
    <xf numFmtId="0" fontId="79" fillId="0" borderId="0" xfId="2" applyFill="1"/>
    <xf numFmtId="0" fontId="79" fillId="0" borderId="0" xfId="2" applyFill="1" applyAlignment="1">
      <alignment horizontal="left"/>
    </xf>
    <xf numFmtId="0" fontId="79" fillId="0" borderId="6" xfId="2" applyFill="1" applyBorder="1" applyAlignment="1">
      <alignment horizontal="center"/>
    </xf>
    <xf numFmtId="0" fontId="40" fillId="0" borderId="3" xfId="2" applyFont="1" applyFill="1" applyBorder="1" applyAlignment="1">
      <alignment horizontal="center" vertical="center" wrapText="1"/>
    </xf>
    <xf numFmtId="0" fontId="37" fillId="0" borderId="0" xfId="2" applyFont="1" applyFill="1"/>
    <xf numFmtId="0" fontId="40" fillId="0" borderId="1" xfId="2" applyFont="1" applyFill="1" applyBorder="1" applyAlignment="1">
      <alignment horizontal="center" vertical="center" wrapText="1"/>
    </xf>
    <xf numFmtId="0" fontId="37" fillId="0" borderId="0" xfId="2" applyFont="1" applyFill="1" applyAlignment="1">
      <alignment horizontal="center"/>
    </xf>
    <xf numFmtId="0" fontId="46" fillId="0" borderId="0" xfId="2" applyFont="1" applyFill="1" applyAlignment="1">
      <alignment horizontal="center"/>
    </xf>
    <xf numFmtId="0" fontId="89" fillId="0" borderId="1" xfId="0" applyFont="1" applyFill="1" applyBorder="1" applyAlignment="1">
      <alignment horizontal="center" vertical="center"/>
    </xf>
    <xf numFmtId="0" fontId="81" fillId="0" borderId="1" xfId="2" applyFont="1" applyFill="1" applyBorder="1" applyAlignment="1">
      <alignment horizontal="center" vertical="center"/>
    </xf>
    <xf numFmtId="0" fontId="101" fillId="0" borderId="1" xfId="2" applyFont="1" applyFill="1" applyBorder="1" applyAlignment="1">
      <alignment horizontal="center" vertical="center"/>
    </xf>
    <xf numFmtId="0" fontId="89" fillId="0" borderId="1" xfId="2" applyFont="1" applyFill="1" applyBorder="1" applyAlignment="1">
      <alignment horizontal="center" vertical="center"/>
    </xf>
    <xf numFmtId="0" fontId="81" fillId="0" borderId="0" xfId="2" applyFont="1" applyFill="1"/>
    <xf numFmtId="0" fontId="21" fillId="0" borderId="0" xfId="0" applyFont="1" applyFill="1"/>
    <xf numFmtId="0" fontId="21" fillId="0" borderId="0" xfId="0" applyFont="1" applyFill="1" applyAlignment="1">
      <alignment vertical="top" wrapText="1"/>
    </xf>
    <xf numFmtId="0" fontId="21" fillId="0" borderId="0" xfId="0" applyFont="1" applyFill="1" applyAlignment="1"/>
    <xf numFmtId="0" fontId="34" fillId="0" borderId="1" xfId="0" applyFont="1" applyFill="1" applyBorder="1" applyAlignment="1">
      <alignment horizontal="center" vertical="center"/>
    </xf>
    <xf numFmtId="0" fontId="0" fillId="0" borderId="0" xfId="0" applyAlignment="1">
      <alignment vertical="center"/>
    </xf>
    <xf numFmtId="0" fontId="81" fillId="0" borderId="0" xfId="0" applyFont="1" applyAlignment="1">
      <alignment horizontal="center" vertical="center"/>
    </xf>
    <xf numFmtId="0" fontId="79" fillId="3" borderId="0" xfId="2" applyFill="1"/>
    <xf numFmtId="0" fontId="0" fillId="0" borderId="1" xfId="0" applyFill="1" applyBorder="1" applyAlignment="1">
      <alignment horizontal="center"/>
    </xf>
    <xf numFmtId="0" fontId="21" fillId="0" borderId="0" xfId="4" applyFont="1" applyBorder="1" applyAlignment="1">
      <alignment horizontal="left" vertical="center"/>
    </xf>
    <xf numFmtId="165" fontId="26" fillId="0" borderId="12" xfId="4" applyNumberFormat="1" applyFont="1" applyFill="1" applyBorder="1" applyAlignment="1">
      <alignment horizontal="center" vertical="center"/>
    </xf>
    <xf numFmtId="0" fontId="26" fillId="0" borderId="0" xfId="4" applyFill="1"/>
    <xf numFmtId="165" fontId="26" fillId="0" borderId="0" xfId="4" applyNumberFormat="1"/>
    <xf numFmtId="0" fontId="21" fillId="0" borderId="4" xfId="0" applyFont="1" applyBorder="1" applyAlignment="1">
      <alignment horizontal="center" vertical="center"/>
    </xf>
    <xf numFmtId="0" fontId="0" fillId="0" borderId="0" xfId="0" applyFill="1"/>
    <xf numFmtId="0" fontId="21" fillId="0" borderId="1" xfId="2" applyFont="1" applyFill="1" applyBorder="1" applyAlignment="1">
      <alignment horizontal="center" vertical="center" wrapText="1"/>
    </xf>
    <xf numFmtId="0" fontId="0" fillId="0" borderId="1" xfId="0" applyFill="1" applyBorder="1"/>
    <xf numFmtId="1" fontId="26" fillId="0" borderId="1" xfId="2" applyNumberFormat="1" applyFont="1" applyFill="1" applyBorder="1" applyAlignment="1">
      <alignment horizontal="center" vertical="center" wrapText="1"/>
    </xf>
    <xf numFmtId="0" fontId="26" fillId="0" borderId="1" xfId="2" applyFont="1" applyFill="1" applyBorder="1" applyAlignment="1">
      <alignment horizontal="center" vertical="center" wrapText="1"/>
    </xf>
    <xf numFmtId="1" fontId="21" fillId="0" borderId="1" xfId="2" applyNumberFormat="1" applyFont="1" applyFill="1" applyBorder="1" applyAlignment="1">
      <alignment horizontal="center" vertical="center" wrapText="1"/>
    </xf>
    <xf numFmtId="0" fontId="105" fillId="0" borderId="1" xfId="2" applyFont="1" applyFill="1" applyBorder="1" applyAlignment="1">
      <alignment horizontal="center" vertical="center"/>
    </xf>
    <xf numFmtId="1" fontId="105" fillId="0" borderId="1" xfId="2" applyNumberFormat="1" applyFont="1" applyFill="1" applyBorder="1" applyAlignment="1">
      <alignment horizontal="center" vertical="center"/>
    </xf>
    <xf numFmtId="2" fontId="106" fillId="0" borderId="1" xfId="0" applyNumberFormat="1" applyFont="1" applyBorder="1" applyAlignment="1">
      <alignment horizontal="center" vertical="center"/>
    </xf>
    <xf numFmtId="1" fontId="99" fillId="0" borderId="3" xfId="0" applyNumberFormat="1" applyFont="1" applyBorder="1" applyAlignment="1">
      <alignment horizontal="center" vertical="center"/>
    </xf>
    <xf numFmtId="0" fontId="48" fillId="0" borderId="0" xfId="0" applyFont="1" applyAlignment="1">
      <alignment horizontal="center"/>
    </xf>
    <xf numFmtId="0" fontId="26" fillId="0" borderId="50" xfId="0" applyFont="1" applyBorder="1" applyAlignment="1">
      <alignment horizontal="center" vertical="center"/>
    </xf>
    <xf numFmtId="0" fontId="26" fillId="0" borderId="4" xfId="0" applyFont="1" applyBorder="1" applyAlignment="1">
      <alignment horizontal="center" vertical="center"/>
    </xf>
    <xf numFmtId="0" fontId="42" fillId="0" borderId="0" xfId="0" applyFont="1" applyAlignment="1"/>
    <xf numFmtId="0" fontId="78" fillId="0" borderId="1" xfId="3" applyFont="1" applyBorder="1" applyAlignment="1">
      <alignment horizontal="center" vertical="center" wrapText="1"/>
    </xf>
    <xf numFmtId="0" fontId="77" fillId="0" borderId="1" xfId="3" quotePrefix="1" applyFont="1" applyBorder="1" applyAlignment="1">
      <alignment horizontal="center" vertical="center" wrapText="1"/>
    </xf>
    <xf numFmtId="0" fontId="21" fillId="0" borderId="1" xfId="3" applyFont="1" applyBorder="1" applyAlignment="1">
      <alignment horizontal="center" vertical="center"/>
    </xf>
    <xf numFmtId="0" fontId="107" fillId="0" borderId="1" xfId="4" applyFont="1" applyBorder="1" applyAlignment="1">
      <alignment horizontal="center" vertical="center"/>
    </xf>
    <xf numFmtId="0" fontId="26" fillId="0" borderId="0" xfId="0" applyFont="1" applyBorder="1" applyAlignment="1">
      <alignment vertical="center" wrapText="1"/>
    </xf>
    <xf numFmtId="0" fontId="34" fillId="0" borderId="1" xfId="0" applyFont="1" applyBorder="1" applyAlignment="1">
      <alignment horizontal="center" vertical="center" wrapText="1"/>
    </xf>
    <xf numFmtId="0" fontId="21" fillId="0" borderId="0" xfId="0" applyFont="1" applyBorder="1" applyAlignment="1">
      <alignment horizontal="center" vertical="center"/>
    </xf>
    <xf numFmtId="0" fontId="21" fillId="0" borderId="1" xfId="0" applyFont="1" applyBorder="1" applyAlignment="1">
      <alignment horizontal="center" vertical="center" wrapText="1"/>
    </xf>
    <xf numFmtId="0" fontId="26" fillId="0" borderId="0" xfId="0" applyFont="1"/>
    <xf numFmtId="0" fontId="21" fillId="0" borderId="1" xfId="4" applyFont="1" applyBorder="1" applyAlignment="1">
      <alignment horizontal="center" vertical="center" wrapText="1"/>
    </xf>
    <xf numFmtId="0" fontId="61" fillId="0" borderId="0" xfId="0" applyFont="1" applyBorder="1" applyAlignment="1">
      <alignment horizontal="center" vertical="center"/>
    </xf>
    <xf numFmtId="0" fontId="28" fillId="0" borderId="0" xfId="0" applyFont="1" applyBorder="1" applyAlignment="1">
      <alignment vertical="center"/>
    </xf>
    <xf numFmtId="0" fontId="28" fillId="0" borderId="0" xfId="0" applyFont="1" applyAlignment="1">
      <alignment vertical="center"/>
    </xf>
    <xf numFmtId="0" fontId="61" fillId="0" borderId="0" xfId="0" applyFont="1" applyAlignment="1">
      <alignment vertical="center"/>
    </xf>
    <xf numFmtId="0" fontId="21" fillId="0" borderId="0" xfId="0" applyFont="1" applyBorder="1" applyAlignment="1">
      <alignment horizontal="left"/>
    </xf>
    <xf numFmtId="0" fontId="34" fillId="0" borderId="1" xfId="0" applyFont="1" applyBorder="1" applyAlignment="1">
      <alignment horizontal="center" vertical="center" wrapText="1"/>
    </xf>
    <xf numFmtId="0" fontId="21" fillId="0" borderId="0" xfId="0" applyFont="1" applyBorder="1" applyAlignment="1">
      <alignment horizontal="center" vertical="center"/>
    </xf>
    <xf numFmtId="0" fontId="21" fillId="0" borderId="1" xfId="0" applyFont="1" applyBorder="1" applyAlignment="1">
      <alignment horizontal="center" vertical="center" wrapText="1"/>
    </xf>
    <xf numFmtId="0" fontId="26" fillId="0" borderId="0" xfId="0" applyFont="1"/>
    <xf numFmtId="2" fontId="26" fillId="0" borderId="0" xfId="6" applyNumberFormat="1"/>
    <xf numFmtId="0" fontId="21" fillId="0" borderId="1" xfId="2" applyFont="1" applyBorder="1" applyAlignment="1">
      <alignment horizontal="center" vertical="center" wrapText="1"/>
    </xf>
    <xf numFmtId="1" fontId="26" fillId="0" borderId="0" xfId="0" applyNumberFormat="1" applyFont="1" applyFill="1" applyBorder="1"/>
    <xf numFmtId="0" fontId="21" fillId="0" borderId="1" xfId="0" applyFont="1" applyBorder="1" applyAlignment="1">
      <alignment horizontal="center" vertical="center"/>
    </xf>
    <xf numFmtId="0" fontId="20" fillId="0" borderId="0" xfId="6471" applyFill="1"/>
    <xf numFmtId="0" fontId="26" fillId="0" borderId="0" xfId="13" applyFont="1" applyFill="1"/>
    <xf numFmtId="0" fontId="45" fillId="0" borderId="0" xfId="6471" applyFont="1" applyFill="1" applyAlignment="1"/>
    <xf numFmtId="0" fontId="20" fillId="0" borderId="6" xfId="6471" applyFill="1" applyBorder="1" applyAlignment="1">
      <alignment horizontal="center"/>
    </xf>
    <xf numFmtId="0" fontId="41" fillId="0" borderId="0" xfId="6471" applyFont="1" applyFill="1"/>
    <xf numFmtId="0" fontId="37" fillId="0" borderId="0" xfId="6471" applyFont="1" applyFill="1"/>
    <xf numFmtId="0" fontId="37" fillId="0" borderId="0" xfId="6471" applyFont="1" applyFill="1" applyAlignment="1">
      <alignment horizontal="center"/>
    </xf>
    <xf numFmtId="0" fontId="39" fillId="0" borderId="1" xfId="6471" applyFont="1" applyFill="1" applyBorder="1" applyAlignment="1">
      <alignment horizontal="center" vertical="center"/>
    </xf>
    <xf numFmtId="0" fontId="34" fillId="0" borderId="1" xfId="13" applyFont="1" applyFill="1" applyBorder="1" applyAlignment="1">
      <alignment horizontal="center" vertical="center"/>
    </xf>
    <xf numFmtId="0" fontId="89" fillId="0" borderId="1" xfId="13" applyFont="1" applyFill="1" applyBorder="1" applyAlignment="1">
      <alignment horizontal="center" vertical="center"/>
    </xf>
    <xf numFmtId="1" fontId="60" fillId="0" borderId="1" xfId="6471" applyNumberFormat="1" applyFont="1" applyFill="1" applyBorder="1" applyAlignment="1">
      <alignment horizontal="center" vertical="center" wrapText="1"/>
    </xf>
    <xf numFmtId="2" fontId="60" fillId="0" borderId="1" xfId="6471" applyNumberFormat="1" applyFont="1" applyFill="1" applyBorder="1" applyAlignment="1">
      <alignment horizontal="center" vertical="center" wrapText="1"/>
    </xf>
    <xf numFmtId="0" fontId="20" fillId="0" borderId="0" xfId="6471" applyFill="1" applyBorder="1"/>
    <xf numFmtId="0" fontId="20" fillId="0" borderId="1" xfId="6471" applyFill="1" applyBorder="1"/>
    <xf numFmtId="0" fontId="81" fillId="0" borderId="1" xfId="6471" applyFont="1" applyFill="1" applyBorder="1" applyAlignment="1">
      <alignment horizontal="center" vertical="center"/>
    </xf>
    <xf numFmtId="49" fontId="73" fillId="0" borderId="1" xfId="6471" applyNumberFormat="1" applyFont="1" applyFill="1" applyBorder="1" applyAlignment="1">
      <alignment horizontal="center" vertical="center" wrapText="1"/>
    </xf>
    <xf numFmtId="0" fontId="21" fillId="0" borderId="0" xfId="13" applyFont="1" applyFill="1"/>
    <xf numFmtId="0" fontId="34" fillId="0" borderId="0" xfId="13" applyFont="1" applyFill="1"/>
    <xf numFmtId="0" fontId="32" fillId="0" borderId="0" xfId="13" applyFont="1" applyFill="1"/>
    <xf numFmtId="0" fontId="34" fillId="0" borderId="0" xfId="13" applyFont="1" applyFill="1" applyAlignment="1"/>
    <xf numFmtId="0" fontId="20" fillId="0" borderId="0" xfId="6471" applyFont="1" applyFill="1"/>
    <xf numFmtId="0" fontId="21" fillId="0" borderId="1" xfId="0" applyFont="1" applyBorder="1" applyAlignment="1">
      <alignment horizontal="center" vertical="center" wrapText="1"/>
    </xf>
    <xf numFmtId="1" fontId="0" fillId="0" borderId="1" xfId="0" applyNumberFormat="1" applyFill="1" applyBorder="1" applyAlignment="1">
      <alignment horizontal="center" vertical="center"/>
    </xf>
    <xf numFmtId="0" fontId="34" fillId="0" borderId="1"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wrapText="1"/>
    </xf>
    <xf numFmtId="0" fontId="21" fillId="0" borderId="0" xfId="2" applyFont="1" applyAlignment="1">
      <alignment horizontal="center" vertical="top" wrapText="1"/>
    </xf>
    <xf numFmtId="0" fontId="21" fillId="0" borderId="0" xfId="2" applyFont="1" applyAlignment="1">
      <alignment horizontal="center"/>
    </xf>
    <xf numFmtId="0" fontId="34" fillId="0" borderId="0" xfId="0" applyFont="1" applyBorder="1" applyAlignment="1">
      <alignment horizontal="left"/>
    </xf>
    <xf numFmtId="1" fontId="21" fillId="0" borderId="3" xfId="0" applyNumberFormat="1" applyFont="1" applyBorder="1" applyAlignment="1">
      <alignment horizontal="center" vertical="center"/>
    </xf>
    <xf numFmtId="0" fontId="26" fillId="0" borderId="0" xfId="13"/>
    <xf numFmtId="0" fontId="82" fillId="0" borderId="0" xfId="13" applyFont="1" applyAlignment="1">
      <alignment horizontal="center"/>
    </xf>
    <xf numFmtId="0" fontId="50" fillId="0" borderId="0" xfId="13" applyFont="1"/>
    <xf numFmtId="0" fontId="51" fillId="0" borderId="0" xfId="13" applyFont="1" applyBorder="1" applyAlignment="1"/>
    <xf numFmtId="0" fontId="36" fillId="0" borderId="6" xfId="13" applyFont="1" applyBorder="1" applyAlignment="1"/>
    <xf numFmtId="0" fontId="36" fillId="0" borderId="0" xfId="13" applyFont="1" applyBorder="1" applyAlignment="1"/>
    <xf numFmtId="0" fontId="51" fillId="0" borderId="23" xfId="13" applyFont="1" applyBorder="1" applyAlignment="1">
      <alignment vertical="top" wrapText="1"/>
    </xf>
    <xf numFmtId="0" fontId="51" fillId="2" borderId="23" xfId="13" applyFont="1" applyFill="1" applyBorder="1" applyAlignment="1">
      <alignment horizontal="center" vertical="top" wrapText="1"/>
    </xf>
    <xf numFmtId="0" fontId="51" fillId="2" borderId="1" xfId="13" applyFont="1" applyFill="1" applyBorder="1" applyAlignment="1">
      <alignment horizontal="center" vertical="top" wrapText="1"/>
    </xf>
    <xf numFmtId="0" fontId="52" fillId="0" borderId="1" xfId="13" quotePrefix="1" applyFont="1" applyBorder="1" applyAlignment="1">
      <alignment horizontal="center" vertical="top" wrapText="1"/>
    </xf>
    <xf numFmtId="0" fontId="21" fillId="0" borderId="0" xfId="7376" applyFont="1"/>
    <xf numFmtId="0" fontId="21" fillId="0" borderId="0" xfId="7376" applyFont="1" applyAlignment="1">
      <alignment horizontal="center" vertical="top" wrapText="1"/>
    </xf>
    <xf numFmtId="0" fontId="21" fillId="0" borderId="0" xfId="7376" applyFont="1" applyAlignment="1"/>
    <xf numFmtId="0" fontId="21" fillId="0" borderId="0" xfId="7376" applyFont="1" applyAlignment="1">
      <alignment horizontal="center"/>
    </xf>
    <xf numFmtId="0" fontId="51" fillId="0" borderId="23" xfId="0" applyFont="1" applyBorder="1" applyAlignment="1">
      <alignment vertical="top" wrapText="1"/>
    </xf>
    <xf numFmtId="0" fontId="51" fillId="0" borderId="23" xfId="0" applyFont="1" applyBorder="1" applyAlignment="1">
      <alignment horizontal="center" vertical="top" wrapText="1"/>
    </xf>
    <xf numFmtId="0" fontId="51" fillId="2" borderId="23" xfId="0" applyFont="1" applyFill="1" applyBorder="1" applyAlignment="1">
      <alignment horizontal="center" vertical="top" wrapText="1"/>
    </xf>
    <xf numFmtId="0" fontId="21" fillId="0" borderId="1" xfId="0" quotePrefix="1" applyFont="1" applyBorder="1" applyAlignment="1">
      <alignment horizontal="center" vertical="center" wrapText="1"/>
    </xf>
    <xf numFmtId="0" fontId="34" fillId="0" borderId="1" xfId="3" applyFont="1" applyBorder="1" applyAlignment="1">
      <alignment vertical="center"/>
    </xf>
    <xf numFmtId="0" fontId="0" fillId="0" borderId="0" xfId="0"/>
    <xf numFmtId="0" fontId="26" fillId="0" borderId="0" xfId="0" applyFont="1"/>
    <xf numFmtId="0" fontId="26" fillId="0" borderId="4" xfId="0" applyFont="1" applyBorder="1" applyAlignment="1">
      <alignment horizontal="center" vertical="center"/>
    </xf>
    <xf numFmtId="0" fontId="21" fillId="0" borderId="1" xfId="0" applyFont="1" applyBorder="1" applyAlignment="1">
      <alignment horizontal="center" vertical="center" wrapText="1"/>
    </xf>
    <xf numFmtId="0" fontId="26" fillId="0" borderId="1" xfId="0" applyFont="1" applyBorder="1" applyAlignment="1">
      <alignment horizontal="center" vertical="center"/>
    </xf>
    <xf numFmtId="0" fontId="21" fillId="0" borderId="1" xfId="0" applyFont="1" applyBorder="1" applyAlignment="1">
      <alignment horizontal="center" vertical="top" wrapText="1"/>
    </xf>
    <xf numFmtId="0" fontId="88" fillId="0" borderId="3" xfId="0" applyFont="1" applyBorder="1" applyAlignment="1">
      <alignment horizontal="center" vertical="center" wrapText="1"/>
    </xf>
    <xf numFmtId="0" fontId="123" fillId="0" borderId="1" xfId="0" applyFont="1" applyBorder="1" applyAlignment="1">
      <alignment horizontal="center" vertical="center" wrapText="1"/>
    </xf>
    <xf numFmtId="0" fontId="99" fillId="0" borderId="1" xfId="0" quotePrefix="1" applyFont="1" applyBorder="1" applyAlignment="1">
      <alignment horizontal="center" vertical="center" wrapText="1"/>
    </xf>
    <xf numFmtId="0" fontId="32"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6" fillId="0" borderId="0" xfId="0" applyFont="1"/>
    <xf numFmtId="0" fontId="21" fillId="0" borderId="0" xfId="0" applyFont="1" applyBorder="1" applyAlignment="1">
      <alignment horizontal="right"/>
    </xf>
    <xf numFmtId="0" fontId="21" fillId="0" borderId="1" xfId="0" applyFont="1" applyFill="1" applyBorder="1" applyAlignment="1">
      <alignment horizontal="center" vertical="center" wrapText="1"/>
    </xf>
    <xf numFmtId="0" fontId="81"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6" fillId="0" borderId="0" xfId="0" applyFont="1"/>
    <xf numFmtId="0" fontId="21" fillId="0" borderId="0" xfId="0" applyFont="1" applyBorder="1" applyAlignment="1">
      <alignment horizontal="right"/>
    </xf>
    <xf numFmtId="0" fontId="21" fillId="0" borderId="1" xfId="0" applyFont="1" applyFill="1" applyBorder="1" applyAlignment="1">
      <alignment horizontal="center" vertical="center" wrapText="1"/>
    </xf>
    <xf numFmtId="0" fontId="32" fillId="0" borderId="1" xfId="0" applyFont="1" applyBorder="1" applyAlignment="1">
      <alignment horizontal="center" vertical="center"/>
    </xf>
    <xf numFmtId="0" fontId="21" fillId="0" borderId="1" xfId="0" applyFont="1" applyBorder="1" applyAlignment="1">
      <alignment horizontal="center" vertical="center"/>
    </xf>
    <xf numFmtId="0" fontId="26" fillId="0" borderId="0" xfId="0" applyFont="1"/>
    <xf numFmtId="0" fontId="21" fillId="0" borderId="1" xfId="4" applyFont="1" applyBorder="1" applyAlignment="1">
      <alignment horizontal="center" vertical="center" wrapText="1"/>
    </xf>
    <xf numFmtId="0" fontId="21" fillId="0" borderId="0" xfId="4" applyFont="1" applyAlignment="1">
      <alignment horizontal="left"/>
    </xf>
    <xf numFmtId="0" fontId="33" fillId="0" borderId="0" xfId="4" applyFont="1" applyAlignment="1">
      <alignment horizontal="left"/>
    </xf>
    <xf numFmtId="0" fontId="26" fillId="0" borderId="1" xfId="4" applyFont="1" applyBorder="1"/>
    <xf numFmtId="0" fontId="26" fillId="0" borderId="0" xfId="4" applyFont="1" applyBorder="1"/>
    <xf numFmtId="0" fontId="21" fillId="0" borderId="0" xfId="4" applyFont="1" applyAlignment="1">
      <alignment horizontal="right" vertical="top" wrapText="1"/>
    </xf>
    <xf numFmtId="0" fontId="26" fillId="0" borderId="0" xfId="4" applyFont="1" applyAlignment="1">
      <alignment horizontal="center" vertical="center"/>
    </xf>
    <xf numFmtId="0" fontId="26" fillId="0" borderId="0" xfId="4" applyFont="1" applyBorder="1" applyAlignment="1">
      <alignment horizontal="center" vertical="center"/>
    </xf>
    <xf numFmtId="0" fontId="36" fillId="0" borderId="6" xfId="4" applyFont="1" applyBorder="1" applyAlignment="1"/>
    <xf numFmtId="0" fontId="18" fillId="0" borderId="0" xfId="2" applyFont="1" applyFill="1"/>
    <xf numFmtId="0" fontId="51" fillId="0" borderId="1" xfId="0" applyFont="1" applyBorder="1" applyAlignment="1">
      <alignment horizontal="center" vertical="center" wrapText="1"/>
    </xf>
    <xf numFmtId="0" fontId="21" fillId="0" borderId="0" xfId="2" applyFont="1" applyAlignment="1">
      <alignment horizontal="right"/>
    </xf>
    <xf numFmtId="0" fontId="0" fillId="0" borderId="0" xfId="0"/>
    <xf numFmtId="0" fontId="21" fillId="0" borderId="0" xfId="0" applyFont="1" applyAlignment="1">
      <alignment horizontal="center"/>
    </xf>
    <xf numFmtId="0" fontId="25" fillId="0" borderId="0" xfId="0" applyFont="1" applyAlignment="1">
      <alignment horizontal="center"/>
    </xf>
    <xf numFmtId="0" fontId="21" fillId="0" borderId="0" xfId="0" applyFont="1" applyBorder="1" applyAlignment="1">
      <alignment horizontal="center"/>
    </xf>
    <xf numFmtId="0" fontId="26" fillId="0" borderId="1" xfId="0" applyFont="1" applyBorder="1" applyAlignment="1">
      <alignment horizontal="center" vertical="center" wrapText="1"/>
    </xf>
    <xf numFmtId="0" fontId="31" fillId="0" borderId="0" xfId="0" applyFont="1" applyAlignment="1">
      <alignment horizontal="center"/>
    </xf>
    <xf numFmtId="0" fontId="102" fillId="0" borderId="0" xfId="0" applyFont="1" applyAlignment="1">
      <alignment horizontal="center" wrapText="1"/>
    </xf>
    <xf numFmtId="0" fontId="26" fillId="0" borderId="0" xfId="0" applyFont="1"/>
    <xf numFmtId="0" fontId="0" fillId="0" borderId="0" xfId="0"/>
    <xf numFmtId="0" fontId="26" fillId="0" borderId="0" xfId="0" applyFont="1"/>
    <xf numFmtId="0" fontId="21" fillId="0" borderId="1" xfId="0" applyFont="1" applyFill="1" applyBorder="1" applyAlignment="1">
      <alignment horizontal="center" vertical="center" wrapText="1"/>
    </xf>
    <xf numFmtId="1" fontId="26" fillId="0" borderId="0" xfId="0" applyNumberFormat="1" applyFont="1" applyBorder="1"/>
    <xf numFmtId="0" fontId="67" fillId="0" borderId="0" xfId="0" applyFont="1" applyBorder="1" applyAlignment="1">
      <alignment horizontal="right"/>
    </xf>
    <xf numFmtId="0" fontId="21" fillId="0" borderId="1" xfId="5" applyFont="1" applyBorder="1" applyAlignment="1">
      <alignment horizontal="center" vertical="center" wrapText="1"/>
    </xf>
    <xf numFmtId="0" fontId="50" fillId="0" borderId="1" xfId="3" quotePrefix="1" applyFont="1" applyBorder="1" applyAlignment="1">
      <alignment horizontal="center" vertical="center" wrapText="1"/>
    </xf>
    <xf numFmtId="0" fontId="0" fillId="0" borderId="0" xfId="0"/>
    <xf numFmtId="0" fontId="21" fillId="0" borderId="1" xfId="5" applyFont="1" applyBorder="1" applyAlignment="1">
      <alignment horizontal="center" vertical="center" wrapText="1"/>
    </xf>
    <xf numFmtId="165" fontId="26" fillId="0" borderId="39" xfId="4" applyNumberFormat="1" applyFont="1" applyFill="1" applyBorder="1" applyAlignment="1">
      <alignment horizontal="center" vertical="center"/>
    </xf>
    <xf numFmtId="2" fontId="26" fillId="0" borderId="37" xfId="0" applyNumberFormat="1" applyFont="1" applyFill="1" applyBorder="1" applyAlignment="1">
      <alignment horizontal="center" vertical="center"/>
    </xf>
    <xf numFmtId="0" fontId="34" fillId="0" borderId="23" xfId="6" applyFont="1" applyBorder="1" applyAlignment="1">
      <alignment horizontal="center" vertical="center" wrapText="1"/>
    </xf>
    <xf numFmtId="0" fontId="34" fillId="0" borderId="1" xfId="6" applyFont="1" applyBorder="1" applyAlignment="1">
      <alignment horizontal="center" vertical="center" wrapText="1"/>
    </xf>
    <xf numFmtId="2" fontId="0" fillId="0" borderId="1" xfId="0" applyNumberFormat="1" applyFill="1" applyBorder="1" applyAlignment="1">
      <alignment horizontal="center" vertical="center"/>
    </xf>
    <xf numFmtId="0" fontId="22" fillId="0" borderId="0" xfId="0" applyFont="1" applyFill="1" applyAlignment="1"/>
    <xf numFmtId="0" fontId="33" fillId="0" borderId="0" xfId="0" applyFont="1" applyFill="1" applyAlignment="1"/>
    <xf numFmtId="0" fontId="25" fillId="0" borderId="0" xfId="0" applyFont="1" applyFill="1"/>
    <xf numFmtId="0" fontId="36" fillId="0" borderId="1" xfId="0" applyFont="1" applyFill="1" applyBorder="1" applyAlignment="1">
      <alignment horizontal="center"/>
    </xf>
    <xf numFmtId="0" fontId="21" fillId="0" borderId="1" xfId="0" applyFont="1" applyFill="1" applyBorder="1" applyAlignment="1">
      <alignment horizontal="center"/>
    </xf>
    <xf numFmtId="0" fontId="26" fillId="0" borderId="1" xfId="0" applyFont="1" applyFill="1" applyBorder="1" applyAlignment="1">
      <alignment horizontal="center"/>
    </xf>
    <xf numFmtId="0" fontId="21" fillId="0" borderId="4" xfId="0" applyFont="1" applyFill="1" applyBorder="1"/>
    <xf numFmtId="2" fontId="21" fillId="0" borderId="1"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xf>
    <xf numFmtId="0" fontId="21" fillId="0" borderId="0" xfId="0" applyFont="1" applyFill="1" applyBorder="1"/>
    <xf numFmtId="0" fontId="26" fillId="0" borderId="0" xfId="0" applyFont="1" applyFill="1" applyAlignment="1">
      <alignment vertical="top"/>
    </xf>
    <xf numFmtId="0" fontId="0" fillId="0" borderId="0" xfId="0"/>
    <xf numFmtId="0" fontId="32" fillId="0" borderId="23" xfId="6" applyFont="1" applyFill="1" applyBorder="1" applyAlignment="1">
      <alignment horizontal="center" vertical="center" wrapText="1"/>
    </xf>
    <xf numFmtId="2" fontId="32" fillId="0" borderId="23" xfId="6" applyNumberFormat="1" applyFont="1" applyFill="1" applyBorder="1" applyAlignment="1">
      <alignment horizontal="center" vertical="center" wrapText="1"/>
    </xf>
    <xf numFmtId="14" fontId="32" fillId="0" borderId="23" xfId="6" applyNumberFormat="1" applyFont="1" applyFill="1" applyBorder="1" applyAlignment="1">
      <alignment horizontal="center" vertical="center" wrapText="1"/>
    </xf>
    <xf numFmtId="0" fontId="32" fillId="0" borderId="1" xfId="6" applyFont="1" applyFill="1" applyBorder="1" applyAlignment="1">
      <alignment horizontal="center" vertical="center" wrapText="1"/>
    </xf>
    <xf numFmtId="14" fontId="32" fillId="0" borderId="1" xfId="6" applyNumberFormat="1" applyFont="1" applyFill="1" applyBorder="1" applyAlignment="1">
      <alignment horizontal="center" vertical="center" wrapText="1"/>
    </xf>
    <xf numFmtId="2" fontId="32" fillId="0" borderId="1" xfId="6" applyNumberFormat="1" applyFont="1" applyFill="1" applyBorder="1" applyAlignment="1">
      <alignment horizontal="center" vertical="center" wrapText="1"/>
    </xf>
    <xf numFmtId="0" fontId="21" fillId="0" borderId="51" xfId="0" applyFont="1" applyFill="1" applyBorder="1" applyAlignment="1">
      <alignment horizontal="center" vertical="center" wrapText="1"/>
    </xf>
    <xf numFmtId="2" fontId="26" fillId="0" borderId="3" xfId="0" applyNumberFormat="1" applyFont="1" applyBorder="1" applyAlignment="1">
      <alignment horizontal="center" vertical="center"/>
    </xf>
    <xf numFmtId="0" fontId="124" fillId="0" borderId="0" xfId="0" applyFont="1" applyBorder="1"/>
    <xf numFmtId="0" fontId="125" fillId="0" borderId="0" xfId="0" applyFont="1" applyBorder="1"/>
    <xf numFmtId="2" fontId="124" fillId="0" borderId="0" xfId="0" applyNumberFormat="1" applyFont="1" applyBorder="1" applyAlignment="1">
      <alignment horizontal="center" vertical="center"/>
    </xf>
    <xf numFmtId="2" fontId="125" fillId="0" borderId="0" xfId="0" applyNumberFormat="1" applyFont="1" applyBorder="1"/>
    <xf numFmtId="0" fontId="0" fillId="0" borderId="0" xfId="0"/>
    <xf numFmtId="0" fontId="34" fillId="0" borderId="1" xfId="13" applyFont="1" applyFill="1" applyBorder="1" applyAlignment="1">
      <alignment horizontal="center" vertical="top" wrapText="1"/>
    </xf>
    <xf numFmtId="0" fontId="39" fillId="0" borderId="1" xfId="6471" applyFont="1" applyFill="1" applyBorder="1" applyAlignment="1">
      <alignment horizontal="center" vertical="center" wrapText="1"/>
    </xf>
    <xf numFmtId="0" fontId="37" fillId="0" borderId="1" xfId="6471" applyFont="1" applyFill="1" applyBorder="1" applyAlignment="1">
      <alignment horizontal="center" vertical="center" wrapText="1"/>
    </xf>
    <xf numFmtId="49" fontId="20" fillId="0" borderId="0" xfId="6471" applyNumberFormat="1" applyFill="1"/>
    <xf numFmtId="49" fontId="16" fillId="0" borderId="0" xfId="6471" applyNumberFormat="1" applyFont="1" applyFill="1"/>
    <xf numFmtId="0" fontId="122" fillId="0" borderId="1" xfId="0" applyFont="1" applyBorder="1" applyAlignment="1">
      <alignment horizontal="center" vertical="center" wrapText="1"/>
    </xf>
    <xf numFmtId="0" fontId="21" fillId="0" borderId="23" xfId="0" applyFont="1" applyBorder="1" applyAlignment="1">
      <alignment horizontal="center" vertical="center" wrapText="1"/>
    </xf>
    <xf numFmtId="0" fontId="124" fillId="0" borderId="0" xfId="0" applyFont="1"/>
    <xf numFmtId="2" fontId="127" fillId="0" borderId="0" xfId="0" applyNumberFormat="1" applyFont="1" applyAlignment="1">
      <alignment horizontal="center" vertical="center"/>
    </xf>
    <xf numFmtId="2" fontId="124" fillId="0" borderId="0" xfId="0" applyNumberFormat="1" applyFont="1" applyAlignment="1">
      <alignment horizontal="center" vertical="center"/>
    </xf>
    <xf numFmtId="2" fontId="128" fillId="0" borderId="0" xfId="0" applyNumberFormat="1" applyFont="1" applyAlignment="1">
      <alignment horizontal="center" vertical="center"/>
    </xf>
    <xf numFmtId="0" fontId="128" fillId="0" borderId="0" xfId="0" applyFont="1"/>
    <xf numFmtId="0" fontId="34" fillId="0" borderId="1" xfId="0" applyFont="1" applyBorder="1" applyAlignment="1">
      <alignment horizontal="center" vertical="center"/>
    </xf>
    <xf numFmtId="0" fontId="26"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xf>
    <xf numFmtId="0" fontId="26" fillId="0" borderId="0" xfId="0" applyFont="1"/>
    <xf numFmtId="1" fontId="26"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1" fontId="26" fillId="0" borderId="1" xfId="0" applyNumberFormat="1" applyFont="1" applyFill="1" applyBorder="1" applyAlignment="1">
      <alignment horizontal="center" vertical="center"/>
    </xf>
    <xf numFmtId="0" fontId="21" fillId="0" borderId="23" xfId="0" applyFont="1" applyBorder="1" applyAlignment="1">
      <alignment horizontal="center" vertical="center" wrapText="1"/>
    </xf>
    <xf numFmtId="0" fontId="21" fillId="0" borderId="0" xfId="0" applyFont="1" applyBorder="1" applyAlignment="1">
      <alignment horizontal="center"/>
    </xf>
    <xf numFmtId="0" fontId="26" fillId="0" borderId="0" xfId="0" applyFont="1"/>
    <xf numFmtId="0" fontId="21" fillId="0" borderId="1" xfId="0" applyFont="1" applyBorder="1" applyAlignment="1">
      <alignment horizontal="center" vertical="top" wrapText="1"/>
    </xf>
    <xf numFmtId="0" fontId="21" fillId="0" borderId="0" xfId="2" applyFont="1" applyAlignment="1">
      <alignment horizontal="center" vertical="top" wrapText="1"/>
    </xf>
    <xf numFmtId="0" fontId="0" fillId="0" borderId="0" xfId="0"/>
    <xf numFmtId="0" fontId="34" fillId="0" borderId="23" xfId="6" applyFont="1" applyBorder="1" applyAlignment="1">
      <alignment horizontal="center" vertical="center" wrapText="1"/>
    </xf>
    <xf numFmtId="0" fontId="34" fillId="0" borderId="1" xfId="6" applyFont="1" applyBorder="1" applyAlignment="1">
      <alignment horizontal="center" vertical="center" wrapText="1"/>
    </xf>
    <xf numFmtId="0" fontId="21" fillId="0" borderId="1" xfId="0" applyFont="1" applyBorder="1" applyAlignment="1">
      <alignment horizontal="center" vertical="center" wrapText="1"/>
    </xf>
    <xf numFmtId="0" fontId="26" fillId="0" borderId="0" xfId="0" applyFont="1"/>
    <xf numFmtId="0" fontId="30" fillId="0" borderId="0" xfId="0" applyFont="1" applyAlignment="1">
      <alignment horizontal="center"/>
    </xf>
    <xf numFmtId="0" fontId="102" fillId="0" borderId="0" xfId="2" applyFont="1" applyAlignment="1">
      <alignment horizontal="center"/>
    </xf>
    <xf numFmtId="0" fontId="22" fillId="0" borderId="0" xfId="0" applyFont="1" applyAlignment="1">
      <alignment horizontal="right"/>
    </xf>
    <xf numFmtId="0" fontId="0" fillId="0" borderId="0" xfId="0"/>
    <xf numFmtId="0" fontId="88" fillId="0" borderId="3" xfId="0" applyFont="1" applyBorder="1" applyAlignment="1">
      <alignment horizontal="center" vertical="center" wrapText="1"/>
    </xf>
    <xf numFmtId="0" fontId="21" fillId="0" borderId="1" xfId="5" applyFont="1" applyBorder="1" applyAlignment="1">
      <alignment horizontal="center" vertical="center" wrapText="1"/>
    </xf>
    <xf numFmtId="0" fontId="21" fillId="0" borderId="1" xfId="5" applyFont="1" applyBorder="1" applyAlignment="1">
      <alignment horizontal="center" vertical="center" wrapText="1"/>
    </xf>
    <xf numFmtId="0" fontId="21" fillId="2" borderId="1" xfId="0" applyFont="1" applyFill="1" applyBorder="1" applyAlignment="1">
      <alignment horizontal="center" vertical="top" wrapText="1"/>
    </xf>
    <xf numFmtId="0" fontId="36" fillId="2" borderId="1" xfId="0" applyFont="1" applyFill="1" applyBorder="1" applyAlignment="1">
      <alignment horizontal="center" vertical="top" wrapText="1"/>
    </xf>
    <xf numFmtId="0" fontId="15" fillId="0" borderId="0" xfId="7378"/>
    <xf numFmtId="0" fontId="15" fillId="0" borderId="0" xfId="7378" applyAlignment="1">
      <alignment horizontal="left"/>
    </xf>
    <xf numFmtId="0" fontId="129" fillId="0" borderId="0" xfId="7378" applyFont="1" applyAlignment="1">
      <alignment horizontal="left"/>
    </xf>
    <xf numFmtId="0" fontId="37" fillId="0" borderId="0" xfId="7378" applyFont="1" applyBorder="1" applyAlignment="1">
      <alignment horizontal="left"/>
    </xf>
    <xf numFmtId="0" fontId="15" fillId="0" borderId="0" xfId="7378" applyBorder="1" applyAlignment="1">
      <alignment horizontal="center"/>
    </xf>
    <xf numFmtId="0" fontId="37" fillId="0" borderId="0" xfId="7378" applyFont="1" applyAlignment="1">
      <alignment horizontal="center"/>
    </xf>
    <xf numFmtId="0" fontId="129" fillId="0" borderId="1" xfId="7378" applyFont="1" applyBorder="1" applyAlignment="1">
      <alignment horizontal="center" vertical="center" wrapText="1"/>
    </xf>
    <xf numFmtId="0" fontId="36" fillId="0" borderId="1" xfId="0" applyFont="1" applyBorder="1" applyAlignment="1">
      <alignment horizontal="center" vertical="top" wrapText="1"/>
    </xf>
    <xf numFmtId="0" fontId="130" fillId="0" borderId="1" xfId="7378" applyFont="1" applyBorder="1" applyAlignment="1">
      <alignment horizontal="center" vertical="top" wrapText="1"/>
    </xf>
    <xf numFmtId="0" fontId="130" fillId="0" borderId="1" xfId="7378" applyFont="1" applyBorder="1" applyAlignment="1">
      <alignment horizontal="center"/>
    </xf>
    <xf numFmtId="0" fontId="15" fillId="0" borderId="1" xfId="7378" applyBorder="1"/>
    <xf numFmtId="0" fontId="15" fillId="0" borderId="0" xfId="7378" applyBorder="1"/>
    <xf numFmtId="0" fontId="81" fillId="0" borderId="0" xfId="7378" applyFont="1" applyBorder="1"/>
    <xf numFmtId="0" fontId="26" fillId="0" borderId="0" xfId="0" applyFont="1" applyAlignment="1"/>
    <xf numFmtId="0" fontId="73" fillId="0" borderId="0" xfId="7378" applyFont="1" applyAlignment="1">
      <alignment wrapText="1"/>
    </xf>
    <xf numFmtId="0" fontId="37" fillId="0" borderId="0" xfId="7378" applyFont="1"/>
    <xf numFmtId="0" fontId="36" fillId="0" borderId="2" xfId="0" applyFont="1" applyBorder="1" applyAlignment="1">
      <alignment horizontal="center" vertical="top" wrapText="1"/>
    </xf>
    <xf numFmtId="0" fontId="41" fillId="0" borderId="0" xfId="7378" applyFont="1" applyAlignment="1">
      <alignment horizontal="center"/>
    </xf>
    <xf numFmtId="0" fontId="81" fillId="0" borderId="0" xfId="6471" applyFont="1" applyFill="1" applyBorder="1" applyAlignment="1">
      <alignment horizontal="center" vertical="center"/>
    </xf>
    <xf numFmtId="0" fontId="51" fillId="0" borderId="23" xfId="13" applyFont="1" applyBorder="1" applyAlignment="1">
      <alignment horizontal="center" vertical="top" wrapText="1"/>
    </xf>
    <xf numFmtId="0" fontId="51" fillId="2" borderId="51" xfId="13" applyFont="1" applyFill="1" applyBorder="1" applyAlignment="1">
      <alignment horizontal="center" vertical="top" wrapText="1"/>
    </xf>
    <xf numFmtId="0" fontId="52" fillId="0" borderId="3" xfId="13" quotePrefix="1" applyFont="1" applyBorder="1" applyAlignment="1">
      <alignment horizontal="center" vertical="top" wrapText="1"/>
    </xf>
    <xf numFmtId="0" fontId="82" fillId="0" borderId="1" xfId="13" applyFont="1" applyBorder="1" applyAlignment="1">
      <alignment horizontal="center"/>
    </xf>
    <xf numFmtId="0" fontId="83" fillId="0" borderId="0" xfId="13" applyFont="1"/>
    <xf numFmtId="0" fontId="21" fillId="0" borderId="0" xfId="7379" applyFont="1"/>
    <xf numFmtId="0" fontId="21" fillId="0" borderId="1" xfId="13" applyFont="1" applyBorder="1" applyAlignment="1">
      <alignment horizontal="center"/>
    </xf>
    <xf numFmtId="0" fontId="21" fillId="0" borderId="1" xfId="13" applyFont="1" applyBorder="1" applyAlignment="1">
      <alignment horizontal="center" vertical="center"/>
    </xf>
    <xf numFmtId="0" fontId="81" fillId="0" borderId="1" xfId="0" applyFont="1" applyBorder="1" applyAlignment="1">
      <alignment horizontal="center"/>
    </xf>
    <xf numFmtId="0" fontId="21" fillId="0" borderId="13" xfId="2" applyFont="1" applyBorder="1" applyAlignment="1">
      <alignment vertical="center" wrapText="1"/>
    </xf>
    <xf numFmtId="0" fontId="21" fillId="0" borderId="0" xfId="2" applyFont="1" applyBorder="1" applyAlignment="1">
      <alignment vertical="center" wrapText="1"/>
    </xf>
    <xf numFmtId="2" fontId="132" fillId="0" borderId="1" xfId="0" applyNumberFormat="1" applyFont="1" applyBorder="1" applyAlignment="1">
      <alignment horizontal="center" vertical="center"/>
    </xf>
    <xf numFmtId="2" fontId="133" fillId="0" borderId="1" xfId="0" applyNumberFormat="1" applyFont="1" applyBorder="1" applyAlignment="1">
      <alignment horizontal="center" vertical="center"/>
    </xf>
    <xf numFmtId="0" fontId="34" fillId="0" borderId="0" xfId="13" applyFont="1" applyAlignment="1"/>
    <xf numFmtId="164" fontId="21" fillId="0" borderId="1"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0" fontId="134" fillId="0" borderId="1" xfId="0" quotePrefix="1" applyFont="1" applyBorder="1" applyAlignment="1">
      <alignment horizontal="center" vertical="center" wrapText="1"/>
    </xf>
    <xf numFmtId="0" fontId="135" fillId="0" borderId="1" xfId="0" quotePrefix="1" applyFont="1" applyBorder="1" applyAlignment="1">
      <alignment horizontal="center" vertical="top" wrapText="1"/>
    </xf>
    <xf numFmtId="0" fontId="136" fillId="0" borderId="0" xfId="0" applyFont="1" applyAlignment="1">
      <alignment horizontal="center" vertical="center"/>
    </xf>
    <xf numFmtId="0" fontId="134" fillId="2" borderId="1" xfId="0" applyFont="1" applyFill="1" applyBorder="1" applyAlignment="1">
      <alignment horizontal="center"/>
    </xf>
    <xf numFmtId="0" fontId="134" fillId="2" borderId="1" xfId="0" applyFont="1" applyFill="1" applyBorder="1" applyAlignment="1">
      <alignment horizontal="center" vertical="center"/>
    </xf>
    <xf numFmtId="0" fontId="137" fillId="2" borderId="1" xfId="0" applyFont="1" applyFill="1" applyBorder="1" applyAlignment="1">
      <alignment horizontal="center" vertical="center"/>
    </xf>
    <xf numFmtId="0" fontId="137" fillId="0" borderId="1" xfId="0" quotePrefix="1" applyFont="1" applyBorder="1" applyAlignment="1">
      <alignment horizontal="center" vertical="center" wrapText="1"/>
    </xf>
    <xf numFmtId="2" fontId="32" fillId="0" borderId="1" xfId="0" applyNumberFormat="1" applyFont="1" applyBorder="1" applyAlignment="1">
      <alignment horizontal="center" vertical="center"/>
    </xf>
    <xf numFmtId="2" fontId="34" fillId="0" borderId="1" xfId="0" applyNumberFormat="1" applyFont="1" applyBorder="1" applyAlignment="1">
      <alignment horizontal="center" vertical="center"/>
    </xf>
    <xf numFmtId="0" fontId="31" fillId="0" borderId="1" xfId="0" applyFont="1" applyFill="1" applyBorder="1" applyAlignment="1">
      <alignment horizontal="center" vertical="center"/>
    </xf>
    <xf numFmtId="2" fontId="31" fillId="0" borderId="1" xfId="0" applyNumberFormat="1" applyFont="1" applyFill="1" applyBorder="1" applyAlignment="1">
      <alignment horizontal="center" vertical="center"/>
    </xf>
    <xf numFmtId="0" fontId="87" fillId="0" borderId="1" xfId="6471" applyFont="1" applyFill="1" applyBorder="1" applyAlignment="1">
      <alignment horizontal="center" vertical="center"/>
    </xf>
    <xf numFmtId="0" fontId="137" fillId="0" borderId="1" xfId="13" applyFont="1" applyFill="1" applyBorder="1" applyAlignment="1">
      <alignment horizontal="center" vertical="center"/>
    </xf>
    <xf numFmtId="2" fontId="129" fillId="0" borderId="1" xfId="6471" applyNumberFormat="1" applyFont="1" applyFill="1" applyBorder="1" applyAlignment="1">
      <alignment horizontal="center" vertical="center" wrapText="1"/>
    </xf>
    <xf numFmtId="1" fontId="129" fillId="0" borderId="1" xfId="6471" applyNumberFormat="1" applyFont="1" applyFill="1" applyBorder="1" applyAlignment="1">
      <alignment horizontal="center" vertical="center" wrapText="1"/>
    </xf>
    <xf numFmtId="0" fontId="39" fillId="0" borderId="1" xfId="7378" applyFont="1" applyBorder="1" applyAlignment="1">
      <alignment horizontal="center" vertical="center" wrapText="1"/>
    </xf>
    <xf numFmtId="0" fontId="36" fillId="0" borderId="2" xfId="0" applyFont="1" applyBorder="1" applyAlignment="1">
      <alignment horizontal="center" vertical="center" wrapText="1"/>
    </xf>
    <xf numFmtId="0" fontId="130" fillId="0" borderId="2" xfId="7378" applyFont="1" applyBorder="1" applyAlignment="1">
      <alignment horizontal="center" vertical="center" wrapText="1"/>
    </xf>
    <xf numFmtId="2" fontId="73" fillId="0" borderId="1" xfId="6471" applyNumberFormat="1" applyFont="1" applyFill="1" applyBorder="1" applyAlignment="1">
      <alignment horizontal="center" vertical="center" wrapText="1"/>
    </xf>
    <xf numFmtId="2" fontId="26" fillId="0" borderId="0" xfId="4" applyNumberFormat="1"/>
    <xf numFmtId="0" fontId="21" fillId="0" borderId="59" xfId="4" applyFont="1" applyBorder="1" applyAlignment="1">
      <alignment horizontal="center" vertical="center"/>
    </xf>
    <xf numFmtId="1" fontId="139" fillId="0" borderId="1" xfId="6471" applyNumberFormat="1" applyFont="1" applyFill="1" applyBorder="1" applyAlignment="1">
      <alignment horizontal="center" vertical="center" wrapText="1"/>
    </xf>
    <xf numFmtId="2" fontId="139" fillId="0" borderId="1" xfId="6471" applyNumberFormat="1" applyFont="1" applyFill="1" applyBorder="1" applyAlignment="1">
      <alignment horizontal="center" vertical="center" wrapText="1"/>
    </xf>
    <xf numFmtId="1" fontId="140" fillId="0" borderId="1" xfId="6471" applyNumberFormat="1" applyFont="1" applyFill="1" applyBorder="1" applyAlignment="1">
      <alignment horizontal="center" vertical="center" wrapText="1"/>
    </xf>
    <xf numFmtId="2" fontId="140" fillId="0" borderId="1" xfId="6471" applyNumberFormat="1" applyFont="1" applyFill="1" applyBorder="1" applyAlignment="1">
      <alignment horizontal="center" vertical="center" wrapText="1"/>
    </xf>
    <xf numFmtId="0" fontId="21" fillId="0" borderId="1" xfId="0" applyFont="1" applyBorder="1" applyAlignment="1">
      <alignment horizontal="center" vertical="center"/>
    </xf>
    <xf numFmtId="0" fontId="21" fillId="0" borderId="0" xfId="7379" applyFont="1" applyAlignment="1">
      <alignment horizontal="center" vertical="top" wrapText="1"/>
    </xf>
    <xf numFmtId="0" fontId="26" fillId="0" borderId="27" xfId="4" applyFont="1" applyBorder="1" applyAlignment="1">
      <alignment horizontal="center" vertical="center"/>
    </xf>
    <xf numFmtId="0" fontId="26" fillId="0" borderId="11" xfId="4" applyFont="1" applyBorder="1" applyAlignment="1">
      <alignment horizontal="center" vertical="center"/>
    </xf>
    <xf numFmtId="0" fontId="26" fillId="0" borderId="6" xfId="4" applyFont="1" applyFill="1" applyBorder="1" applyAlignment="1">
      <alignment horizontal="center" vertical="center"/>
    </xf>
    <xf numFmtId="0" fontId="26" fillId="0" borderId="14" xfId="4" applyFont="1" applyFill="1" applyBorder="1" applyAlignment="1">
      <alignment horizontal="center" vertical="center"/>
    </xf>
    <xf numFmtId="0" fontId="26" fillId="0" borderId="12" xfId="4" applyFont="1" applyBorder="1" applyAlignment="1">
      <alignment horizontal="center" vertical="center"/>
    </xf>
    <xf numFmtId="0" fontId="26" fillId="0" borderId="67" xfId="4" applyFont="1" applyFill="1" applyBorder="1" applyAlignment="1">
      <alignment horizontal="center" vertical="center"/>
    </xf>
    <xf numFmtId="0" fontId="26" fillId="0" borderId="7" xfId="4" applyFont="1" applyFill="1" applyBorder="1" applyAlignment="1">
      <alignment horizontal="center" vertical="center"/>
    </xf>
    <xf numFmtId="165" fontId="26" fillId="0" borderId="14" xfId="4" applyNumberFormat="1" applyFont="1" applyFill="1" applyBorder="1" applyAlignment="1">
      <alignment horizontal="center" vertical="center"/>
    </xf>
    <xf numFmtId="0" fontId="32" fillId="0" borderId="1" xfId="3" applyFont="1" applyFill="1" applyBorder="1" applyAlignment="1">
      <alignment horizontal="center"/>
    </xf>
    <xf numFmtId="0" fontId="126" fillId="0" borderId="1" xfId="0" applyFont="1" applyFill="1" applyBorder="1" applyAlignment="1">
      <alignment horizontal="center" wrapText="1"/>
    </xf>
    <xf numFmtId="0" fontId="21" fillId="0" borderId="1" xfId="3" applyFont="1" applyBorder="1"/>
    <xf numFmtId="0" fontId="26" fillId="0" borderId="0" xfId="4" applyFont="1" applyFill="1" applyBorder="1" applyAlignment="1">
      <alignment horizontal="center" vertical="center"/>
    </xf>
    <xf numFmtId="165" fontId="26" fillId="0" borderId="17" xfId="4" applyNumberFormat="1" applyFont="1" applyFill="1" applyBorder="1" applyAlignment="1">
      <alignment horizontal="center" vertical="center"/>
    </xf>
    <xf numFmtId="0" fontId="0" fillId="0" borderId="12" xfId="0" applyFill="1" applyBorder="1" applyAlignment="1">
      <alignment horizontal="center" vertical="center"/>
    </xf>
    <xf numFmtId="165" fontId="26" fillId="0" borderId="6" xfId="4" applyNumberFormat="1" applyFont="1" applyFill="1" applyBorder="1" applyAlignment="1">
      <alignment horizontal="center" vertical="center"/>
    </xf>
    <xf numFmtId="49" fontId="26" fillId="0" borderId="66" xfId="4" applyNumberFormat="1" applyFont="1" applyFill="1" applyBorder="1" applyAlignment="1">
      <alignment horizontal="center" vertical="center" wrapText="1"/>
    </xf>
    <xf numFmtId="165" fontId="26" fillId="0" borderId="7" xfId="4" applyNumberFormat="1" applyFont="1" applyFill="1" applyBorder="1" applyAlignment="1">
      <alignment horizontal="center" vertical="center"/>
    </xf>
    <xf numFmtId="165" fontId="26" fillId="0" borderId="13" xfId="4" applyNumberFormat="1" applyFont="1" applyFill="1" applyBorder="1" applyAlignment="1">
      <alignment horizontal="center" vertical="center"/>
    </xf>
    <xf numFmtId="0" fontId="26" fillId="0" borderId="64" xfId="4" applyFont="1" applyFill="1" applyBorder="1" applyAlignment="1">
      <alignment horizontal="center" vertical="center"/>
    </xf>
    <xf numFmtId="0" fontId="26" fillId="0" borderId="42" xfId="4" applyFont="1" applyFill="1" applyBorder="1" applyAlignment="1">
      <alignment horizontal="center" vertical="center"/>
    </xf>
    <xf numFmtId="165" fontId="26" fillId="0" borderId="67" xfId="4" applyNumberFormat="1" applyFont="1" applyFill="1" applyBorder="1" applyAlignment="1">
      <alignment horizontal="center" vertical="center"/>
    </xf>
    <xf numFmtId="49" fontId="121" fillId="0" borderId="30" xfId="4" applyNumberFormat="1" applyFont="1" applyFill="1" applyBorder="1" applyAlignment="1">
      <alignment horizontal="center" vertical="center" wrapText="1"/>
    </xf>
    <xf numFmtId="0" fontId="26" fillId="0" borderId="30" xfId="4" applyFont="1" applyFill="1" applyBorder="1" applyAlignment="1">
      <alignment horizontal="center" vertical="center"/>
    </xf>
    <xf numFmtId="0" fontId="26" fillId="0" borderId="7" xfId="4" applyFont="1" applyFill="1" applyBorder="1" applyAlignment="1">
      <alignment horizontal="center" vertical="center" wrapText="1"/>
    </xf>
    <xf numFmtId="0" fontId="26" fillId="0" borderId="42" xfId="4" applyFont="1" applyBorder="1" applyAlignment="1">
      <alignment horizontal="center" vertical="center"/>
    </xf>
    <xf numFmtId="49" fontId="26" fillId="0" borderId="11" xfId="4" applyNumberFormat="1" applyFont="1" applyFill="1" applyBorder="1" applyAlignment="1">
      <alignment horizontal="center" vertical="center" wrapText="1"/>
    </xf>
    <xf numFmtId="0" fontId="21" fillId="0" borderId="26" xfId="4" applyFont="1" applyBorder="1" applyAlignment="1">
      <alignment horizontal="center" vertical="center"/>
    </xf>
    <xf numFmtId="0" fontId="26" fillId="0" borderId="25" xfId="4" applyFont="1" applyBorder="1" applyAlignment="1">
      <alignment horizontal="center" vertical="center"/>
    </xf>
    <xf numFmtId="0" fontId="26" fillId="0" borderId="25" xfId="4" applyFont="1" applyFill="1" applyBorder="1" applyAlignment="1">
      <alignment horizontal="center" vertical="center" wrapText="1"/>
    </xf>
    <xf numFmtId="0" fontId="26" fillId="0" borderId="25" xfId="4" applyFont="1" applyFill="1" applyBorder="1" applyAlignment="1">
      <alignment horizontal="center" vertical="center"/>
    </xf>
    <xf numFmtId="165" fontId="26" fillId="0" borderId="25" xfId="4" applyNumberFormat="1" applyFont="1" applyFill="1" applyBorder="1" applyAlignment="1">
      <alignment horizontal="center" vertical="center"/>
    </xf>
    <xf numFmtId="0" fontId="21" fillId="4" borderId="15" xfId="4" applyFont="1" applyFill="1" applyBorder="1" applyAlignment="1">
      <alignment horizontal="center" vertical="center"/>
    </xf>
    <xf numFmtId="0" fontId="21" fillId="4" borderId="9" xfId="4" applyFont="1" applyFill="1" applyBorder="1" applyAlignment="1">
      <alignment horizontal="center" vertical="center"/>
    </xf>
    <xf numFmtId="0" fontId="21" fillId="4" borderId="10" xfId="4" applyFont="1" applyFill="1" applyBorder="1" applyAlignment="1">
      <alignment horizontal="center" vertical="center"/>
    </xf>
    <xf numFmtId="165" fontId="21" fillId="4" borderId="9" xfId="4" applyNumberFormat="1" applyFont="1" applyFill="1" applyBorder="1" applyAlignment="1">
      <alignment horizontal="center" vertical="center"/>
    </xf>
    <xf numFmtId="0" fontId="26" fillId="4" borderId="16" xfId="4" applyFont="1" applyFill="1" applyBorder="1" applyAlignment="1">
      <alignment horizontal="center" vertical="center" wrapText="1"/>
    </xf>
    <xf numFmtId="0" fontId="21" fillId="4" borderId="33" xfId="4" applyFont="1" applyFill="1" applyBorder="1" applyAlignment="1">
      <alignment horizontal="center" vertical="center"/>
    </xf>
    <xf numFmtId="0" fontId="21" fillId="4" borderId="34" xfId="4" applyFont="1" applyFill="1" applyBorder="1" applyAlignment="1">
      <alignment horizontal="center" vertical="center"/>
    </xf>
    <xf numFmtId="165" fontId="21" fillId="4" borderId="34" xfId="4" applyNumberFormat="1" applyFont="1" applyFill="1" applyBorder="1" applyAlignment="1">
      <alignment horizontal="center" vertical="center"/>
    </xf>
    <xf numFmtId="0" fontId="26" fillId="4" borderId="35" xfId="4" applyFont="1" applyFill="1" applyBorder="1" applyAlignment="1">
      <alignment horizontal="center" vertical="center" wrapText="1"/>
    </xf>
    <xf numFmtId="0" fontId="26" fillId="4" borderId="33" xfId="4" applyFont="1" applyFill="1" applyBorder="1" applyAlignment="1">
      <alignment horizontal="center" vertical="center"/>
    </xf>
    <xf numFmtId="0" fontId="21" fillId="4" borderId="59" xfId="4" applyFont="1" applyFill="1" applyBorder="1" applyAlignment="1">
      <alignment horizontal="center" vertical="center"/>
    </xf>
    <xf numFmtId="0" fontId="21" fillId="4" borderId="54" xfId="4" applyFont="1" applyFill="1" applyBorder="1" applyAlignment="1">
      <alignment horizontal="center" vertical="center" wrapText="1"/>
    </xf>
    <xf numFmtId="0" fontId="21" fillId="4" borderId="59" xfId="4" applyFont="1" applyFill="1" applyBorder="1" applyAlignment="1">
      <alignment horizontal="center" vertical="center" wrapText="1"/>
    </xf>
    <xf numFmtId="0" fontId="21" fillId="4" borderId="54" xfId="4" applyFont="1" applyFill="1" applyBorder="1" applyAlignment="1">
      <alignment horizontal="center" vertical="center"/>
    </xf>
    <xf numFmtId="0" fontId="26" fillId="0" borderId="65" xfId="4" applyFont="1" applyFill="1" applyBorder="1" applyAlignment="1">
      <alignment horizontal="center" vertical="center"/>
    </xf>
    <xf numFmtId="0" fontId="0" fillId="0" borderId="30" xfId="0" applyFill="1" applyBorder="1" applyAlignment="1">
      <alignment horizontal="center" vertical="center"/>
    </xf>
    <xf numFmtId="0" fontId="21" fillId="0" borderId="1" xfId="5" applyFont="1" applyBorder="1" applyAlignment="1">
      <alignment horizontal="center" vertical="center" wrapText="1"/>
    </xf>
    <xf numFmtId="0" fontId="26" fillId="0" borderId="13" xfId="4" applyFont="1" applyFill="1" applyBorder="1" applyAlignment="1">
      <alignment horizontal="center" vertical="center"/>
    </xf>
    <xf numFmtId="165" fontId="26" fillId="0" borderId="11" xfId="4" applyNumberFormat="1" applyFont="1" applyFill="1" applyBorder="1" applyAlignment="1">
      <alignment horizontal="center" vertical="center"/>
    </xf>
    <xf numFmtId="2" fontId="26" fillId="0" borderId="0" xfId="0" applyNumberFormat="1" applyFont="1" applyFill="1" applyBorder="1" applyAlignment="1">
      <alignment horizontal="center" vertical="center"/>
    </xf>
    <xf numFmtId="2" fontId="26" fillId="0" borderId="0" xfId="0" applyNumberFormat="1" applyFont="1" applyAlignment="1">
      <alignment vertical="top" wrapText="1"/>
    </xf>
    <xf numFmtId="0" fontId="21" fillId="0" borderId="0"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36" fillId="0" borderId="0" xfId="0" applyFont="1" applyBorder="1" applyAlignment="1">
      <alignment horizontal="center"/>
    </xf>
    <xf numFmtId="0" fontId="21" fillId="0" borderId="0" xfId="0" applyFont="1" applyAlignment="1">
      <alignment vertical="top" wrapText="1"/>
    </xf>
    <xf numFmtId="0" fontId="26" fillId="0" borderId="0" xfId="0" applyFont="1"/>
    <xf numFmtId="0" fontId="22" fillId="0" borderId="0" xfId="0" applyFont="1" applyAlignment="1">
      <alignment horizontal="right"/>
    </xf>
    <xf numFmtId="0" fontId="21" fillId="0" borderId="24" xfId="0" applyFont="1" applyBorder="1" applyAlignment="1">
      <alignment horizontal="center" vertical="center" wrapText="1"/>
    </xf>
    <xf numFmtId="0" fontId="21" fillId="0" borderId="1" xfId="4" applyFont="1" applyBorder="1" applyAlignment="1">
      <alignment horizontal="center" vertical="center" wrapText="1"/>
    </xf>
    <xf numFmtId="0" fontId="0" fillId="0" borderId="0" xfId="0"/>
    <xf numFmtId="0" fontId="21" fillId="0" borderId="0" xfId="4" applyFont="1" applyAlignment="1">
      <alignment horizontal="center"/>
    </xf>
    <xf numFmtId="0" fontId="21" fillId="0" borderId="1" xfId="4" applyFont="1" applyBorder="1" applyAlignment="1">
      <alignment horizontal="center" vertical="center"/>
    </xf>
    <xf numFmtId="0" fontId="26" fillId="0" borderId="20" xfId="4" applyFont="1" applyBorder="1" applyAlignment="1">
      <alignment horizontal="center" vertical="center"/>
    </xf>
    <xf numFmtId="0" fontId="26" fillId="0" borderId="12" xfId="4" applyFont="1" applyFill="1" applyBorder="1" applyAlignment="1">
      <alignment horizontal="center" vertical="center"/>
    </xf>
    <xf numFmtId="49" fontId="26" fillId="0" borderId="12" xfId="4" applyNumberFormat="1" applyFont="1" applyFill="1" applyBorder="1" applyAlignment="1">
      <alignment horizontal="center" vertical="center" wrapText="1"/>
    </xf>
    <xf numFmtId="0" fontId="26" fillId="0" borderId="12" xfId="4" applyFont="1" applyFill="1" applyBorder="1" applyAlignment="1">
      <alignment horizontal="center" vertical="center" wrapText="1"/>
    </xf>
    <xf numFmtId="49" fontId="26" fillId="0" borderId="30" xfId="4" applyNumberFormat="1" applyFont="1" applyFill="1" applyBorder="1" applyAlignment="1">
      <alignment horizontal="center" vertical="center" wrapText="1"/>
    </xf>
    <xf numFmtId="0" fontId="26" fillId="0" borderId="39" xfId="4" applyFont="1" applyFill="1" applyBorder="1" applyAlignment="1">
      <alignment horizontal="center" vertical="center"/>
    </xf>
    <xf numFmtId="0" fontId="33" fillId="0" borderId="0" xfId="0" applyFont="1" applyAlignment="1">
      <alignment horizont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Font="1" applyAlignment="1">
      <alignment vertical="top" wrapText="1"/>
    </xf>
    <xf numFmtId="0" fontId="26" fillId="0" borderId="0" xfId="0" applyFont="1"/>
    <xf numFmtId="0" fontId="21" fillId="0" borderId="0" xfId="0" applyFont="1" applyFill="1" applyAlignment="1">
      <alignment horizontal="center" vertical="top" wrapText="1"/>
    </xf>
    <xf numFmtId="0" fontId="21" fillId="0" borderId="1" xfId="0" applyFont="1" applyFill="1" applyBorder="1" applyAlignment="1">
      <alignment horizontal="center" vertical="center" wrapText="1"/>
    </xf>
    <xf numFmtId="0" fontId="0" fillId="0" borderId="0" xfId="0"/>
    <xf numFmtId="0" fontId="26" fillId="0" borderId="49" xfId="4" applyFont="1" applyFill="1" applyBorder="1" applyAlignment="1">
      <alignment horizontal="center" vertical="center"/>
    </xf>
    <xf numFmtId="0" fontId="14" fillId="0" borderId="0" xfId="7380"/>
    <xf numFmtId="0" fontId="14" fillId="0" borderId="0" xfId="7380" applyAlignment="1">
      <alignment horizontal="left"/>
    </xf>
    <xf numFmtId="0" fontId="37" fillId="0" borderId="0" xfId="7380" applyFont="1"/>
    <xf numFmtId="0" fontId="37" fillId="0" borderId="0" xfId="7380" applyFont="1" applyBorder="1" applyAlignment="1">
      <alignment horizontal="left"/>
    </xf>
    <xf numFmtId="0" fontId="14" fillId="0" borderId="0" xfId="7380" applyBorder="1" applyAlignment="1">
      <alignment horizontal="center"/>
    </xf>
    <xf numFmtId="0" fontId="37" fillId="0" borderId="0" xfId="7380" applyFont="1" applyAlignment="1">
      <alignment horizontal="center"/>
    </xf>
    <xf numFmtId="0" fontId="39" fillId="0" borderId="1" xfId="7380" applyFont="1" applyBorder="1" applyAlignment="1">
      <alignment horizontal="center" vertical="center" wrapText="1"/>
    </xf>
    <xf numFmtId="0" fontId="41" fillId="0" borderId="0" xfId="7380" applyFont="1" applyAlignment="1">
      <alignment horizontal="center"/>
    </xf>
    <xf numFmtId="0" fontId="81" fillId="0" borderId="1" xfId="7381" applyFont="1" applyFill="1" applyBorder="1" applyAlignment="1">
      <alignment horizontal="center" vertical="center"/>
    </xf>
    <xf numFmtId="1" fontId="129" fillId="0" borderId="1" xfId="7381" applyNumberFormat="1" applyFont="1" applyFill="1" applyBorder="1" applyAlignment="1">
      <alignment horizontal="center" vertical="center" wrapText="1"/>
    </xf>
    <xf numFmtId="2" fontId="129" fillId="0" borderId="1" xfId="7381" applyNumberFormat="1" applyFont="1" applyFill="1" applyBorder="1" applyAlignment="1">
      <alignment horizontal="center" vertical="center" wrapText="1"/>
    </xf>
    <xf numFmtId="0" fontId="130" fillId="0" borderId="2" xfId="7380" applyFont="1" applyBorder="1" applyAlignment="1">
      <alignment horizontal="center" vertical="top" wrapText="1"/>
    </xf>
    <xf numFmtId="0" fontId="138" fillId="0" borderId="1" xfId="7381" applyFont="1" applyFill="1" applyBorder="1" applyAlignment="1">
      <alignment horizontal="center" vertical="center"/>
    </xf>
    <xf numFmtId="0" fontId="38" fillId="0" borderId="0" xfId="7381" applyFont="1"/>
    <xf numFmtId="0" fontId="26" fillId="0" borderId="0" xfId="13" applyFont="1"/>
    <xf numFmtId="0" fontId="21" fillId="0" borderId="0" xfId="13" applyFont="1" applyAlignment="1">
      <alignment horizontal="center"/>
    </xf>
    <xf numFmtId="0" fontId="60" fillId="0" borderId="0" xfId="7381" applyFont="1"/>
    <xf numFmtId="0" fontId="39" fillId="0" borderId="0" xfId="7381" applyFont="1"/>
    <xf numFmtId="0" fontId="40" fillId="0" borderId="23" xfId="7381" applyFont="1" applyBorder="1" applyAlignment="1">
      <alignment horizontal="center" vertical="top" wrapText="1"/>
    </xf>
    <xf numFmtId="0" fontId="40" fillId="0" borderId="1" xfId="7381" applyFont="1" applyBorder="1" applyAlignment="1">
      <alignment horizontal="center" vertical="center" wrapText="1"/>
    </xf>
    <xf numFmtId="0" fontId="44" fillId="0" borderId="23" xfId="7381" applyFont="1" applyBorder="1" applyAlignment="1">
      <alignment horizontal="center" vertical="center"/>
    </xf>
    <xf numFmtId="0" fontId="44" fillId="0" borderId="25" xfId="7381" applyFont="1" applyBorder="1" applyAlignment="1">
      <alignment horizontal="center" vertical="center" wrapText="1"/>
    </xf>
    <xf numFmtId="0" fontId="44" fillId="0" borderId="1" xfId="7381" applyFont="1" applyBorder="1" applyAlignment="1">
      <alignment horizontal="center" vertical="center" wrapText="1"/>
    </xf>
    <xf numFmtId="0" fontId="44" fillId="0" borderId="1" xfId="7381" applyFont="1" applyBorder="1" applyAlignment="1">
      <alignment horizontal="center" vertical="center"/>
    </xf>
    <xf numFmtId="0" fontId="38" fillId="0" borderId="0" xfId="7381" applyFont="1" applyBorder="1"/>
    <xf numFmtId="0" fontId="89" fillId="0" borderId="1" xfId="13" applyFont="1" applyBorder="1" applyAlignment="1">
      <alignment horizontal="center" vertical="center"/>
    </xf>
    <xf numFmtId="0" fontId="26" fillId="0" borderId="1" xfId="7382" applyNumberFormat="1" applyFont="1" applyFill="1" applyBorder="1" applyAlignment="1">
      <alignment horizontal="center" vertical="center"/>
    </xf>
    <xf numFmtId="0" fontId="26" fillId="0" borderId="1" xfId="7381" applyFont="1" applyBorder="1" applyAlignment="1">
      <alignment horizontal="center" vertical="center" wrapText="1"/>
    </xf>
    <xf numFmtId="0" fontId="26" fillId="0" borderId="1" xfId="7381" applyFont="1" applyBorder="1" applyAlignment="1">
      <alignment horizontal="center" vertical="center"/>
    </xf>
    <xf numFmtId="2" fontId="26" fillId="0" borderId="1" xfId="7381" applyNumberFormat="1" applyFont="1" applyBorder="1" applyAlignment="1">
      <alignment horizontal="center" vertical="center"/>
    </xf>
    <xf numFmtId="0" fontId="38" fillId="0" borderId="1" xfId="7381" applyFont="1" applyBorder="1"/>
    <xf numFmtId="0" fontId="89" fillId="2" borderId="1" xfId="13" applyFont="1" applyFill="1" applyBorder="1" applyAlignment="1">
      <alignment horizontal="center" vertical="center"/>
    </xf>
    <xf numFmtId="0" fontId="40" fillId="0" borderId="1" xfId="7381" applyFont="1" applyBorder="1" applyAlignment="1">
      <alignment horizontal="center" vertical="center"/>
    </xf>
    <xf numFmtId="0" fontId="21" fillId="0" borderId="1" xfId="7381" applyFont="1" applyBorder="1" applyAlignment="1">
      <alignment horizontal="center" vertical="center"/>
    </xf>
    <xf numFmtId="2" fontId="21" fillId="0" borderId="1" xfId="7381" applyNumberFormat="1" applyFont="1" applyBorder="1" applyAlignment="1">
      <alignment horizontal="center" vertical="center"/>
    </xf>
    <xf numFmtId="0" fontId="40" fillId="0" borderId="0" xfId="7381" applyFont="1"/>
    <xf numFmtId="0" fontId="31" fillId="0" borderId="0" xfId="13" applyFont="1" applyAlignment="1">
      <alignment horizontal="justify" vertical="top" wrapText="1"/>
    </xf>
    <xf numFmtId="0" fontId="26" fillId="0" borderId="0" xfId="13" applyFont="1" applyAlignment="1">
      <alignment horizontal="justify" vertical="top" wrapText="1"/>
    </xf>
    <xf numFmtId="0" fontId="26" fillId="0" borderId="0" xfId="13" applyAlignment="1">
      <alignment wrapText="1"/>
    </xf>
    <xf numFmtId="0" fontId="21" fillId="0" borderId="0" xfId="13" applyFont="1"/>
    <xf numFmtId="0" fontId="21" fillId="0" borderId="0" xfId="13" applyFont="1" applyAlignment="1"/>
    <xf numFmtId="0" fontId="21" fillId="0" borderId="0" xfId="13" applyFont="1" applyAlignment="1">
      <alignment vertical="top" wrapText="1"/>
    </xf>
    <xf numFmtId="0" fontId="34" fillId="0" borderId="1" xfId="0" applyFont="1" applyBorder="1" applyAlignment="1">
      <alignment horizontal="center"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1" fillId="0" borderId="3" xfId="0" applyFont="1" applyBorder="1" applyAlignment="1">
      <alignment horizontal="center" vertical="center" wrapText="1"/>
    </xf>
    <xf numFmtId="0" fontId="26" fillId="0" borderId="2" xfId="0" applyFont="1" applyBorder="1" applyAlignment="1">
      <alignment horizontal="center" vertical="center"/>
    </xf>
    <xf numFmtId="0" fontId="0" fillId="0" borderId="1" xfId="0" applyBorder="1" applyAlignment="1">
      <alignment horizontal="center"/>
    </xf>
    <xf numFmtId="0" fontId="93" fillId="0" borderId="1" xfId="0" applyFont="1" applyBorder="1"/>
    <xf numFmtId="0" fontId="93" fillId="0" borderId="1" xfId="0" applyFont="1" applyFill="1" applyBorder="1"/>
    <xf numFmtId="0" fontId="93" fillId="0" borderId="1" xfId="0" applyFont="1" applyBorder="1" applyAlignment="1">
      <alignment horizontal="left"/>
    </xf>
    <xf numFmtId="0" fontId="93" fillId="0" borderId="1" xfId="4" applyFont="1" applyBorder="1"/>
    <xf numFmtId="0" fontId="21" fillId="0" borderId="0" xfId="0" applyFont="1" applyAlignment="1">
      <alignment horizontal="center"/>
    </xf>
    <xf numFmtId="0" fontId="25" fillId="0" borderId="0" xfId="0" applyFont="1" applyAlignment="1">
      <alignment horizontal="center"/>
    </xf>
    <xf numFmtId="0" fontId="21" fillId="0" borderId="0" xfId="0" applyFont="1" applyBorder="1" applyAlignment="1">
      <alignment horizontal="center"/>
    </xf>
    <xf numFmtId="0" fontId="26" fillId="0" borderId="1" xfId="0" applyFont="1" applyBorder="1" applyAlignment="1">
      <alignment horizontal="center" vertical="center"/>
    </xf>
    <xf numFmtId="0" fontId="31" fillId="0" borderId="0" xfId="0" applyFont="1" applyAlignment="1">
      <alignment horizontal="center"/>
    </xf>
    <xf numFmtId="0" fontId="102" fillId="0" borderId="0" xfId="0" applyFont="1" applyAlignment="1">
      <alignment horizontal="center" wrapText="1"/>
    </xf>
    <xf numFmtId="0" fontId="26" fillId="0" borderId="0" xfId="0" applyFont="1"/>
    <xf numFmtId="0" fontId="0" fillId="0" borderId="0" xfId="0"/>
    <xf numFmtId="0" fontId="40" fillId="0" borderId="23" xfId="7381" applyFont="1" applyBorder="1" applyAlignment="1">
      <alignment horizontal="center" vertical="center" wrapText="1"/>
    </xf>
    <xf numFmtId="0" fontId="12" fillId="0" borderId="1" xfId="7385" applyBorder="1" applyAlignment="1">
      <alignment horizontal="center" vertical="center"/>
    </xf>
    <xf numFmtId="1" fontId="12" fillId="0" borderId="1" xfId="7392" applyNumberFormat="1" applyFont="1" applyBorder="1" applyAlignment="1">
      <alignment horizontal="center" vertical="center"/>
    </xf>
    <xf numFmtId="0" fontId="32" fillId="0" borderId="1" xfId="0" applyFont="1" applyBorder="1" applyAlignment="1">
      <alignment horizontal="center" vertical="center"/>
    </xf>
    <xf numFmtId="0" fontId="34" fillId="0" borderId="1" xfId="0" applyFont="1" applyBorder="1" applyAlignment="1">
      <alignment horizontal="center" vertical="center"/>
    </xf>
    <xf numFmtId="0" fontId="26" fillId="0" borderId="0" xfId="0" applyFont="1"/>
    <xf numFmtId="0" fontId="26" fillId="0" borderId="23" xfId="0" applyFont="1" applyBorder="1" applyAlignment="1">
      <alignment horizontal="center" vertical="center" wrapText="1"/>
    </xf>
    <xf numFmtId="1" fontId="26" fillId="0" borderId="4" xfId="0" applyNumberFormat="1" applyFont="1" applyFill="1" applyBorder="1" applyAlignment="1">
      <alignment horizontal="center" vertical="center"/>
    </xf>
    <xf numFmtId="1" fontId="21" fillId="0" borderId="0" xfId="0" applyNumberFormat="1" applyFont="1" applyBorder="1" applyAlignment="1">
      <alignment horizontal="center" vertical="top" wrapText="1"/>
    </xf>
    <xf numFmtId="0" fontId="11" fillId="0" borderId="1" xfId="22407" applyFont="1" applyFill="1" applyBorder="1" applyAlignment="1">
      <alignment horizontal="center"/>
    </xf>
    <xf numFmtId="0" fontId="11" fillId="0" borderId="3" xfId="22407" applyFont="1" applyFill="1" applyBorder="1" applyAlignment="1">
      <alignment horizontal="center"/>
    </xf>
    <xf numFmtId="0" fontId="36" fillId="0" borderId="23" xfId="0" applyFont="1" applyBorder="1" applyAlignment="1">
      <alignment horizontal="center" vertical="center" wrapText="1"/>
    </xf>
    <xf numFmtId="0" fontId="89" fillId="0" borderId="3" xfId="0" applyFont="1" applyBorder="1" applyAlignment="1">
      <alignment horizontal="center" vertical="center"/>
    </xf>
    <xf numFmtId="0" fontId="89" fillId="2" borderId="3" xfId="0" applyFont="1" applyFill="1" applyBorder="1" applyAlignment="1">
      <alignment horizontal="center" vertical="center"/>
    </xf>
    <xf numFmtId="2" fontId="21" fillId="0" borderId="2" xfId="0" applyNumberFormat="1" applyFont="1" applyBorder="1" applyAlignment="1">
      <alignment horizontal="center" vertical="center"/>
    </xf>
    <xf numFmtId="0" fontId="103" fillId="0" borderId="1" xfId="22407" applyFont="1" applyFill="1" applyBorder="1" applyAlignment="1">
      <alignment horizontal="center" wrapText="1"/>
    </xf>
    <xf numFmtId="0" fontId="163" fillId="0" borderId="1" xfId="0" applyFont="1" applyBorder="1" applyAlignment="1">
      <alignment horizontal="center" vertical="center"/>
    </xf>
    <xf numFmtId="0" fontId="136" fillId="0" borderId="1" xfId="7551" applyFont="1" applyFill="1" applyBorder="1" applyAlignment="1">
      <alignment horizontal="center" vertical="center" wrapText="1"/>
    </xf>
    <xf numFmtId="0" fontId="136" fillId="0" borderId="63" xfId="7551" applyFont="1" applyFill="1" applyBorder="1" applyAlignment="1">
      <alignment horizontal="center" vertical="center" wrapText="1"/>
    </xf>
    <xf numFmtId="0" fontId="136" fillId="0" borderId="77" xfId="7551" applyFont="1" applyFill="1" applyBorder="1" applyAlignment="1">
      <alignment horizontal="center" vertical="center" wrapText="1"/>
    </xf>
    <xf numFmtId="0" fontId="136" fillId="0" borderId="1" xfId="7551" applyFont="1" applyFill="1" applyBorder="1" applyAlignment="1">
      <alignment horizontal="center" vertical="center" wrapText="1"/>
    </xf>
    <xf numFmtId="0" fontId="136" fillId="0" borderId="63" xfId="7551" applyFont="1" applyFill="1" applyBorder="1" applyAlignment="1">
      <alignment horizontal="center" vertical="center" wrapText="1"/>
    </xf>
    <xf numFmtId="0" fontId="136" fillId="0" borderId="77" xfId="7551" applyFont="1" applyFill="1" applyBorder="1" applyAlignment="1">
      <alignment horizontal="center" vertical="center" wrapText="1"/>
    </xf>
    <xf numFmtId="0" fontId="34" fillId="0" borderId="1" xfId="0" applyFont="1" applyBorder="1" applyAlignment="1">
      <alignment horizontal="center" vertical="center"/>
    </xf>
    <xf numFmtId="2"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21" fillId="0" borderId="23" xfId="0" applyFont="1" applyBorder="1" applyAlignment="1">
      <alignment horizontal="center" vertical="center" wrapText="1"/>
    </xf>
    <xf numFmtId="0" fontId="26" fillId="0" borderId="0" xfId="0" applyFont="1"/>
    <xf numFmtId="0" fontId="103" fillId="0" borderId="1" xfId="26141" applyFont="1" applyBorder="1" applyAlignment="1">
      <alignment horizontal="center" vertical="center"/>
    </xf>
    <xf numFmtId="2" fontId="32" fillId="0" borderId="3" xfId="0" applyNumberFormat="1" applyFont="1" applyBorder="1" applyAlignment="1">
      <alignment horizontal="center" vertical="center"/>
    </xf>
    <xf numFmtId="2" fontId="32" fillId="0" borderId="3" xfId="0" applyNumberFormat="1" applyFont="1" applyFill="1" applyBorder="1" applyAlignment="1">
      <alignment horizontal="center" vertical="center"/>
    </xf>
    <xf numFmtId="2" fontId="32" fillId="0" borderId="4" xfId="0" applyNumberFormat="1" applyFont="1" applyBorder="1" applyAlignment="1">
      <alignment horizontal="center" vertical="center"/>
    </xf>
    <xf numFmtId="2" fontId="32" fillId="0" borderId="4" xfId="0" applyNumberFormat="1" applyFont="1" applyFill="1" applyBorder="1" applyAlignment="1">
      <alignment horizontal="center" vertical="center"/>
    </xf>
    <xf numFmtId="0" fontId="0" fillId="0" borderId="23" xfId="0" applyBorder="1" applyAlignment="1">
      <alignment horizontal="center" vertical="center"/>
    </xf>
    <xf numFmtId="0" fontId="21" fillId="0" borderId="1" xfId="0" applyFont="1" applyBorder="1" applyAlignment="1">
      <alignment horizontal="center"/>
    </xf>
    <xf numFmtId="0" fontId="21" fillId="0" borderId="23" xfId="0" applyFont="1" applyBorder="1" applyAlignment="1">
      <alignment horizontal="center" vertical="center" wrapText="1"/>
    </xf>
    <xf numFmtId="0" fontId="21" fillId="0" borderId="1" xfId="0" applyFont="1" applyBorder="1" applyAlignment="1">
      <alignment horizontal="center" vertical="center" wrapText="1"/>
    </xf>
    <xf numFmtId="0" fontId="26" fillId="0" borderId="0" xfId="0" applyFont="1"/>
    <xf numFmtId="0" fontId="26" fillId="0" borderId="1" xfId="13" applyFill="1" applyBorder="1" applyAlignment="1">
      <alignment horizontal="center"/>
    </xf>
    <xf numFmtId="0" fontId="89" fillId="0" borderId="1" xfId="0" applyFont="1" applyFill="1" applyBorder="1" applyAlignment="1">
      <alignment horizontal="center"/>
    </xf>
    <xf numFmtId="0" fontId="26" fillId="0" borderId="0" xfId="13" applyFill="1" applyAlignment="1">
      <alignment horizontal="center"/>
    </xf>
    <xf numFmtId="0" fontId="21" fillId="2" borderId="1" xfId="13" applyFont="1" applyFill="1" applyBorder="1" applyAlignment="1">
      <alignment horizontal="center"/>
    </xf>
    <xf numFmtId="2" fontId="26" fillId="0" borderId="4" xfId="0" applyNumberFormat="1" applyFont="1" applyBorder="1" applyAlignment="1">
      <alignment horizontal="center" vertical="center"/>
    </xf>
    <xf numFmtId="2" fontId="26" fillId="0" borderId="4" xfId="2" applyNumberFormat="1" applyFont="1" applyBorder="1" applyAlignment="1">
      <alignment horizontal="center" vertical="center"/>
    </xf>
    <xf numFmtId="0" fontId="36" fillId="0" borderId="23" xfId="2" applyFont="1" applyBorder="1" applyAlignment="1">
      <alignment horizontal="center" vertical="center"/>
    </xf>
    <xf numFmtId="2" fontId="21" fillId="0" borderId="2" xfId="2" applyNumberFormat="1" applyFont="1" applyBorder="1" applyAlignment="1">
      <alignment horizontal="center" vertical="center"/>
    </xf>
    <xf numFmtId="2" fontId="21" fillId="0" borderId="2" xfId="2" applyNumberFormat="1" applyFont="1" applyFill="1" applyBorder="1" applyAlignment="1">
      <alignment horizontal="center" vertical="center"/>
    </xf>
    <xf numFmtId="0" fontId="34" fillId="0" borderId="1" xfId="3" applyFont="1" applyFill="1" applyBorder="1" applyAlignment="1">
      <alignment horizontal="center" vertical="center"/>
    </xf>
    <xf numFmtId="0" fontId="107" fillId="0" borderId="1" xfId="3" applyFont="1" applyFill="1" applyBorder="1" applyAlignment="1">
      <alignment horizontal="center" vertical="center"/>
    </xf>
    <xf numFmtId="49" fontId="26" fillId="0" borderId="30" xfId="4" applyNumberFormat="1" applyFont="1" applyFill="1" applyBorder="1" applyAlignment="1">
      <alignment horizontal="center" vertical="center" wrapText="1"/>
    </xf>
    <xf numFmtId="0" fontId="26" fillId="0" borderId="1" xfId="0" applyFont="1" applyFill="1" applyBorder="1" applyAlignment="1">
      <alignment horizontal="center" wrapText="1"/>
    </xf>
    <xf numFmtId="0" fontId="0" fillId="0" borderId="0" xfId="0" applyBorder="1"/>
    <xf numFmtId="2" fontId="21" fillId="0" borderId="1" xfId="0" applyNumberFormat="1" applyFont="1" applyBorder="1" applyAlignment="1">
      <alignment horizontal="center" vertical="center"/>
    </xf>
    <xf numFmtId="0" fontId="32" fillId="0" borderId="1" xfId="0" applyFont="1" applyFill="1" applyBorder="1" applyAlignment="1">
      <alignment horizontal="center" vertical="center"/>
    </xf>
    <xf numFmtId="2" fontId="32" fillId="0" borderId="1" xfId="0" applyNumberFormat="1" applyFont="1" applyFill="1" applyBorder="1" applyAlignment="1">
      <alignment horizontal="center" vertical="center"/>
    </xf>
    <xf numFmtId="0" fontId="65" fillId="0" borderId="0" xfId="0" applyFont="1" applyAlignment="1"/>
    <xf numFmtId="1" fontId="21" fillId="3" borderId="1" xfId="2"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1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50" xfId="0" applyFont="1" applyBorder="1" applyAlignment="1">
      <alignment horizontal="center" vertical="center"/>
    </xf>
    <xf numFmtId="0" fontId="0" fillId="0" borderId="0" xfId="0"/>
    <xf numFmtId="0" fontId="21" fillId="0" borderId="1" xfId="5" applyFont="1" applyBorder="1" applyAlignment="1">
      <alignment horizontal="center" vertical="center" wrapText="1"/>
    </xf>
    <xf numFmtId="167" fontId="26" fillId="0" borderId="11" xfId="4" applyNumberFormat="1" applyFont="1" applyFill="1" applyBorder="1" applyAlignment="1">
      <alignment horizontal="center" vertical="center"/>
    </xf>
    <xf numFmtId="0" fontId="6" fillId="0" borderId="0" xfId="33597"/>
    <xf numFmtId="0" fontId="164" fillId="0" borderId="0" xfId="33597" applyFont="1" applyBorder="1" applyAlignment="1">
      <alignment vertical="center" wrapText="1"/>
    </xf>
    <xf numFmtId="0" fontId="81" fillId="0" borderId="3" xfId="33597" applyFont="1" applyFill="1" applyBorder="1" applyAlignment="1">
      <alignment horizontal="center" vertical="center" wrapText="1"/>
    </xf>
    <xf numFmtId="0" fontId="81" fillId="0" borderId="7" xfId="33597" applyFont="1" applyFill="1" applyBorder="1" applyAlignment="1">
      <alignment horizontal="center" vertical="center" wrapText="1"/>
    </xf>
    <xf numFmtId="0" fontId="81" fillId="0" borderId="1" xfId="33597" applyFont="1" applyFill="1" applyBorder="1" applyAlignment="1">
      <alignment horizontal="center" vertical="center" wrapText="1"/>
    </xf>
    <xf numFmtId="0" fontId="167" fillId="0" borderId="1" xfId="33597" applyFont="1" applyBorder="1" applyAlignment="1">
      <alignment horizontal="center" vertical="center"/>
    </xf>
    <xf numFmtId="0" fontId="167" fillId="0" borderId="0" xfId="33597" applyFont="1"/>
    <xf numFmtId="0" fontId="81" fillId="0" borderId="6" xfId="33597" applyFont="1" applyFill="1" applyBorder="1" applyAlignment="1">
      <alignment horizontal="center" vertical="center" wrapText="1"/>
    </xf>
    <xf numFmtId="0" fontId="81" fillId="0" borderId="50" xfId="33597" applyFont="1" applyFill="1" applyBorder="1" applyAlignment="1">
      <alignment horizontal="center" vertical="center" wrapText="1"/>
    </xf>
    <xf numFmtId="0" fontId="94" fillId="0" borderId="1" xfId="33597" applyFont="1" applyBorder="1" applyAlignment="1">
      <alignment horizontal="center" vertical="center"/>
    </xf>
    <xf numFmtId="0" fontId="26" fillId="0" borderId="1" xfId="0" applyFont="1" applyBorder="1" applyAlignment="1">
      <alignment horizontal="center" vertical="center"/>
    </xf>
    <xf numFmtId="0" fontId="21" fillId="0" borderId="1" xfId="5" applyFont="1" applyBorder="1" applyAlignment="1">
      <alignment horizontal="center" vertical="center" wrapText="1"/>
    </xf>
    <xf numFmtId="0" fontId="88" fillId="0" borderId="1" xfId="13" applyFont="1" applyBorder="1" applyAlignment="1">
      <alignment horizontal="center" vertical="center" wrapText="1"/>
    </xf>
    <xf numFmtId="0" fontId="26" fillId="0" borderId="1" xfId="13" applyBorder="1" applyAlignment="1">
      <alignment horizontal="center" vertical="center"/>
    </xf>
    <xf numFmtId="0" fontId="88" fillId="0" borderId="3" xfId="13" applyFont="1" applyBorder="1" applyAlignment="1">
      <alignment horizontal="center" vertical="center" wrapText="1"/>
    </xf>
    <xf numFmtId="0" fontId="81" fillId="0" borderId="1" xfId="13" applyFont="1" applyBorder="1" applyAlignment="1">
      <alignment horizontal="center" wrapText="1"/>
    </xf>
    <xf numFmtId="0" fontId="81" fillId="0" borderId="1" xfId="13" applyFont="1" applyBorder="1" applyAlignment="1">
      <alignment horizontal="center" vertical="center"/>
    </xf>
    <xf numFmtId="0" fontId="26" fillId="0" borderId="1" xfId="13" applyBorder="1" applyAlignment="1">
      <alignment horizontal="center"/>
    </xf>
    <xf numFmtId="0" fontId="88" fillId="0" borderId="1" xfId="13" applyFont="1" applyBorder="1" applyAlignment="1">
      <alignment horizontal="center" vertical="center" wrapText="1"/>
    </xf>
    <xf numFmtId="0" fontId="88" fillId="0" borderId="3" xfId="13" applyFont="1" applyBorder="1" applyAlignment="1">
      <alignment horizontal="center" vertical="center" wrapText="1"/>
    </xf>
    <xf numFmtId="0" fontId="81" fillId="0" borderId="1" xfId="13" applyFont="1" applyBorder="1" applyAlignment="1">
      <alignment horizontal="center"/>
    </xf>
    <xf numFmtId="0" fontId="81" fillId="0" borderId="1" xfId="13" applyFont="1" applyBorder="1"/>
    <xf numFmtId="0" fontId="88" fillId="0" borderId="1" xfId="13" applyFont="1" applyBorder="1" applyAlignment="1">
      <alignment horizontal="center" vertical="center" wrapText="1"/>
    </xf>
    <xf numFmtId="0" fontId="88" fillId="0" borderId="3" xfId="13" applyFont="1" applyBorder="1" applyAlignment="1">
      <alignment horizontal="center" vertical="center" wrapText="1"/>
    </xf>
    <xf numFmtId="0" fontId="81" fillId="0" borderId="1" xfId="13" applyFont="1" applyBorder="1" applyAlignment="1">
      <alignment horizontal="center"/>
    </xf>
    <xf numFmtId="0" fontId="168" fillId="0" borderId="1" xfId="13" applyFont="1" applyBorder="1" applyAlignment="1">
      <alignment horizontal="center" vertical="center" wrapText="1"/>
    </xf>
    <xf numFmtId="2" fontId="34" fillId="0" borderId="1" xfId="5" applyNumberFormat="1" applyFont="1" applyFill="1" applyBorder="1" applyAlignment="1">
      <alignment horizontal="center" vertical="center"/>
    </xf>
    <xf numFmtId="0" fontId="34" fillId="0" borderId="0" xfId="0" applyFont="1" applyBorder="1" applyAlignment="1">
      <alignment horizontal="center" vertical="center"/>
    </xf>
    <xf numFmtId="0" fontId="34" fillId="0" borderId="1" xfId="0" applyFont="1" applyBorder="1" applyAlignment="1">
      <alignment horizontal="center" vertical="center"/>
    </xf>
    <xf numFmtId="0" fontId="32" fillId="0" borderId="1" xfId="0" applyFont="1" applyBorder="1" applyAlignment="1">
      <alignment horizontal="center" vertical="center"/>
    </xf>
    <xf numFmtId="2" fontId="34" fillId="0" borderId="1" xfId="0" applyNumberFormat="1" applyFont="1" applyBorder="1" applyAlignment="1">
      <alignment horizontal="center" vertical="center"/>
    </xf>
    <xf numFmtId="0" fontId="21" fillId="0" borderId="0" xfId="4" applyFont="1" applyAlignment="1">
      <alignment horizontal="center"/>
    </xf>
    <xf numFmtId="0" fontId="26" fillId="0" borderId="20" xfId="4" applyFont="1" applyBorder="1" applyAlignment="1">
      <alignment horizontal="center" vertical="center"/>
    </xf>
    <xf numFmtId="0" fontId="26" fillId="0" borderId="12" xfId="4" applyFont="1" applyFill="1" applyBorder="1" applyAlignment="1">
      <alignment horizontal="center" vertical="center"/>
    </xf>
    <xf numFmtId="49" fontId="26" fillId="0" borderId="12" xfId="4" applyNumberFormat="1" applyFont="1" applyFill="1" applyBorder="1" applyAlignment="1">
      <alignment horizontal="center" vertical="center" wrapText="1"/>
    </xf>
    <xf numFmtId="0" fontId="26" fillId="0" borderId="12" xfId="4" applyFont="1" applyFill="1" applyBorder="1" applyAlignment="1">
      <alignment horizontal="center" vertical="center" wrapText="1"/>
    </xf>
    <xf numFmtId="49" fontId="26" fillId="0" borderId="30" xfId="4" applyNumberFormat="1" applyFont="1" applyFill="1" applyBorder="1" applyAlignment="1">
      <alignment horizontal="center" vertical="center" wrapText="1"/>
    </xf>
    <xf numFmtId="0" fontId="26" fillId="0" borderId="39" xfId="4" applyFont="1" applyFill="1" applyBorder="1" applyAlignment="1">
      <alignment horizontal="center" vertical="center"/>
    </xf>
    <xf numFmtId="2" fontId="26" fillId="0" borderId="1" xfId="33603" applyNumberFormat="1" applyFont="1" applyFill="1" applyBorder="1" applyAlignment="1">
      <alignment horizontal="center" vertical="center"/>
    </xf>
    <xf numFmtId="2" fontId="26" fillId="0" borderId="1" xfId="36821" applyNumberFormat="1" applyFont="1" applyFill="1" applyBorder="1" applyAlignment="1">
      <alignment horizontal="center" vertical="center" wrapText="1"/>
    </xf>
    <xf numFmtId="2" fontId="26" fillId="0" borderId="1" xfId="36821" applyNumberFormat="1" applyFont="1" applyFill="1" applyBorder="1" applyAlignment="1">
      <alignment horizontal="center" vertical="center"/>
    </xf>
    <xf numFmtId="0" fontId="34" fillId="0" borderId="1" xfId="6" applyFont="1" applyBorder="1" applyAlignment="1">
      <alignment horizontal="center" vertical="center" wrapText="1"/>
    </xf>
    <xf numFmtId="0" fontId="26" fillId="0" borderId="0" xfId="4" applyFont="1"/>
    <xf numFmtId="0" fontId="34" fillId="0" borderId="1" xfId="6" applyFont="1" applyBorder="1" applyAlignment="1">
      <alignment horizontal="center" vertical="center" wrapText="1"/>
    </xf>
    <xf numFmtId="2" fontId="26" fillId="0" borderId="23" xfId="0" applyNumberFormat="1" applyFont="1" applyBorder="1" applyAlignment="1">
      <alignment horizontal="center" vertical="center"/>
    </xf>
    <xf numFmtId="0" fontId="0" fillId="0" borderId="0" xfId="0"/>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1" fillId="0" borderId="27" xfId="4" applyFont="1" applyBorder="1" applyAlignment="1">
      <alignment horizontal="center" vertical="center" wrapText="1"/>
    </xf>
    <xf numFmtId="0" fontId="26" fillId="0" borderId="0" xfId="13"/>
    <xf numFmtId="0" fontId="26" fillId="0" borderId="1" xfId="4" applyBorder="1" applyAlignment="1">
      <alignment horizontal="center"/>
    </xf>
    <xf numFmtId="0" fontId="26" fillId="0" borderId="0" xfId="4" applyAlignment="1">
      <alignment horizontal="center"/>
    </xf>
    <xf numFmtId="0" fontId="82" fillId="0" borderId="0" xfId="4" applyFont="1" applyAlignment="1">
      <alignment horizontal="center"/>
    </xf>
    <xf numFmtId="0" fontId="50" fillId="0" borderId="0" xfId="4" applyFont="1"/>
    <xf numFmtId="0" fontId="51" fillId="0" borderId="0" xfId="4" applyFont="1"/>
    <xf numFmtId="0" fontId="26" fillId="0" borderId="0" xfId="4" applyAlignment="1">
      <alignment horizontal="right"/>
    </xf>
    <xf numFmtId="0" fontId="21" fillId="2" borderId="1" xfId="4" applyFont="1" applyFill="1" applyBorder="1" applyAlignment="1">
      <alignment horizontal="center" vertical="center" wrapText="1"/>
    </xf>
    <xf numFmtId="0" fontId="81" fillId="0" borderId="0" xfId="4" applyFont="1" applyAlignment="1">
      <alignment horizontal="center"/>
    </xf>
    <xf numFmtId="0" fontId="26" fillId="0" borderId="0" xfId="4" applyAlignment="1">
      <alignment vertical="center"/>
    </xf>
    <xf numFmtId="0" fontId="88" fillId="0" borderId="0" xfId="4" applyFont="1" applyAlignment="1">
      <alignment horizontal="left" vertical="center"/>
    </xf>
    <xf numFmtId="0" fontId="88" fillId="0" borderId="0" xfId="4" applyFont="1" applyAlignment="1">
      <alignment vertical="center"/>
    </xf>
    <xf numFmtId="0" fontId="21" fillId="0" borderId="0" xfId="37333" applyFont="1"/>
    <xf numFmtId="0" fontId="21" fillId="0" borderId="0" xfId="37333" applyFont="1" applyAlignment="1">
      <alignment horizontal="center"/>
    </xf>
    <xf numFmtId="0" fontId="170" fillId="2" borderId="1" xfId="4" applyFont="1" applyFill="1" applyBorder="1" applyAlignment="1">
      <alignment horizontal="center" vertical="center" wrapText="1"/>
    </xf>
    <xf numFmtId="0" fontId="51" fillId="2" borderId="1" xfId="4" applyFont="1" applyFill="1" applyBorder="1" applyAlignment="1">
      <alignment horizontal="center" vertical="center" wrapText="1"/>
    </xf>
    <xf numFmtId="0" fontId="50" fillId="0" borderId="1" xfId="4" applyFont="1" applyBorder="1" applyAlignment="1">
      <alignment horizontal="center"/>
    </xf>
    <xf numFmtId="0" fontId="50" fillId="0" borderId="1" xfId="4" applyFont="1" applyBorder="1"/>
    <xf numFmtId="0" fontId="51" fillId="0" borderId="1" xfId="4" applyFont="1" applyBorder="1" applyAlignment="1">
      <alignment horizontal="center"/>
    </xf>
    <xf numFmtId="0" fontId="26" fillId="2" borderId="1" xfId="4" applyFill="1" applyBorder="1" applyAlignment="1">
      <alignment horizontal="center"/>
    </xf>
    <xf numFmtId="0" fontId="51" fillId="0" borderId="1" xfId="4" applyFont="1" applyBorder="1" applyAlignment="1">
      <alignment horizontal="center" vertical="center" wrapText="1"/>
    </xf>
    <xf numFmtId="0" fontId="104" fillId="2" borderId="1" xfId="4" applyFont="1" applyFill="1" applyBorder="1" applyAlignment="1">
      <alignment horizontal="center" vertical="center" wrapText="1"/>
    </xf>
    <xf numFmtId="2" fontId="163" fillId="0" borderId="1" xfId="0" applyNumberFormat="1" applyFont="1" applyBorder="1" applyAlignment="1">
      <alignment horizontal="center" vertical="center"/>
    </xf>
    <xf numFmtId="2" fontId="26" fillId="0" borderId="7" xfId="0" applyNumberFormat="1" applyFont="1" applyBorder="1" applyAlignment="1">
      <alignment horizontal="center" vertical="center"/>
    </xf>
    <xf numFmtId="2" fontId="106" fillId="0" borderId="2" xfId="0" applyNumberFormat="1" applyFont="1" applyBorder="1" applyAlignment="1">
      <alignment horizontal="center" vertical="center"/>
    </xf>
    <xf numFmtId="0" fontId="36" fillId="0" borderId="23" xfId="0" applyFont="1" applyBorder="1" applyAlignment="1">
      <alignment horizontal="center" vertical="center"/>
    </xf>
    <xf numFmtId="2" fontId="34" fillId="0" borderId="1" xfId="0" applyNumberFormat="1" applyFont="1" applyFill="1" applyBorder="1" applyAlignment="1">
      <alignment horizontal="center" vertical="center"/>
    </xf>
    <xf numFmtId="0" fontId="51" fillId="0" borderId="1" xfId="4" applyFont="1" applyBorder="1" applyAlignment="1">
      <alignment horizontal="center" vertical="center"/>
    </xf>
    <xf numFmtId="0" fontId="51" fillId="2" borderId="1" xfId="4" applyFont="1" applyFill="1" applyBorder="1" applyAlignment="1">
      <alignment horizontal="center" vertical="center"/>
    </xf>
    <xf numFmtId="2" fontId="21" fillId="2" borderId="1" xfId="4" applyNumberFormat="1" applyFont="1" applyFill="1" applyBorder="1" applyAlignment="1">
      <alignment horizontal="center" vertical="center"/>
    </xf>
    <xf numFmtId="0" fontId="21" fillId="2" borderId="1" xfId="4" applyFont="1" applyFill="1" applyBorder="1" applyAlignment="1">
      <alignment horizontal="center" vertical="center"/>
    </xf>
    <xf numFmtId="2" fontId="26" fillId="2" borderId="1" xfId="4" applyNumberFormat="1" applyFill="1" applyBorder="1" applyAlignment="1">
      <alignment horizontal="center" vertical="center"/>
    </xf>
    <xf numFmtId="0" fontId="26" fillId="2" borderId="1" xfId="4" applyFill="1" applyBorder="1" applyAlignment="1">
      <alignment horizontal="center" vertical="center"/>
    </xf>
    <xf numFmtId="2" fontId="21" fillId="0" borderId="1" xfId="4" applyNumberFormat="1" applyFont="1" applyBorder="1" applyAlignment="1">
      <alignment horizontal="center" vertical="center"/>
    </xf>
    <xf numFmtId="2" fontId="21" fillId="0" borderId="1" xfId="13" applyNumberFormat="1" applyFont="1" applyBorder="1" applyAlignment="1">
      <alignment horizontal="center" vertical="center"/>
    </xf>
    <xf numFmtId="2"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21" fillId="0" borderId="0" xfId="0" applyFont="1" applyBorder="1" applyAlignment="1">
      <alignment horizontal="center" vertical="center"/>
    </xf>
    <xf numFmtId="0" fontId="0" fillId="0" borderId="0" xfId="0"/>
    <xf numFmtId="2" fontId="21" fillId="0" borderId="0" xfId="0" applyNumberFormat="1" applyFont="1"/>
    <xf numFmtId="0" fontId="163" fillId="0" borderId="1" xfId="0" applyFont="1" applyFill="1" applyBorder="1" applyAlignment="1">
      <alignment horizontal="center" vertical="center"/>
    </xf>
    <xf numFmtId="0" fontId="32" fillId="0" borderId="0" xfId="0" applyFont="1"/>
    <xf numFmtId="0" fontId="34" fillId="0" borderId="1" xfId="0" applyFont="1" applyBorder="1" applyAlignment="1">
      <alignment horizontal="center" vertical="center"/>
    </xf>
    <xf numFmtId="0" fontId="34" fillId="0" borderId="3" xfId="0" applyFont="1" applyBorder="1" applyAlignment="1">
      <alignment horizontal="center" vertical="center"/>
    </xf>
    <xf numFmtId="2"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2" fontId="34" fillId="0" borderId="1" xfId="0" applyNumberFormat="1" applyFont="1" applyBorder="1" applyAlignment="1">
      <alignment horizontal="center" vertical="center"/>
    </xf>
    <xf numFmtId="0" fontId="21" fillId="0" borderId="0" xfId="0" applyFont="1" applyAlignment="1">
      <alignment horizontal="left"/>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3" xfId="0" applyFont="1" applyBorder="1" applyAlignment="1">
      <alignment horizontal="center" vertical="center" wrapText="1"/>
    </xf>
    <xf numFmtId="0" fontId="26" fillId="0" borderId="0" xfId="0" applyFont="1"/>
    <xf numFmtId="0" fontId="21" fillId="0" borderId="1" xfId="0" applyFont="1" applyFill="1" applyBorder="1" applyAlignment="1">
      <alignment horizontal="center" vertical="center" wrapText="1"/>
    </xf>
    <xf numFmtId="0" fontId="65" fillId="0" borderId="0" xfId="0" applyFont="1" applyBorder="1" applyAlignment="1">
      <alignment horizontal="right"/>
    </xf>
    <xf numFmtId="0" fontId="21" fillId="2" borderId="0" xfId="0" applyFont="1" applyFill="1" applyAlignment="1">
      <alignment horizontal="left"/>
    </xf>
    <xf numFmtId="0" fontId="21" fillId="0" borderId="0" xfId="4" applyFont="1" applyAlignment="1">
      <alignment horizontal="center"/>
    </xf>
    <xf numFmtId="0" fontId="26" fillId="0" borderId="20" xfId="4" applyFont="1" applyBorder="1" applyAlignment="1">
      <alignment horizontal="center" vertical="center"/>
    </xf>
    <xf numFmtId="0" fontId="26" fillId="0" borderId="12" xfId="4" applyFont="1" applyFill="1" applyBorder="1" applyAlignment="1">
      <alignment horizontal="center" vertical="center" wrapText="1"/>
    </xf>
    <xf numFmtId="49" fontId="26" fillId="0" borderId="30" xfId="4" applyNumberFormat="1" applyFont="1" applyFill="1" applyBorder="1" applyAlignment="1">
      <alignment horizontal="center" vertical="center" wrapText="1"/>
    </xf>
    <xf numFmtId="0" fontId="26" fillId="0" borderId="39" xfId="4" applyFont="1" applyFill="1" applyBorder="1" applyAlignment="1">
      <alignment horizontal="center" vertical="center"/>
    </xf>
    <xf numFmtId="0" fontId="26" fillId="0" borderId="12" xfId="4" applyFont="1" applyFill="1" applyBorder="1" applyAlignment="1">
      <alignment horizontal="center" vertical="center"/>
    </xf>
    <xf numFmtId="0" fontId="26" fillId="0" borderId="20" xfId="4" applyFont="1" applyFill="1" applyBorder="1" applyAlignment="1">
      <alignment horizontal="center" vertical="center"/>
    </xf>
    <xf numFmtId="49" fontId="26" fillId="0" borderId="12" xfId="4" applyNumberFormat="1" applyFont="1" applyFill="1" applyBorder="1" applyAlignment="1">
      <alignment horizontal="center" vertical="center" wrapText="1"/>
    </xf>
    <xf numFmtId="0" fontId="21" fillId="0" borderId="0" xfId="4" applyFont="1" applyAlignment="1"/>
    <xf numFmtId="165" fontId="26" fillId="0" borderId="64" xfId="4" applyNumberFormat="1" applyFont="1" applyFill="1" applyBorder="1" applyAlignment="1">
      <alignment horizontal="center" vertical="center"/>
    </xf>
    <xf numFmtId="0" fontId="26" fillId="0" borderId="20" xfId="4" applyFont="1" applyFill="1" applyBorder="1" applyAlignment="1">
      <alignment horizontal="center" vertical="center" wrapText="1"/>
    </xf>
    <xf numFmtId="0" fontId="26" fillId="0" borderId="27" xfId="4" applyFont="1" applyFill="1" applyBorder="1" applyAlignment="1">
      <alignment horizontal="center" vertical="center"/>
    </xf>
    <xf numFmtId="165" fontId="26" fillId="0" borderId="66" xfId="4" applyNumberFormat="1" applyFont="1" applyFill="1" applyBorder="1" applyAlignment="1">
      <alignment horizontal="center" vertical="center"/>
    </xf>
    <xf numFmtId="165" fontId="26" fillId="0" borderId="30" xfId="4" applyNumberFormat="1" applyFont="1" applyFill="1" applyBorder="1" applyAlignment="1">
      <alignment horizontal="center" vertical="center"/>
    </xf>
    <xf numFmtId="2" fontId="26" fillId="0"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26" fillId="0" borderId="0" xfId="0" applyFont="1"/>
    <xf numFmtId="0" fontId="34" fillId="0" borderId="0" xfId="0" applyFont="1" applyBorder="1" applyAlignment="1">
      <alignment horizontal="center" vertical="center"/>
    </xf>
    <xf numFmtId="0" fontId="34" fillId="0" borderId="1" xfId="0" applyFont="1" applyBorder="1" applyAlignment="1">
      <alignment horizontal="center" vertical="center"/>
    </xf>
    <xf numFmtId="0" fontId="21" fillId="0" borderId="0" xfId="0" applyFont="1" applyAlignment="1">
      <alignment horizontal="center"/>
    </xf>
    <xf numFmtId="0" fontId="21" fillId="0" borderId="1" xfId="0" applyFont="1" applyBorder="1" applyAlignment="1">
      <alignment horizontal="center"/>
    </xf>
    <xf numFmtId="0" fontId="21" fillId="0" borderId="0" xfId="0" applyFont="1" applyBorder="1" applyAlignment="1">
      <alignment horizontal="center"/>
    </xf>
    <xf numFmtId="0" fontId="21" fillId="0" borderId="0" xfId="0" applyFont="1" applyFill="1" applyAlignment="1">
      <alignment horizontal="center" vertical="top" wrapText="1"/>
    </xf>
    <xf numFmtId="0" fontId="26" fillId="0" borderId="0" xfId="0" applyFont="1"/>
    <xf numFmtId="2" fontId="21" fillId="0" borderId="1" xfId="0" applyNumberFormat="1" applyFont="1" applyBorder="1"/>
    <xf numFmtId="2" fontId="21" fillId="3" borderId="2" xfId="0" applyNumberFormat="1" applyFont="1" applyFill="1" applyBorder="1" applyAlignment="1">
      <alignment horizontal="center" vertical="center"/>
    </xf>
    <xf numFmtId="9" fontId="21" fillId="0" borderId="0" xfId="41062" applyFont="1" applyAlignment="1">
      <alignment horizontal="center"/>
    </xf>
    <xf numFmtId="2" fontId="65" fillId="0" borderId="0" xfId="0" applyNumberFormat="1" applyFont="1" applyBorder="1" applyAlignment="1">
      <alignment horizontal="center" vertical="center"/>
    </xf>
    <xf numFmtId="2" fontId="65" fillId="3" borderId="0" xfId="0" applyNumberFormat="1" applyFont="1" applyFill="1" applyBorder="1" applyAlignment="1">
      <alignment horizontal="center" vertical="center"/>
    </xf>
    <xf numFmtId="0" fontId="26" fillId="0" borderId="62" xfId="0" applyFont="1" applyFill="1" applyBorder="1" applyAlignment="1">
      <alignment horizontal="center" vertical="center"/>
    </xf>
    <xf numFmtId="0" fontId="34" fillId="2" borderId="1" xfId="0" applyFont="1" applyFill="1" applyBorder="1" applyAlignment="1">
      <alignment horizontal="center" vertical="center"/>
    </xf>
    <xf numFmtId="0" fontId="34" fillId="3" borderId="1" xfId="0" applyFont="1" applyFill="1" applyBorder="1" applyAlignment="1">
      <alignment horizontal="center" vertical="center"/>
    </xf>
    <xf numFmtId="2" fontId="34" fillId="3" borderId="1" xfId="0" applyNumberFormat="1" applyFont="1" applyFill="1" applyBorder="1" applyAlignment="1">
      <alignment horizontal="center" vertical="center"/>
    </xf>
    <xf numFmtId="2" fontId="21" fillId="3" borderId="1" xfId="0" applyNumberFormat="1" applyFont="1" applyFill="1" applyBorder="1" applyAlignment="1">
      <alignment horizontal="center" vertical="center" wrapText="1"/>
    </xf>
    <xf numFmtId="10" fontId="26" fillId="0" borderId="0" xfId="41062" applyNumberFormat="1" applyFont="1"/>
    <xf numFmtId="0" fontId="26" fillId="0" borderId="25" xfId="0" applyFont="1" applyFill="1" applyBorder="1" applyAlignment="1">
      <alignment horizontal="center" vertical="center" wrapText="1"/>
    </xf>
    <xf numFmtId="0" fontId="21" fillId="3" borderId="1" xfId="0" applyFont="1" applyFill="1" applyBorder="1" applyAlignment="1">
      <alignment horizontal="center" vertical="center" wrapText="1"/>
    </xf>
    <xf numFmtId="9" fontId="34" fillId="0" borderId="0" xfId="41062" applyFont="1"/>
    <xf numFmtId="9" fontId="21" fillId="0" borderId="0" xfId="41062" applyFont="1" applyFill="1" applyBorder="1" applyAlignment="1">
      <alignment horizontal="center" vertical="center"/>
    </xf>
    <xf numFmtId="9" fontId="26" fillId="0" borderId="0" xfId="41062" applyFont="1" applyAlignment="1">
      <alignment horizontal="center"/>
    </xf>
    <xf numFmtId="9" fontId="26" fillId="0" borderId="0" xfId="41062" applyFont="1" applyBorder="1" applyAlignment="1">
      <alignment horizontal="center" vertical="center"/>
    </xf>
    <xf numFmtId="9" fontId="21" fillId="0" borderId="0" xfId="41062" applyFont="1" applyBorder="1" applyAlignment="1">
      <alignment horizontal="center" vertical="center"/>
    </xf>
    <xf numFmtId="9" fontId="21" fillId="0" borderId="0" xfId="41062" applyFont="1" applyBorder="1" applyAlignment="1">
      <alignment horizontal="center"/>
    </xf>
    <xf numFmtId="9" fontId="0" fillId="0" borderId="0" xfId="41062" applyFont="1"/>
    <xf numFmtId="9" fontId="0" fillId="0" borderId="0" xfId="41062" applyFont="1" applyAlignment="1">
      <alignment horizontal="center"/>
    </xf>
    <xf numFmtId="9" fontId="26" fillId="0" borderId="0" xfId="41062" applyFont="1" applyBorder="1" applyAlignment="1">
      <alignment horizontal="center"/>
    </xf>
    <xf numFmtId="2" fontId="21" fillId="0" borderId="0" xfId="0" applyNumberFormat="1" applyFont="1" applyBorder="1"/>
    <xf numFmtId="9" fontId="21" fillId="0" borderId="0" xfId="41062" applyFont="1" applyBorder="1"/>
    <xf numFmtId="9" fontId="21" fillId="0" borderId="0" xfId="41062" applyFont="1" applyBorder="1" applyAlignment="1">
      <alignment horizontal="center" vertical="center" wrapText="1"/>
    </xf>
    <xf numFmtId="9" fontId="21" fillId="0" borderId="0" xfId="41062" applyFont="1" applyFill="1" applyAlignment="1">
      <alignment horizontal="center" vertical="top" wrapText="1"/>
    </xf>
    <xf numFmtId="0" fontId="21" fillId="0" borderId="0" xfId="0" applyFont="1" applyAlignment="1">
      <alignment horizontal="center"/>
    </xf>
    <xf numFmtId="9" fontId="21" fillId="3" borderId="0" xfId="41062" applyFont="1" applyFill="1"/>
    <xf numFmtId="0" fontId="34" fillId="0" borderId="0" xfId="13" applyFont="1" applyAlignment="1">
      <alignment horizontal="center"/>
    </xf>
    <xf numFmtId="0" fontId="75" fillId="0" borderId="0" xfId="0" applyFont="1" applyAlignment="1">
      <alignment horizontal="center" wrapText="1"/>
    </xf>
    <xf numFmtId="0" fontId="34" fillId="0" borderId="0" xfId="0" applyFont="1" applyAlignment="1">
      <alignment horizontal="right" vertical="top" wrapText="1"/>
    </xf>
    <xf numFmtId="0" fontId="32" fillId="0" borderId="0" xfId="0" applyFont="1"/>
    <xf numFmtId="0" fontId="34" fillId="0" borderId="1" xfId="0" applyFont="1" applyBorder="1" applyAlignment="1">
      <alignment horizontal="center"/>
    </xf>
    <xf numFmtId="0" fontId="34" fillId="0" borderId="3" xfId="0" applyFont="1" applyBorder="1" applyAlignment="1">
      <alignment horizontal="center"/>
    </xf>
    <xf numFmtId="0" fontId="34" fillId="0" borderId="7" xfId="0" applyFont="1" applyBorder="1" applyAlignment="1">
      <alignment horizontal="center"/>
    </xf>
    <xf numFmtId="0" fontId="34" fillId="0" borderId="4" xfId="0" applyFont="1" applyBorder="1" applyAlignment="1">
      <alignment horizontal="center"/>
    </xf>
    <xf numFmtId="0" fontId="34" fillId="0" borderId="0" xfId="0" applyFont="1" applyBorder="1" applyAlignment="1">
      <alignment horizontal="center" vertical="center"/>
    </xf>
    <xf numFmtId="9" fontId="32" fillId="0" borderId="0" xfId="0" applyNumberFormat="1" applyFont="1" applyFill="1" applyBorder="1" applyAlignment="1">
      <alignment horizontal="center"/>
    </xf>
    <xf numFmtId="0" fontId="32" fillId="0" borderId="0" xfId="0" applyFont="1" applyFill="1" applyBorder="1" applyAlignment="1">
      <alignment horizontal="center"/>
    </xf>
    <xf numFmtId="10" fontId="32" fillId="0" borderId="0" xfId="0" applyNumberFormat="1" applyFont="1" applyFill="1" applyBorder="1" applyAlignment="1">
      <alignment horizontal="center"/>
    </xf>
    <xf numFmtId="0" fontId="34" fillId="0" borderId="0" xfId="0" applyFont="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top" wrapText="1"/>
    </xf>
    <xf numFmtId="0" fontId="34" fillId="0" borderId="7" xfId="0" applyFont="1" applyBorder="1" applyAlignment="1">
      <alignment horizontal="center" vertical="top" wrapText="1"/>
    </xf>
    <xf numFmtId="0" fontId="34" fillId="0" borderId="4" xfId="0" applyFont="1" applyBorder="1" applyAlignment="1">
      <alignment horizontal="center" vertical="top" wrapText="1"/>
    </xf>
    <xf numFmtId="0" fontId="34" fillId="0" borderId="0" xfId="0" applyFont="1" applyBorder="1" applyAlignment="1">
      <alignment horizontal="left" wrapText="1"/>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4" xfId="0" applyFont="1" applyBorder="1" applyAlignment="1">
      <alignment horizontal="center" vertical="center" wrapText="1"/>
    </xf>
    <xf numFmtId="2"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34" fillId="0" borderId="1" xfId="0" applyFont="1" applyBorder="1" applyAlignment="1">
      <alignment horizontal="left" vertical="center"/>
    </xf>
    <xf numFmtId="2" fontId="34" fillId="0" borderId="1" xfId="0" applyNumberFormat="1" applyFont="1" applyBorder="1" applyAlignment="1">
      <alignment horizontal="center" vertical="center"/>
    </xf>
    <xf numFmtId="0" fontId="34" fillId="0" borderId="0" xfId="0" applyFont="1" applyBorder="1" applyAlignment="1">
      <alignment horizontal="left" vertical="top" wrapText="1"/>
    </xf>
    <xf numFmtId="0" fontId="34" fillId="0" borderId="51" xfId="0" applyFont="1" applyBorder="1" applyAlignment="1">
      <alignment horizontal="center" vertical="top"/>
    </xf>
    <xf numFmtId="0" fontId="34" fillId="0" borderId="13" xfId="0" applyFont="1" applyBorder="1" applyAlignment="1">
      <alignment horizontal="center" vertical="top"/>
    </xf>
    <xf numFmtId="0" fontId="34" fillId="0" borderId="52" xfId="0" applyFont="1" applyBorder="1" applyAlignment="1">
      <alignment horizontal="center" vertical="top"/>
    </xf>
    <xf numFmtId="0" fontId="34" fillId="0" borderId="24" xfId="0" applyFont="1" applyBorder="1" applyAlignment="1">
      <alignment horizontal="center" vertical="top"/>
    </xf>
    <xf numFmtId="0" fontId="34" fillId="0" borderId="6" xfId="0" applyFont="1" applyBorder="1" applyAlignment="1">
      <alignment horizontal="center" vertical="top"/>
    </xf>
    <xf numFmtId="0" fontId="34" fillId="0" borderId="50" xfId="0" applyFont="1" applyBorder="1" applyAlignment="1">
      <alignment horizontal="center" vertical="top"/>
    </xf>
    <xf numFmtId="0" fontId="34" fillId="0" borderId="1" xfId="0" applyFont="1" applyBorder="1" applyAlignment="1">
      <alignment horizontal="left" vertical="center" wrapText="1"/>
    </xf>
    <xf numFmtId="0" fontId="42" fillId="0" borderId="1" xfId="0" quotePrefix="1" applyFont="1" applyBorder="1" applyAlignment="1">
      <alignment horizontal="center" vertical="center" wrapText="1"/>
    </xf>
    <xf numFmtId="0" fontId="21" fillId="0" borderId="0" xfId="0" applyFont="1" applyAlignment="1">
      <alignment horizontal="center"/>
    </xf>
    <xf numFmtId="0" fontId="64" fillId="0" borderId="0" xfId="0" applyFont="1" applyAlignment="1">
      <alignment horizontal="center"/>
    </xf>
    <xf numFmtId="0" fontId="102" fillId="0" borderId="0" xfId="0" applyFont="1" applyAlignment="1">
      <alignment horizontal="center"/>
    </xf>
    <xf numFmtId="0" fontId="33" fillId="0" borderId="0" xfId="0" applyFont="1" applyAlignment="1">
      <alignment horizontal="center" vertical="center"/>
    </xf>
    <xf numFmtId="0" fontId="34" fillId="0" borderId="0" xfId="0" applyFont="1" applyAlignment="1">
      <alignment horizontal="left"/>
    </xf>
    <xf numFmtId="0" fontId="34" fillId="0" borderId="0" xfId="0" applyFont="1" applyAlignment="1">
      <alignment horizontal="center"/>
    </xf>
    <xf numFmtId="0" fontId="34" fillId="0" borderId="0" xfId="0" applyFont="1" applyBorder="1" applyAlignment="1">
      <alignment horizontal="left"/>
    </xf>
    <xf numFmtId="0" fontId="34" fillId="0" borderId="1" xfId="0" applyFont="1" applyBorder="1" applyAlignment="1">
      <alignment horizontal="center" wrapText="1"/>
    </xf>
    <xf numFmtId="0" fontId="32" fillId="0" borderId="3" xfId="0" applyFont="1" applyBorder="1" applyAlignment="1">
      <alignment horizontal="center"/>
    </xf>
    <xf numFmtId="0" fontId="32" fillId="0" borderId="4" xfId="0" applyFont="1" applyBorder="1" applyAlignment="1">
      <alignment horizontal="center"/>
    </xf>
    <xf numFmtId="0" fontId="34" fillId="0" borderId="3" xfId="0" applyFont="1" applyBorder="1" applyAlignment="1">
      <alignment horizontal="center" wrapText="1"/>
    </xf>
    <xf numFmtId="0" fontId="34" fillId="0" borderId="4" xfId="0" applyFont="1" applyBorder="1" applyAlignment="1">
      <alignment horizontal="center" wrapText="1"/>
    </xf>
    <xf numFmtId="0" fontId="34" fillId="0" borderId="0" xfId="0" applyFont="1" applyAlignment="1">
      <alignment horizontal="center" vertical="top" wrapText="1"/>
    </xf>
    <xf numFmtId="0" fontId="21" fillId="0" borderId="0" xfId="0" applyFont="1" applyAlignment="1">
      <alignment horizontal="left" vertical="top" wrapText="1"/>
    </xf>
    <xf numFmtId="0" fontId="81" fillId="0" borderId="26" xfId="0" applyFont="1" applyBorder="1" applyAlignment="1">
      <alignment horizontal="right"/>
    </xf>
    <xf numFmtId="0" fontId="21" fillId="0" borderId="0" xfId="0" applyFont="1" applyAlignment="1">
      <alignment horizontal="left"/>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0" xfId="0" applyFont="1" applyAlignment="1">
      <alignment horizontal="center" vertical="top" wrapText="1"/>
    </xf>
    <xf numFmtId="0" fontId="21" fillId="0" borderId="0" xfId="0" applyFont="1" applyAlignment="1">
      <alignment horizontal="center" vertical="center" wrapText="1"/>
    </xf>
    <xf numFmtId="0" fontId="21" fillId="0" borderId="59" xfId="0" applyFont="1" applyBorder="1" applyAlignment="1">
      <alignment horizontal="center" vertical="center"/>
    </xf>
    <xf numFmtId="0" fontId="21" fillId="0" borderId="4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64" fillId="0" borderId="0" xfId="0" applyFont="1" applyAlignment="1">
      <alignment horizontal="center" vertical="center"/>
    </xf>
    <xf numFmtId="0" fontId="21" fillId="0" borderId="15" xfId="0" applyFont="1" applyBorder="1" applyAlignment="1">
      <alignment horizontal="center" vertical="center"/>
    </xf>
    <xf numFmtId="0" fontId="21" fillId="0" borderId="10" xfId="0" applyFont="1" applyBorder="1" applyAlignment="1">
      <alignment horizontal="center" vertical="center"/>
    </xf>
    <xf numFmtId="0" fontId="21" fillId="0" borderId="16" xfId="0" applyFont="1" applyBorder="1" applyAlignment="1">
      <alignment horizontal="center" vertical="center"/>
    </xf>
    <xf numFmtId="0" fontId="102" fillId="0" borderId="0" xfId="0" applyFont="1" applyAlignment="1">
      <alignment horizontal="center" vertical="center"/>
    </xf>
    <xf numFmtId="0" fontId="21" fillId="0" borderId="56" xfId="0" applyFont="1" applyBorder="1" applyAlignment="1">
      <alignment horizontal="center" vertical="center"/>
    </xf>
    <xf numFmtId="0" fontId="21" fillId="0" borderId="0" xfId="0" applyFont="1" applyBorder="1" applyAlignment="1">
      <alignment horizontal="center" vertical="center"/>
    </xf>
    <xf numFmtId="0" fontId="21" fillId="0" borderId="58" xfId="0" applyFont="1" applyBorder="1" applyAlignment="1">
      <alignment horizontal="center" vertical="center"/>
    </xf>
    <xf numFmtId="0" fontId="32" fillId="0" borderId="1" xfId="6" applyFont="1" applyBorder="1" applyAlignment="1">
      <alignment horizontal="center" vertical="center" wrapText="1"/>
    </xf>
    <xf numFmtId="0" fontId="25" fillId="0" borderId="0" xfId="4" applyFont="1" applyAlignment="1">
      <alignment horizontal="right" vertical="top" wrapText="1"/>
    </xf>
    <xf numFmtId="0" fontId="25" fillId="0" borderId="0" xfId="6" applyFont="1" applyAlignment="1">
      <alignment horizontal="left"/>
    </xf>
    <xf numFmtId="0" fontId="34" fillId="0" borderId="23" xfId="6" applyFont="1" applyBorder="1" applyAlignment="1">
      <alignment horizontal="center" vertical="center" wrapText="1"/>
    </xf>
    <xf numFmtId="0" fontId="34" fillId="0" borderId="25" xfId="6" applyFont="1" applyBorder="1" applyAlignment="1">
      <alignment horizontal="center" vertical="center" wrapText="1"/>
    </xf>
    <xf numFmtId="0" fontId="34" fillId="0" borderId="2" xfId="6" applyFont="1" applyBorder="1" applyAlignment="1">
      <alignment horizontal="center" vertical="center" wrapText="1"/>
    </xf>
    <xf numFmtId="0" fontId="25" fillId="0" borderId="3" xfId="6" applyFont="1" applyBorder="1" applyAlignment="1">
      <alignment horizontal="center" vertical="center" wrapText="1"/>
    </xf>
    <xf numFmtId="0" fontId="25" fillId="0" borderId="7" xfId="6" applyFont="1" applyBorder="1" applyAlignment="1">
      <alignment horizontal="center" vertical="center" wrapText="1"/>
    </xf>
    <xf numFmtId="0" fontId="25" fillId="0" borderId="4" xfId="6" applyFont="1" applyBorder="1" applyAlignment="1">
      <alignment horizontal="center" vertical="center" wrapText="1"/>
    </xf>
    <xf numFmtId="0" fontId="25" fillId="0" borderId="1" xfId="6" applyFont="1" applyBorder="1" applyAlignment="1">
      <alignment horizontal="center" vertical="center" wrapText="1"/>
    </xf>
    <xf numFmtId="0" fontId="32" fillId="0" borderId="0" xfId="6" applyFont="1" applyAlignment="1">
      <alignment horizontal="left"/>
    </xf>
    <xf numFmtId="0" fontId="34" fillId="0" borderId="1" xfId="6" applyFont="1" applyBorder="1" applyAlignment="1">
      <alignment horizontal="center" vertical="center" wrapText="1"/>
    </xf>
    <xf numFmtId="0" fontId="34" fillId="0" borderId="51" xfId="6" applyFont="1" applyBorder="1" applyAlignment="1">
      <alignment horizontal="center" vertical="center" wrapText="1"/>
    </xf>
    <xf numFmtId="0" fontId="34" fillId="0" borderId="13" xfId="6" applyFont="1" applyBorder="1" applyAlignment="1">
      <alignment horizontal="center" vertical="center" wrapText="1"/>
    </xf>
    <xf numFmtId="0" fontId="34" fillId="0" borderId="52" xfId="6" applyFont="1" applyBorder="1" applyAlignment="1">
      <alignment horizontal="center" vertical="center" wrapText="1"/>
    </xf>
    <xf numFmtId="0" fontId="34" fillId="0" borderId="24" xfId="6" applyFont="1" applyBorder="1" applyAlignment="1">
      <alignment horizontal="center" vertical="center" wrapText="1"/>
    </xf>
    <xf numFmtId="0" fontId="34" fillId="0" borderId="6" xfId="6" applyFont="1" applyBorder="1" applyAlignment="1">
      <alignment horizontal="center" vertical="center" wrapText="1"/>
    </xf>
    <xf numFmtId="0" fontId="34" fillId="0" borderId="50" xfId="6" applyFont="1" applyBorder="1" applyAlignment="1">
      <alignment horizontal="center" vertical="center" wrapText="1"/>
    </xf>
    <xf numFmtId="0" fontId="25" fillId="0" borderId="0" xfId="4" applyFont="1" applyAlignment="1">
      <alignment horizontal="center"/>
    </xf>
    <xf numFmtId="0" fontId="47" fillId="0" borderId="0" xfId="6" applyFont="1" applyAlignment="1">
      <alignment horizontal="center"/>
    </xf>
    <xf numFmtId="0" fontId="108" fillId="0" borderId="0" xfId="4" applyFont="1" applyAlignment="1">
      <alignment horizontal="center" vertical="center"/>
    </xf>
    <xf numFmtId="0" fontId="34" fillId="0" borderId="0" xfId="4" applyFont="1" applyAlignment="1">
      <alignment horizontal="center"/>
    </xf>
    <xf numFmtId="0" fontId="35" fillId="0" borderId="0" xfId="4" applyFont="1" applyAlignment="1">
      <alignment horizontal="center"/>
    </xf>
    <xf numFmtId="0" fontId="34" fillId="0" borderId="62" xfId="6" applyFont="1" applyBorder="1" applyAlignment="1">
      <alignment horizontal="center" vertical="center" wrapText="1"/>
    </xf>
    <xf numFmtId="0" fontId="34" fillId="0" borderId="0" xfId="6" applyFont="1" applyBorder="1" applyAlignment="1">
      <alignment horizontal="center" vertical="center" wrapText="1"/>
    </xf>
    <xf numFmtId="0" fontId="34" fillId="0" borderId="41" xfId="6" applyFont="1" applyBorder="1" applyAlignment="1">
      <alignment horizontal="center" vertical="center" wrapText="1"/>
    </xf>
    <xf numFmtId="0" fontId="21" fillId="0" borderId="6" xfId="6" applyFont="1" applyBorder="1" applyAlignment="1">
      <alignment horizontal="center" vertical="center"/>
    </xf>
    <xf numFmtId="0" fontId="51" fillId="0" borderId="1" xfId="4" applyFont="1" applyBorder="1" applyAlignment="1">
      <alignment horizontal="left" vertical="center"/>
    </xf>
    <xf numFmtId="0" fontId="48" fillId="0" borderId="0" xfId="4" applyFont="1" applyAlignment="1">
      <alignment horizontal="center"/>
    </xf>
    <xf numFmtId="0" fontId="49" fillId="0" borderId="0" xfId="4" applyFont="1" applyAlignment="1">
      <alignment horizontal="center"/>
    </xf>
    <xf numFmtId="0" fontId="109" fillId="0" borderId="0" xfId="0" applyFont="1" applyAlignment="1">
      <alignment horizontal="center" wrapText="1"/>
    </xf>
    <xf numFmtId="0" fontId="33" fillId="0" borderId="0" xfId="4" applyFont="1" applyAlignment="1">
      <alignment horizontal="center"/>
    </xf>
    <xf numFmtId="0" fontId="36" fillId="0" borderId="6" xfId="4" applyFont="1" applyBorder="1" applyAlignment="1">
      <alignment horizontal="right"/>
    </xf>
    <xf numFmtId="0" fontId="51" fillId="0" borderId="1" xfId="4" applyFont="1" applyBorder="1" applyAlignment="1">
      <alignment horizontal="center" vertical="center" wrapText="1"/>
    </xf>
    <xf numFmtId="0" fontId="51" fillId="2" borderId="23" xfId="4" applyFont="1" applyFill="1" applyBorder="1" applyAlignment="1">
      <alignment horizontal="center" vertical="center" wrapText="1"/>
    </xf>
    <xf numFmtId="0" fontId="51" fillId="2" borderId="2" xfId="4" applyFont="1" applyFill="1" applyBorder="1" applyAlignment="1">
      <alignment horizontal="center" vertical="center" wrapText="1"/>
    </xf>
    <xf numFmtId="0" fontId="170" fillId="2" borderId="1" xfId="4" applyFont="1" applyFill="1" applyBorder="1" applyAlignment="1">
      <alignment horizontal="center" vertical="center" wrapText="1"/>
    </xf>
    <xf numFmtId="0" fontId="21" fillId="0" borderId="0" xfId="37333" applyFont="1" applyAlignment="1">
      <alignment horizontal="center" vertical="top" wrapText="1"/>
    </xf>
    <xf numFmtId="0" fontId="21" fillId="0" borderId="0" xfId="37333" applyFont="1" applyAlignment="1">
      <alignment horizontal="center" vertical="top"/>
    </xf>
    <xf numFmtId="0" fontId="21" fillId="0" borderId="0" xfId="37333" applyFont="1" applyAlignment="1">
      <alignment horizontal="center"/>
    </xf>
    <xf numFmtId="0" fontId="88" fillId="0" borderId="0" xfId="4" applyFont="1" applyAlignment="1">
      <alignment horizontal="left" vertical="center"/>
    </xf>
    <xf numFmtId="0" fontId="169" fillId="0" borderId="0" xfId="4" applyFont="1" applyAlignment="1">
      <alignment horizontal="left" vertical="center" wrapText="1"/>
    </xf>
    <xf numFmtId="0" fontId="88" fillId="0" borderId="0" xfId="4" applyFont="1" applyAlignment="1">
      <alignment horizontal="left" vertical="center" wrapText="1"/>
    </xf>
    <xf numFmtId="0" fontId="25" fillId="0" borderId="0" xfId="0" applyFont="1" applyAlignment="1">
      <alignment horizontal="center"/>
    </xf>
    <xf numFmtId="0" fontId="67" fillId="0" borderId="6" xfId="0" applyFont="1" applyBorder="1" applyAlignment="1">
      <alignment horizontal="right"/>
    </xf>
    <xf numFmtId="0" fontId="26" fillId="0" borderId="0" xfId="0" applyFont="1" applyBorder="1" applyAlignment="1">
      <alignment horizontal="center"/>
    </xf>
    <xf numFmtId="0" fontId="33" fillId="0" borderId="0" xfId="0" applyFont="1" applyAlignment="1">
      <alignment horizontal="center"/>
    </xf>
    <xf numFmtId="0" fontId="67" fillId="0" borderId="0" xfId="0" applyFont="1" applyBorder="1" applyAlignment="1">
      <alignment horizontal="center"/>
    </xf>
    <xf numFmtId="0" fontId="21" fillId="0" borderId="23" xfId="0" applyFont="1" applyBorder="1" applyAlignment="1">
      <alignment horizontal="center" vertical="top" wrapText="1"/>
    </xf>
    <xf numFmtId="0" fontId="21" fillId="0" borderId="50" xfId="0" applyFont="1" applyBorder="1" applyAlignment="1">
      <alignment horizontal="center" vertical="top" wrapText="1"/>
    </xf>
    <xf numFmtId="0" fontId="21" fillId="0" borderId="1" xfId="0" applyFont="1" applyBorder="1" applyAlignment="1">
      <alignment horizontal="center" vertical="center" wrapText="1"/>
    </xf>
    <xf numFmtId="0" fontId="110" fillId="0" borderId="0" xfId="0" applyFont="1" applyAlignment="1">
      <alignment horizontal="center"/>
    </xf>
    <xf numFmtId="0" fontId="21" fillId="0" borderId="23" xfId="0" applyFont="1" applyBorder="1" applyAlignment="1">
      <alignment horizontal="center" vertical="center" wrapText="1"/>
    </xf>
    <xf numFmtId="0" fontId="21" fillId="0" borderId="2" xfId="0" applyFont="1" applyBorder="1" applyAlignment="1">
      <alignment horizontal="center" vertical="center" wrapText="1"/>
    </xf>
    <xf numFmtId="0" fontId="65" fillId="0" borderId="6" xfId="0" applyFont="1" applyBorder="1" applyAlignment="1">
      <alignment horizontal="left"/>
    </xf>
    <xf numFmtId="0" fontId="21" fillId="0" borderId="1" xfId="0" applyFont="1" applyBorder="1" applyAlignment="1">
      <alignment horizontal="center"/>
    </xf>
    <xf numFmtId="0" fontId="26" fillId="0" borderId="1" xfId="0" applyFont="1" applyBorder="1" applyAlignment="1">
      <alignment horizontal="center"/>
    </xf>
    <xf numFmtId="0" fontId="21" fillId="0" borderId="7"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center"/>
    </xf>
    <xf numFmtId="0" fontId="21" fillId="0" borderId="0" xfId="0" applyFont="1" applyAlignment="1">
      <alignment horizontal="right" vertical="center" wrapText="1"/>
    </xf>
    <xf numFmtId="0" fontId="0" fillId="0" borderId="0" xfId="0" applyAlignment="1">
      <alignment horizontal="center"/>
    </xf>
    <xf numFmtId="0" fontId="26" fillId="0" borderId="1" xfId="0" applyFont="1" applyBorder="1" applyAlignment="1">
      <alignment horizontal="center" vertical="center"/>
    </xf>
    <xf numFmtId="0" fontId="0" fillId="0" borderId="0" xfId="0" applyBorder="1" applyAlignment="1">
      <alignment horizontal="center"/>
    </xf>
    <xf numFmtId="0" fontId="26" fillId="0" borderId="1" xfId="0" applyFont="1" applyBorder="1" applyAlignment="1">
      <alignment horizontal="center" vertical="center" wrapText="1"/>
    </xf>
    <xf numFmtId="0" fontId="61" fillId="0" borderId="0" xfId="0" applyFont="1" applyAlignment="1">
      <alignment horizontal="left" wrapText="1"/>
    </xf>
    <xf numFmtId="0" fontId="31" fillId="0" borderId="0" xfId="0" applyFont="1" applyAlignment="1">
      <alignment horizontal="center"/>
    </xf>
    <xf numFmtId="0" fontId="36" fillId="0" borderId="0" xfId="0" applyFont="1" applyBorder="1" applyAlignment="1">
      <alignment horizontal="center"/>
    </xf>
    <xf numFmtId="0" fontId="26" fillId="0" borderId="0" xfId="0" applyFont="1" applyAlignment="1">
      <alignment horizontal="center"/>
    </xf>
    <xf numFmtId="0" fontId="33" fillId="0" borderId="0" xfId="0" applyFont="1" applyAlignment="1">
      <alignment horizontal="right"/>
    </xf>
    <xf numFmtId="0" fontId="21" fillId="0" borderId="4" xfId="0" applyFont="1" applyBorder="1" applyAlignment="1">
      <alignment horizontal="center" vertical="center"/>
    </xf>
    <xf numFmtId="0" fontId="102" fillId="0" borderId="0" xfId="0" applyFont="1" applyAlignment="1">
      <alignment horizontal="center" wrapText="1"/>
    </xf>
    <xf numFmtId="0" fontId="21" fillId="0" borderId="0" xfId="0" applyFont="1" applyAlignment="1">
      <alignment horizontal="right" vertical="top" wrapText="1"/>
    </xf>
    <xf numFmtId="0" fontId="21" fillId="0" borderId="0" xfId="0" applyFont="1" applyAlignment="1">
      <alignment vertical="top" wrapText="1"/>
    </xf>
    <xf numFmtId="0" fontId="36" fillId="0" borderId="6" xfId="0" applyFont="1" applyBorder="1" applyAlignment="1">
      <alignment horizontal="right"/>
    </xf>
    <xf numFmtId="0" fontId="21"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xf>
    <xf numFmtId="0" fontId="0" fillId="0" borderId="0" xfId="0" applyAlignment="1">
      <alignment horizontal="left"/>
    </xf>
    <xf numFmtId="0" fontId="21" fillId="0" borderId="0" xfId="7376" applyFont="1" applyAlignment="1">
      <alignment horizontal="center" vertical="top" wrapText="1"/>
    </xf>
    <xf numFmtId="0" fontId="48" fillId="0" borderId="0" xfId="13" applyFont="1" applyAlignment="1">
      <alignment horizontal="center"/>
    </xf>
    <xf numFmtId="0" fontId="49" fillId="0" borderId="0" xfId="13" applyFont="1" applyAlignment="1">
      <alignment horizontal="center"/>
    </xf>
    <xf numFmtId="0" fontId="142" fillId="0" borderId="0" xfId="13" applyFont="1" applyAlignment="1">
      <alignment horizontal="center" wrapText="1"/>
    </xf>
    <xf numFmtId="0" fontId="21" fillId="0" borderId="6" xfId="0" applyFont="1" applyBorder="1" applyAlignment="1">
      <alignment horizontal="center"/>
    </xf>
    <xf numFmtId="0" fontId="26" fillId="0" borderId="0" xfId="0" applyFont="1"/>
    <xf numFmtId="0" fontId="21" fillId="0" borderId="1" xfId="0" applyFont="1" applyBorder="1" applyAlignment="1">
      <alignment horizontal="center" vertical="top" wrapText="1"/>
    </xf>
    <xf numFmtId="0" fontId="33" fillId="0" borderId="0" xfId="0" applyFont="1" applyAlignment="1">
      <alignment horizontal="left"/>
    </xf>
    <xf numFmtId="0" fontId="21" fillId="0" borderId="3" xfId="0" applyFont="1" applyBorder="1" applyAlignment="1">
      <alignment horizontal="center"/>
    </xf>
    <xf numFmtId="0" fontId="21" fillId="0" borderId="7" xfId="0" applyFont="1" applyBorder="1" applyAlignment="1">
      <alignment horizontal="center"/>
    </xf>
    <xf numFmtId="0" fontId="21" fillId="0" borderId="4" xfId="0" applyFont="1" applyBorder="1" applyAlignment="1">
      <alignment horizontal="center"/>
    </xf>
    <xf numFmtId="0" fontId="30" fillId="0" borderId="51" xfId="0" applyFont="1" applyBorder="1" applyAlignment="1">
      <alignment horizontal="center" vertical="center"/>
    </xf>
    <xf numFmtId="0" fontId="30" fillId="0" borderId="13" xfId="0" applyFont="1" applyBorder="1" applyAlignment="1">
      <alignment horizontal="center" vertical="center"/>
    </xf>
    <xf numFmtId="0" fontId="30" fillId="0" borderId="52" xfId="0" applyFont="1" applyBorder="1" applyAlignment="1">
      <alignment horizontal="center" vertical="center"/>
    </xf>
    <xf numFmtId="0" fontId="30" fillId="0" borderId="62" xfId="0" applyFont="1" applyBorder="1" applyAlignment="1">
      <alignment horizontal="center" vertical="center"/>
    </xf>
    <xf numFmtId="0" fontId="30" fillId="0" borderId="0" xfId="0" applyFont="1" applyBorder="1" applyAlignment="1">
      <alignment horizontal="center" vertical="center"/>
    </xf>
    <xf numFmtId="0" fontId="30" fillId="0" borderId="41" xfId="0" applyFont="1" applyBorder="1" applyAlignment="1">
      <alignment horizontal="center" vertical="center"/>
    </xf>
    <xf numFmtId="0" fontId="30" fillId="0" borderId="24" xfId="0" applyFont="1" applyBorder="1" applyAlignment="1">
      <alignment horizontal="center" vertical="center"/>
    </xf>
    <xf numFmtId="0" fontId="30" fillId="0" borderId="6" xfId="0" applyFont="1" applyBorder="1" applyAlignment="1">
      <alignment horizontal="center" vertical="center"/>
    </xf>
    <xf numFmtId="0" fontId="30" fillId="0" borderId="50" xfId="0" applyFont="1" applyBorder="1" applyAlignment="1">
      <alignment horizontal="center" vertical="center"/>
    </xf>
    <xf numFmtId="0" fontId="30" fillId="0" borderId="0" xfId="0" applyFont="1" applyAlignment="1">
      <alignment horizontal="center"/>
    </xf>
    <xf numFmtId="0" fontId="111" fillId="0" borderId="0" xfId="0" applyFont="1" applyAlignment="1">
      <alignment horizontal="center" wrapText="1"/>
    </xf>
    <xf numFmtId="0" fontId="36" fillId="0" borderId="6" xfId="0" applyFont="1" applyBorder="1" applyAlignment="1">
      <alignment horizontal="center"/>
    </xf>
    <xf numFmtId="0" fontId="21" fillId="0" borderId="51" xfId="0" applyFont="1" applyBorder="1" applyAlignment="1">
      <alignment horizontal="center" vertical="center"/>
    </xf>
    <xf numFmtId="0" fontId="26" fillId="0" borderId="13" xfId="0" applyFont="1" applyBorder="1" applyAlignment="1">
      <alignment horizontal="center" vertical="center"/>
    </xf>
    <xf numFmtId="0" fontId="26" fillId="0" borderId="52" xfId="0" applyFont="1" applyBorder="1" applyAlignment="1">
      <alignment horizontal="center" vertical="center"/>
    </xf>
    <xf numFmtId="0" fontId="26" fillId="0" borderId="62" xfId="0" applyFont="1" applyBorder="1" applyAlignment="1">
      <alignment horizontal="center" vertical="center"/>
    </xf>
    <xf numFmtId="0" fontId="26" fillId="0" borderId="0" xfId="0" applyFont="1" applyBorder="1" applyAlignment="1">
      <alignment horizontal="center" vertical="center"/>
    </xf>
    <xf numFmtId="0" fontId="26" fillId="0" borderId="41" xfId="0" applyFont="1" applyBorder="1" applyAlignment="1">
      <alignment horizontal="center" vertical="center"/>
    </xf>
    <xf numFmtId="0" fontId="26" fillId="0" borderId="24" xfId="0" applyFont="1" applyBorder="1" applyAlignment="1">
      <alignment horizontal="center" vertical="center"/>
    </xf>
    <xf numFmtId="0" fontId="26" fillId="0" borderId="6" xfId="0" applyFont="1" applyBorder="1" applyAlignment="1">
      <alignment horizontal="center" vertical="center"/>
    </xf>
    <xf numFmtId="0" fontId="26" fillId="0" borderId="50" xfId="0" applyFont="1" applyBorder="1" applyAlignment="1">
      <alignment horizontal="center" vertical="center"/>
    </xf>
    <xf numFmtId="0" fontId="21" fillId="0" borderId="0" xfId="0" applyFont="1" applyBorder="1" applyAlignment="1">
      <alignment horizontal="right"/>
    </xf>
    <xf numFmtId="0" fontId="102" fillId="0" borderId="0" xfId="2" applyFont="1" applyAlignment="1">
      <alignment horizontal="center"/>
    </xf>
    <xf numFmtId="0" fontId="21" fillId="0" borderId="1" xfId="2" applyFont="1" applyBorder="1" applyAlignment="1">
      <alignment horizontal="center" vertical="center" wrapText="1"/>
    </xf>
    <xf numFmtId="0" fontId="27" fillId="0" borderId="0" xfId="2" applyFont="1" applyBorder="1" applyAlignment="1">
      <alignment horizontal="left"/>
    </xf>
    <xf numFmtId="0" fontId="21" fillId="2" borderId="23" xfId="2" applyFont="1" applyFill="1" applyBorder="1" applyAlignment="1">
      <alignment horizontal="center" vertical="center" wrapText="1"/>
    </xf>
    <xf numFmtId="0" fontId="21" fillId="2" borderId="25" xfId="2" applyFont="1" applyFill="1" applyBorder="1" applyAlignment="1">
      <alignment horizontal="center" vertical="center" wrapText="1"/>
    </xf>
    <xf numFmtId="0" fontId="21" fillId="2" borderId="2" xfId="2" applyFont="1" applyFill="1" applyBorder="1" applyAlignment="1">
      <alignment horizontal="center" vertical="center" wrapText="1"/>
    </xf>
    <xf numFmtId="0" fontId="25" fillId="0" borderId="0" xfId="2" applyFont="1" applyAlignment="1">
      <alignment horizontal="center"/>
    </xf>
    <xf numFmtId="0" fontId="25" fillId="0" borderId="51" xfId="0" applyFont="1" applyBorder="1" applyAlignment="1">
      <alignment horizontal="center" vertical="center"/>
    </xf>
    <xf numFmtId="0" fontId="25" fillId="0" borderId="13" xfId="0" applyFont="1" applyBorder="1" applyAlignment="1">
      <alignment horizontal="center" vertical="center"/>
    </xf>
    <xf numFmtId="0" fontId="25" fillId="0" borderId="52" xfId="0" applyFont="1" applyBorder="1" applyAlignment="1">
      <alignment horizontal="center" vertical="center"/>
    </xf>
    <xf numFmtId="0" fontId="25" fillId="0" borderId="62" xfId="0" applyFont="1" applyBorder="1" applyAlignment="1">
      <alignment horizontal="center" vertical="center"/>
    </xf>
    <xf numFmtId="0" fontId="25" fillId="0" borderId="0" xfId="0" applyFont="1" applyBorder="1" applyAlignment="1">
      <alignment horizontal="center" vertical="center"/>
    </xf>
    <xf numFmtId="0" fontId="25" fillId="0" borderId="41" xfId="0" applyFont="1" applyBorder="1" applyAlignment="1">
      <alignment horizontal="center" vertical="center"/>
    </xf>
    <xf numFmtId="0" fontId="25" fillId="0" borderId="24" xfId="0" applyFont="1" applyBorder="1" applyAlignment="1">
      <alignment horizontal="center" vertical="center"/>
    </xf>
    <xf numFmtId="0" fontId="25" fillId="0" borderId="6" xfId="0" applyFont="1" applyBorder="1" applyAlignment="1">
      <alignment horizontal="center" vertical="center"/>
    </xf>
    <xf numFmtId="0" fontId="25" fillId="0" borderId="50" xfId="0" applyFont="1" applyBorder="1" applyAlignment="1">
      <alignment horizontal="center" vertical="center"/>
    </xf>
    <xf numFmtId="0" fontId="22" fillId="0" borderId="0" xfId="0" applyFont="1" applyAlignment="1">
      <alignment horizontal="center"/>
    </xf>
    <xf numFmtId="0" fontId="67" fillId="0" borderId="6" xfId="0" applyFont="1" applyBorder="1" applyAlignment="1">
      <alignment horizontal="center"/>
    </xf>
    <xf numFmtId="0" fontId="21" fillId="0" borderId="5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8" fillId="0" borderId="0" xfId="0" applyFont="1" applyBorder="1" applyAlignment="1">
      <alignment horizontal="left" vertical="center" wrapText="1"/>
    </xf>
    <xf numFmtId="0" fontId="65" fillId="0" borderId="0" xfId="0" applyFont="1" applyAlignment="1">
      <alignment horizontal="center"/>
    </xf>
    <xf numFmtId="0" fontId="65" fillId="0" borderId="6" xfId="0" applyFont="1" applyBorder="1" applyAlignment="1">
      <alignment horizontal="center"/>
    </xf>
    <xf numFmtId="0" fontId="23" fillId="0" borderId="0" xfId="0" applyFont="1" applyAlignment="1">
      <alignment horizontal="center"/>
    </xf>
    <xf numFmtId="0" fontId="34" fillId="0" borderId="23" xfId="0" applyFont="1" applyBorder="1" applyAlignment="1">
      <alignment horizontal="center" vertical="center"/>
    </xf>
    <xf numFmtId="0" fontId="34" fillId="0" borderId="2" xfId="0" applyFont="1" applyBorder="1" applyAlignment="1">
      <alignment horizontal="center" vertical="center"/>
    </xf>
    <xf numFmtId="0" fontId="34" fillId="0" borderId="7" xfId="0" applyFont="1" applyBorder="1" applyAlignment="1">
      <alignment horizontal="center" vertical="center"/>
    </xf>
    <xf numFmtId="0" fontId="59" fillId="0" borderId="0" xfId="0" applyFont="1" applyAlignment="1">
      <alignment horizontal="center"/>
    </xf>
    <xf numFmtId="0" fontId="108" fillId="0" borderId="0" xfId="0" applyFont="1" applyAlignment="1">
      <alignment horizontal="center"/>
    </xf>
    <xf numFmtId="0" fontId="25" fillId="0" borderId="0" xfId="0" applyFont="1" applyAlignment="1">
      <alignment horizontal="right" vertical="top" wrapText="1"/>
    </xf>
    <xf numFmtId="0" fontId="22" fillId="0" borderId="0" xfId="0" applyFont="1" applyAlignment="1">
      <alignment horizontal="right"/>
    </xf>
    <xf numFmtId="0" fontId="21" fillId="0" borderId="6" xfId="0" applyFont="1" applyBorder="1" applyAlignment="1">
      <alignment horizontal="left"/>
    </xf>
    <xf numFmtId="0" fontId="65" fillId="0" borderId="6" xfId="0" applyFont="1" applyBorder="1" applyAlignment="1">
      <alignment horizontal="right"/>
    </xf>
    <xf numFmtId="0" fontId="131" fillId="0" borderId="0" xfId="0" applyFont="1" applyAlignment="1">
      <alignment horizontal="center" vertical="center" wrapText="1"/>
    </xf>
    <xf numFmtId="0" fontId="65" fillId="0" borderId="0" xfId="0" applyFont="1" applyAlignment="1">
      <alignment horizontal="left"/>
    </xf>
    <xf numFmtId="0" fontId="21" fillId="0" borderId="13" xfId="0" applyFont="1" applyBorder="1" applyAlignment="1">
      <alignment horizontal="left" vertical="center" wrapText="1"/>
    </xf>
    <xf numFmtId="2" fontId="26" fillId="0" borderId="23" xfId="0" applyNumberFormat="1" applyFont="1" applyBorder="1" applyAlignment="1">
      <alignment horizontal="center" vertical="center" wrapText="1"/>
    </xf>
    <xf numFmtId="2" fontId="26" fillId="0" borderId="25" xfId="0" applyNumberFormat="1" applyFont="1" applyBorder="1" applyAlignment="1">
      <alignment horizontal="center" vertical="center" wrapText="1"/>
    </xf>
    <xf numFmtId="2" fontId="26" fillId="0" borderId="2" xfId="0" applyNumberFormat="1" applyFont="1" applyBorder="1" applyAlignment="1">
      <alignment horizontal="center" vertical="center" wrapText="1"/>
    </xf>
    <xf numFmtId="164" fontId="26" fillId="0" borderId="23" xfId="0" applyNumberFormat="1" applyFont="1" applyBorder="1" applyAlignment="1">
      <alignment horizontal="center" vertical="center"/>
    </xf>
    <xf numFmtId="164" fontId="26" fillId="0" borderId="25" xfId="0" applyNumberFormat="1" applyFont="1" applyBorder="1" applyAlignment="1">
      <alignment horizontal="center" vertical="center"/>
    </xf>
    <xf numFmtId="164" fontId="26" fillId="0" borderId="2" xfId="0" applyNumberFormat="1" applyFont="1" applyBorder="1" applyAlignment="1">
      <alignment horizontal="center" vertical="center"/>
    </xf>
    <xf numFmtId="0" fontId="26" fillId="0" borderId="23" xfId="0" applyFont="1" applyBorder="1" applyAlignment="1">
      <alignment horizontal="center" vertical="center"/>
    </xf>
    <xf numFmtId="0" fontId="26" fillId="0" borderId="25" xfId="0" applyFont="1" applyBorder="1" applyAlignment="1">
      <alignment horizontal="center" vertical="center"/>
    </xf>
    <xf numFmtId="0" fontId="26" fillId="0" borderId="2" xfId="0" applyFont="1" applyBorder="1" applyAlignment="1">
      <alignment horizontal="center" vertical="center"/>
    </xf>
    <xf numFmtId="2" fontId="26" fillId="0" borderId="23" xfId="0" applyNumberFormat="1" applyFont="1" applyBorder="1" applyAlignment="1">
      <alignment horizontal="center" vertical="center"/>
    </xf>
    <xf numFmtId="2" fontId="26" fillId="0" borderId="25" xfId="0" applyNumberFormat="1" applyFont="1" applyBorder="1" applyAlignment="1">
      <alignment horizontal="center" vertical="center"/>
    </xf>
    <xf numFmtId="2" fontId="26" fillId="0" borderId="2" xfId="0" applyNumberFormat="1" applyFont="1" applyBorder="1" applyAlignment="1">
      <alignment horizontal="center" vertical="center"/>
    </xf>
    <xf numFmtId="164" fontId="26" fillId="0" borderId="23"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164" fontId="26" fillId="0" borderId="2" xfId="0" applyNumberFormat="1" applyFont="1" applyBorder="1" applyAlignment="1">
      <alignment horizontal="center" vertical="center" wrapText="1"/>
    </xf>
    <xf numFmtId="0" fontId="112" fillId="0" borderId="0" xfId="0" applyFont="1" applyAlignment="1">
      <alignment horizontal="center"/>
    </xf>
    <xf numFmtId="0" fontId="26" fillId="0" borderId="2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 xfId="0" applyFont="1" applyBorder="1" applyAlignment="1">
      <alignment horizontal="center" vertical="center" wrapText="1"/>
    </xf>
    <xf numFmtId="0" fontId="31" fillId="0" borderId="0" xfId="3" applyFont="1" applyAlignment="1">
      <alignment horizontal="center"/>
    </xf>
    <xf numFmtId="0" fontId="25" fillId="0" borderId="0" xfId="3" applyFont="1" applyAlignment="1">
      <alignment horizontal="center"/>
    </xf>
    <xf numFmtId="0" fontId="113" fillId="0" borderId="0" xfId="3" applyFont="1" applyAlignment="1">
      <alignment horizontal="center" wrapText="1"/>
    </xf>
    <xf numFmtId="0" fontId="36" fillId="0" borderId="0" xfId="3" applyFont="1" applyBorder="1" applyAlignment="1">
      <alignment horizontal="right"/>
    </xf>
    <xf numFmtId="0" fontId="21" fillId="0" borderId="1" xfId="3" applyFont="1" applyBorder="1" applyAlignment="1">
      <alignment horizontal="center" vertical="top" wrapText="1"/>
    </xf>
    <xf numFmtId="0" fontId="25" fillId="0" borderId="3" xfId="3" applyFont="1" applyBorder="1" applyAlignment="1">
      <alignment horizontal="center" vertical="center"/>
    </xf>
    <xf numFmtId="0" fontId="25" fillId="0" borderId="7" xfId="3" applyFont="1" applyBorder="1" applyAlignment="1">
      <alignment horizontal="center" vertical="center"/>
    </xf>
    <xf numFmtId="0" fontId="25" fillId="0" borderId="4" xfId="3" applyFont="1" applyBorder="1" applyAlignment="1">
      <alignment horizontal="center" vertical="center"/>
    </xf>
    <xf numFmtId="0" fontId="21" fillId="0" borderId="0" xfId="2" applyFont="1" applyAlignment="1">
      <alignment horizontal="center" vertical="top" wrapText="1"/>
    </xf>
    <xf numFmtId="0" fontId="36" fillId="0" borderId="6" xfId="0" applyFont="1" applyBorder="1" applyAlignment="1">
      <alignment horizontal="left"/>
    </xf>
    <xf numFmtId="0" fontId="21" fillId="0" borderId="0" xfId="2" applyFont="1" applyAlignment="1">
      <alignment horizontal="center" vertical="center" wrapText="1"/>
    </xf>
    <xf numFmtId="0" fontId="96" fillId="0" borderId="1" xfId="0" applyFont="1" applyBorder="1" applyAlignment="1">
      <alignment horizontal="center" vertical="center" wrapText="1"/>
    </xf>
    <xf numFmtId="0" fontId="96" fillId="0" borderId="23" xfId="0" applyFont="1" applyBorder="1" applyAlignment="1">
      <alignment horizontal="center" vertical="center" wrapText="1"/>
    </xf>
    <xf numFmtId="0" fontId="96" fillId="0" borderId="25" xfId="0" applyFont="1" applyBorder="1" applyAlignment="1">
      <alignment horizontal="center" vertical="center" wrapText="1"/>
    </xf>
    <xf numFmtId="0" fontId="96" fillId="0" borderId="2" xfId="0" applyFont="1" applyBorder="1" applyAlignment="1">
      <alignment horizontal="center" vertical="center" wrapText="1"/>
    </xf>
    <xf numFmtId="0" fontId="34" fillId="0" borderId="3" xfId="4" applyFont="1" applyBorder="1" applyAlignment="1">
      <alignment horizontal="center" vertical="center"/>
    </xf>
    <xf numFmtId="0" fontId="34" fillId="0" borderId="4" xfId="4" applyFont="1" applyBorder="1" applyAlignment="1">
      <alignment horizontal="center" vertical="center"/>
    </xf>
    <xf numFmtId="0" fontId="42" fillId="0" borderId="0" xfId="0" applyFont="1" applyAlignment="1">
      <alignment horizontal="center"/>
    </xf>
    <xf numFmtId="0" fontId="114" fillId="0" borderId="0" xfId="0" applyFont="1" applyBorder="1" applyAlignment="1">
      <alignment horizontal="center" vertical="top"/>
    </xf>
    <xf numFmtId="0" fontId="21" fillId="0" borderId="13" xfId="0" applyFont="1" applyBorder="1" applyAlignment="1">
      <alignment horizontal="left" vertical="center"/>
    </xf>
    <xf numFmtId="0" fontId="58" fillId="0" borderId="0" xfId="0" applyFont="1" applyAlignment="1">
      <alignment horizontal="center"/>
    </xf>
    <xf numFmtId="0" fontId="51" fillId="0" borderId="1"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2" xfId="0" applyFont="1" applyBorder="1" applyAlignment="1">
      <alignment horizontal="center" vertical="center" wrapText="1"/>
    </xf>
    <xf numFmtId="0" fontId="109" fillId="0" borderId="0" xfId="0" applyFont="1" applyAlignment="1">
      <alignment horizontal="center"/>
    </xf>
    <xf numFmtId="0" fontId="58" fillId="0" borderId="0" xfId="0" applyFont="1" applyAlignment="1">
      <alignment horizontal="center" vertical="center"/>
    </xf>
    <xf numFmtId="0" fontId="51" fillId="0" borderId="6" xfId="0" applyFont="1" applyBorder="1" applyAlignment="1">
      <alignment horizontal="center"/>
    </xf>
    <xf numFmtId="0" fontId="34" fillId="0" borderId="51"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50" xfId="0" applyFont="1" applyBorder="1" applyAlignment="1">
      <alignment horizontal="center" vertical="center" wrapText="1"/>
    </xf>
    <xf numFmtId="0" fontId="25" fillId="0" borderId="3" xfId="2" applyFont="1" applyBorder="1" applyAlignment="1">
      <alignment horizontal="center" vertical="center"/>
    </xf>
    <xf numFmtId="0" fontId="25" fillId="0" borderId="7" xfId="2" applyFont="1" applyBorder="1" applyAlignment="1">
      <alignment horizontal="center" vertical="center"/>
    </xf>
    <xf numFmtId="0" fontId="25" fillId="0" borderId="4" xfId="2" applyFont="1" applyBorder="1" applyAlignment="1">
      <alignment horizontal="center" vertical="center"/>
    </xf>
    <xf numFmtId="0" fontId="21" fillId="0" borderId="0" xfId="2" applyFont="1" applyAlignment="1">
      <alignment horizontal="center"/>
    </xf>
    <xf numFmtId="0" fontId="108" fillId="0" borderId="0" xfId="2" applyFont="1" applyAlignment="1">
      <alignment horizontal="center"/>
    </xf>
    <xf numFmtId="0" fontId="108" fillId="0" borderId="0" xfId="2" applyFont="1" applyAlignment="1"/>
    <xf numFmtId="0" fontId="25" fillId="2" borderId="23" xfId="2" quotePrefix="1" applyFont="1" applyFill="1" applyBorder="1" applyAlignment="1">
      <alignment horizontal="center" vertical="center" wrapText="1"/>
    </xf>
    <xf numFmtId="0" fontId="25" fillId="2" borderId="2" xfId="2" quotePrefix="1" applyFont="1" applyFill="1" applyBorder="1" applyAlignment="1">
      <alignment horizontal="center" vertical="center" wrapText="1"/>
    </xf>
    <xf numFmtId="0" fontId="25" fillId="2" borderId="3" xfId="2" quotePrefix="1" applyFont="1" applyFill="1" applyBorder="1" applyAlignment="1">
      <alignment horizontal="center" vertical="center" wrapText="1"/>
    </xf>
    <xf numFmtId="0" fontId="25" fillId="2" borderId="7" xfId="2" quotePrefix="1" applyFont="1" applyFill="1" applyBorder="1" applyAlignment="1">
      <alignment horizontal="center" vertical="center" wrapText="1"/>
    </xf>
    <xf numFmtId="0" fontId="25" fillId="2" borderId="4" xfId="2" quotePrefix="1" applyFont="1" applyFill="1" applyBorder="1" applyAlignment="1">
      <alignment horizontal="center" vertical="center" wrapText="1"/>
    </xf>
    <xf numFmtId="0" fontId="48" fillId="0" borderId="0" xfId="0" applyFont="1" applyAlignment="1">
      <alignment horizontal="center"/>
    </xf>
    <xf numFmtId="0" fontId="21" fillId="0" borderId="0" xfId="7376" applyFont="1" applyAlignment="1">
      <alignment horizontal="center"/>
    </xf>
    <xf numFmtId="0" fontId="49" fillId="0" borderId="0" xfId="0" applyFont="1" applyAlignment="1">
      <alignment horizontal="center"/>
    </xf>
    <xf numFmtId="0" fontId="143" fillId="0" borderId="0" xfId="0" applyFont="1" applyAlignment="1">
      <alignment horizontal="center" wrapText="1"/>
    </xf>
    <xf numFmtId="0" fontId="21" fillId="0" borderId="0" xfId="7379" applyFont="1" applyAlignment="1">
      <alignment horizontal="center" vertical="top" wrapText="1"/>
    </xf>
    <xf numFmtId="0" fontId="21" fillId="0" borderId="0" xfId="7379" applyFont="1" applyAlignment="1">
      <alignment horizontal="left" vertical="top" wrapText="1"/>
    </xf>
    <xf numFmtId="0" fontId="21" fillId="0" borderId="0" xfId="7379" applyFont="1" applyAlignment="1">
      <alignment horizontal="center"/>
    </xf>
    <xf numFmtId="0" fontId="141" fillId="0" borderId="0" xfId="13" applyFont="1" applyAlignment="1">
      <alignment horizontal="center" wrapText="1"/>
    </xf>
    <xf numFmtId="0" fontId="36" fillId="0" borderId="6" xfId="13" applyFont="1" applyBorder="1" applyAlignment="1">
      <alignment horizontal="right"/>
    </xf>
    <xf numFmtId="0" fontId="34" fillId="0" borderId="3" xfId="13" applyFont="1" applyBorder="1" applyAlignment="1">
      <alignment horizontal="center" vertical="center"/>
    </xf>
    <xf numFmtId="0" fontId="34" fillId="0" borderId="4" xfId="13" applyFont="1" applyBorder="1" applyAlignment="1">
      <alignment horizontal="center" vertical="center"/>
    </xf>
    <xf numFmtId="0" fontId="21" fillId="0" borderId="0" xfId="0" applyFont="1" applyFill="1" applyAlignment="1">
      <alignment horizontal="center" vertical="top" wrapText="1"/>
    </xf>
    <xf numFmtId="0" fontId="21" fillId="0" borderId="0" xfId="0" applyFont="1" applyFill="1" applyAlignment="1">
      <alignment horizontal="right" vertical="top" wrapText="1"/>
    </xf>
    <xf numFmtId="0" fontId="21" fillId="0" borderId="0" xfId="0" applyFont="1" applyFill="1" applyAlignment="1">
      <alignment horizontal="center"/>
    </xf>
    <xf numFmtId="0" fontId="21" fillId="0" borderId="23" xfId="0" applyFont="1" applyFill="1" applyBorder="1" applyAlignment="1">
      <alignment horizontal="center" vertical="center" wrapText="1"/>
    </xf>
    <xf numFmtId="0" fontId="21" fillId="0" borderId="2" xfId="0" applyFont="1" applyFill="1" applyBorder="1" applyAlignment="1">
      <alignment horizontal="center" vertical="center" wrapText="1"/>
    </xf>
    <xf numFmtId="2" fontId="26" fillId="0" borderId="23" xfId="0" applyNumberFormat="1" applyFon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2" xfId="0" applyNumberFormat="1" applyFill="1" applyBorder="1" applyAlignment="1">
      <alignment horizontal="center" vertical="center" wrapText="1"/>
    </xf>
    <xf numFmtId="0" fontId="26" fillId="0" borderId="0" xfId="0" applyFont="1" applyFill="1" applyBorder="1" applyAlignment="1">
      <alignment horizontal="left" vertical="top" wrapText="1"/>
    </xf>
    <xf numFmtId="0" fontId="0" fillId="0" borderId="0" xfId="0" applyFill="1" applyAlignment="1">
      <alignment vertical="top"/>
    </xf>
    <xf numFmtId="0" fontId="26" fillId="0" borderId="0" xfId="0" applyFont="1" applyFill="1" applyBorder="1" applyAlignment="1">
      <alignment horizontal="left" vertical="center" wrapText="1"/>
    </xf>
    <xf numFmtId="0" fontId="26" fillId="0" borderId="0" xfId="0" applyFont="1" applyFill="1" applyAlignment="1">
      <alignment horizontal="left" vertical="top" wrapText="1"/>
    </xf>
    <xf numFmtId="0" fontId="31" fillId="0" borderId="0" xfId="0" applyFont="1" applyFill="1" applyAlignment="1">
      <alignment horizontal="center"/>
    </xf>
    <xf numFmtId="0" fontId="21" fillId="0" borderId="23" xfId="0" applyFont="1" applyFill="1" applyBorder="1" applyAlignment="1">
      <alignment horizontal="center" vertical="top" wrapText="1"/>
    </xf>
    <xf numFmtId="0" fontId="21" fillId="0" borderId="2" xfId="0" applyFont="1" applyFill="1" applyBorder="1" applyAlignment="1">
      <alignment horizontal="center" vertical="top" wrapText="1"/>
    </xf>
    <xf numFmtId="0" fontId="21" fillId="0" borderId="1" xfId="0" applyFont="1" applyFill="1" applyBorder="1" applyAlignment="1">
      <alignment horizontal="center" vertical="center" wrapText="1"/>
    </xf>
    <xf numFmtId="0" fontId="25" fillId="0" borderId="0" xfId="0" applyFont="1" applyFill="1" applyAlignment="1">
      <alignment horizontal="center"/>
    </xf>
    <xf numFmtId="0" fontId="111" fillId="0" borderId="0" xfId="0" applyFont="1" applyFill="1" applyAlignment="1">
      <alignment horizontal="center" vertical="center" wrapText="1"/>
    </xf>
    <xf numFmtId="0" fontId="21" fillId="0" borderId="0" xfId="0" applyFont="1" applyFill="1" applyAlignment="1">
      <alignment horizontal="left"/>
    </xf>
    <xf numFmtId="0" fontId="21" fillId="0" borderId="0" xfId="0" applyFont="1" applyFill="1" applyAlignment="1">
      <alignment horizontal="right"/>
    </xf>
    <xf numFmtId="0" fontId="0" fillId="0" borderId="0" xfId="0" applyAlignment="1">
      <alignment vertical="top"/>
    </xf>
    <xf numFmtId="0" fontId="131" fillId="0" borderId="0" xfId="0" applyFont="1" applyAlignment="1">
      <alignment horizontal="center" wrapText="1"/>
    </xf>
    <xf numFmtId="0" fontId="65" fillId="0" borderId="0" xfId="0" applyFont="1" applyAlignment="1">
      <alignment horizontal="right"/>
    </xf>
    <xf numFmtId="0" fontId="70" fillId="0" borderId="0" xfId="0" applyFont="1" applyAlignment="1">
      <alignment horizontal="center"/>
    </xf>
    <xf numFmtId="0" fontId="102" fillId="0" borderId="0" xfId="0" applyFont="1" applyAlignment="1">
      <alignment horizontal="center" vertical="top" wrapText="1"/>
    </xf>
    <xf numFmtId="0" fontId="0" fillId="0" borderId="25" xfId="0" applyBorder="1" applyAlignment="1">
      <alignment horizontal="center" vertical="center"/>
    </xf>
    <xf numFmtId="0" fontId="0" fillId="0" borderId="2" xfId="0" applyBorder="1" applyAlignment="1">
      <alignment horizontal="center" vertical="center"/>
    </xf>
    <xf numFmtId="0" fontId="111" fillId="0" borderId="0" xfId="0" applyFont="1" applyAlignment="1">
      <alignment horizontal="center" vertical="top" wrapText="1"/>
    </xf>
    <xf numFmtId="0" fontId="104" fillId="0" borderId="1" xfId="0" applyFont="1" applyBorder="1" applyAlignment="1">
      <alignment horizontal="center" vertical="center" wrapText="1"/>
    </xf>
    <xf numFmtId="0" fontId="104" fillId="2" borderId="3" xfId="0" applyFont="1" applyFill="1" applyBorder="1" applyAlignment="1">
      <alignment horizontal="center" vertical="center" wrapText="1"/>
    </xf>
    <xf numFmtId="0" fontId="104" fillId="2" borderId="7" xfId="0" applyFont="1" applyFill="1" applyBorder="1" applyAlignment="1">
      <alignment horizontal="center" vertical="center" wrapText="1"/>
    </xf>
    <xf numFmtId="0" fontId="104" fillId="2" borderId="4" xfId="0" applyFont="1" applyFill="1" applyBorder="1" applyAlignment="1">
      <alignment horizontal="center" vertical="center" wrapText="1"/>
    </xf>
    <xf numFmtId="0" fontId="115" fillId="0" borderId="0" xfId="0" applyFont="1" applyAlignment="1">
      <alignment horizontal="center" vertical="center"/>
    </xf>
    <xf numFmtId="0" fontId="49" fillId="0" borderId="0" xfId="0" applyFont="1" applyAlignment="1">
      <alignment horizontal="center" vertical="center"/>
    </xf>
    <xf numFmtId="0" fontId="21" fillId="0" borderId="0" xfId="2" applyFont="1" applyAlignment="1">
      <alignment horizontal="right" vertical="top" wrapText="1"/>
    </xf>
    <xf numFmtId="0" fontId="51" fillId="0" borderId="23" xfId="3" applyFont="1" applyBorder="1" applyAlignment="1">
      <alignment horizontal="center" vertical="top" wrapText="1"/>
    </xf>
    <xf numFmtId="0" fontId="51" fillId="0" borderId="2" xfId="3" applyFont="1" applyBorder="1" applyAlignment="1">
      <alignment horizontal="center" vertical="top" wrapText="1"/>
    </xf>
    <xf numFmtId="0" fontId="59" fillId="0" borderId="0" xfId="3" applyFont="1" applyAlignment="1">
      <alignment horizontal="center"/>
    </xf>
    <xf numFmtId="0" fontId="23" fillId="0" borderId="0" xfId="3" applyFont="1" applyAlignment="1">
      <alignment horizontal="center"/>
    </xf>
    <xf numFmtId="0" fontId="116" fillId="0" borderId="0" xfId="3" applyFont="1" applyAlignment="1">
      <alignment horizontal="center"/>
    </xf>
    <xf numFmtId="0" fontId="21" fillId="0" borderId="7" xfId="3" applyFont="1" applyBorder="1" applyAlignment="1">
      <alignment horizontal="center" vertical="top" wrapText="1"/>
    </xf>
    <xf numFmtId="0" fontId="26" fillId="0" borderId="23" xfId="3" applyBorder="1" applyAlignment="1">
      <alignment horizontal="center" vertical="center" wrapText="1"/>
    </xf>
    <xf numFmtId="0" fontId="26" fillId="0" borderId="25" xfId="3" applyBorder="1" applyAlignment="1">
      <alignment horizontal="center" vertical="center" wrapText="1"/>
    </xf>
    <xf numFmtId="0" fontId="77" fillId="0" borderId="51" xfId="3" applyFont="1" applyBorder="1" applyAlignment="1">
      <alignment horizontal="center" vertical="center" wrapText="1"/>
    </xf>
    <xf numFmtId="0" fontId="77" fillId="0" borderId="13" xfId="3" quotePrefix="1" applyFont="1" applyBorder="1" applyAlignment="1">
      <alignment horizontal="center" vertical="center" wrapText="1"/>
    </xf>
    <xf numFmtId="0" fontId="77" fillId="0" borderId="52" xfId="3" quotePrefix="1" applyFont="1" applyBorder="1" applyAlignment="1">
      <alignment horizontal="center" vertical="center" wrapText="1"/>
    </xf>
    <xf numFmtId="0" fontId="77" fillId="0" borderId="62" xfId="3" quotePrefix="1" applyFont="1" applyBorder="1" applyAlignment="1">
      <alignment horizontal="center" vertical="center" wrapText="1"/>
    </xf>
    <xf numFmtId="0" fontId="77" fillId="0" borderId="0" xfId="3" quotePrefix="1" applyFont="1" applyBorder="1" applyAlignment="1">
      <alignment horizontal="center" vertical="center" wrapText="1"/>
    </xf>
    <xf numFmtId="0" fontId="77" fillId="0" borderId="41" xfId="3" quotePrefix="1" applyFont="1" applyBorder="1" applyAlignment="1">
      <alignment horizontal="center" vertical="center" wrapText="1"/>
    </xf>
    <xf numFmtId="0" fontId="74" fillId="0" borderId="0" xfId="0" applyFont="1" applyAlignment="1">
      <alignment horizontal="center"/>
    </xf>
    <xf numFmtId="0" fontId="109" fillId="0" borderId="0" xfId="0" applyFont="1" applyAlignment="1">
      <alignment horizontal="center" vertical="center"/>
    </xf>
    <xf numFmtId="0" fontId="21" fillId="0" borderId="3" xfId="3" applyFont="1" applyBorder="1" applyAlignment="1">
      <alignment horizontal="center" vertical="top" wrapText="1"/>
    </xf>
    <xf numFmtId="0" fontId="21" fillId="0" borderId="4" xfId="3" applyFont="1" applyBorder="1" applyAlignment="1">
      <alignment horizontal="center" vertical="top" wrapText="1"/>
    </xf>
    <xf numFmtId="0" fontId="21" fillId="0" borderId="23" xfId="3" applyFont="1" applyBorder="1" applyAlignment="1">
      <alignment horizontal="center" vertical="center" wrapText="1"/>
    </xf>
    <xf numFmtId="0" fontId="21" fillId="0" borderId="2" xfId="3" applyFont="1" applyBorder="1" applyAlignment="1">
      <alignment horizontal="center" vertical="center" wrapText="1"/>
    </xf>
    <xf numFmtId="0" fontId="109" fillId="0" borderId="0" xfId="3" applyFont="1" applyAlignment="1">
      <alignment horizontal="center"/>
    </xf>
    <xf numFmtId="0" fontId="49" fillId="0" borderId="0" xfId="3" applyFont="1" applyAlignment="1">
      <alignment horizontal="center"/>
    </xf>
    <xf numFmtId="0" fontId="48" fillId="0" borderId="0" xfId="3" applyFont="1" applyAlignment="1">
      <alignment horizontal="center"/>
    </xf>
    <xf numFmtId="0" fontId="108" fillId="0" borderId="0" xfId="4" applyFont="1" applyAlignment="1">
      <alignment horizontal="center"/>
    </xf>
    <xf numFmtId="0" fontId="21" fillId="0" borderId="3" xfId="4" applyFont="1" applyBorder="1" applyAlignment="1">
      <alignment horizontal="center" vertical="center" wrapText="1"/>
    </xf>
    <xf numFmtId="0" fontId="21" fillId="0" borderId="4" xfId="4" applyFont="1" applyBorder="1" applyAlignment="1">
      <alignment horizontal="center" vertical="center" wrapText="1"/>
    </xf>
    <xf numFmtId="0" fontId="25" fillId="0" borderId="0" xfId="4" applyFont="1" applyAlignment="1">
      <alignment horizontal="center" vertical="top" wrapText="1"/>
    </xf>
    <xf numFmtId="0" fontId="21" fillId="0" borderId="1" xfId="4" applyFont="1" applyBorder="1" applyAlignment="1">
      <alignment horizontal="center" vertical="center" wrapText="1"/>
    </xf>
    <xf numFmtId="0" fontId="0" fillId="0" borderId="1" xfId="0" applyBorder="1" applyAlignment="1">
      <alignment horizontal="center" vertical="center" wrapText="1"/>
    </xf>
    <xf numFmtId="0" fontId="21" fillId="0" borderId="24" xfId="0" applyFont="1" applyBorder="1" applyAlignment="1">
      <alignment horizontal="center" vertical="center" wrapText="1"/>
    </xf>
    <xf numFmtId="0" fontId="26" fillId="0" borderId="0" xfId="4" applyAlignment="1">
      <alignment horizontal="center"/>
    </xf>
    <xf numFmtId="0" fontId="21" fillId="0" borderId="23" xfId="4" applyFont="1" applyBorder="1" applyAlignment="1">
      <alignment horizontal="center" vertical="center" wrapText="1"/>
    </xf>
    <xf numFmtId="0" fontId="21" fillId="0" borderId="2" xfId="4" applyFont="1" applyBorder="1" applyAlignment="1">
      <alignment horizontal="center" vertical="center" wrapText="1"/>
    </xf>
    <xf numFmtId="0" fontId="21" fillId="0" borderId="3" xfId="4" applyFont="1" applyBorder="1" applyAlignment="1">
      <alignment horizontal="center" vertical="top"/>
    </xf>
    <xf numFmtId="0" fontId="21" fillId="0" borderId="4" xfId="4" applyFont="1" applyBorder="1" applyAlignment="1">
      <alignment horizontal="center" vertical="top"/>
    </xf>
    <xf numFmtId="0" fontId="21" fillId="0" borderId="1" xfId="4" applyFont="1" applyBorder="1" applyAlignment="1">
      <alignment horizontal="center" vertical="top"/>
    </xf>
    <xf numFmtId="0" fontId="102" fillId="0" borderId="0" xfId="4" applyFont="1" applyAlignment="1">
      <alignment horizontal="center" wrapText="1"/>
    </xf>
    <xf numFmtId="0" fontId="65" fillId="0" borderId="0" xfId="4" applyFont="1" applyAlignment="1">
      <alignment horizontal="center"/>
    </xf>
    <xf numFmtId="0" fontId="65" fillId="0" borderId="0" xfId="4" applyFont="1" applyAlignment="1">
      <alignment horizontal="right" vertical="top" wrapText="1"/>
    </xf>
    <xf numFmtId="0" fontId="66" fillId="0" borderId="0" xfId="0" applyFont="1" applyAlignment="1">
      <alignment horizontal="left"/>
    </xf>
    <xf numFmtId="0" fontId="66" fillId="0" borderId="0" xfId="4" applyFont="1" applyAlignment="1">
      <alignment horizontal="left"/>
    </xf>
    <xf numFmtId="0" fontId="102" fillId="0" borderId="0" xfId="4" applyFont="1" applyAlignment="1">
      <alignment horizontal="center"/>
    </xf>
    <xf numFmtId="0" fontId="25" fillId="0" borderId="1" xfId="4" applyFont="1" applyBorder="1" applyAlignment="1">
      <alignment horizontal="center" vertical="center"/>
    </xf>
    <xf numFmtId="0" fontId="25" fillId="0" borderId="0" xfId="5" applyFont="1" applyAlignment="1">
      <alignment horizontal="center"/>
    </xf>
    <xf numFmtId="0" fontId="21" fillId="0" borderId="0" xfId="4" applyFont="1" applyAlignment="1">
      <alignment horizontal="center" vertical="top" wrapText="1"/>
    </xf>
    <xf numFmtId="0" fontId="111" fillId="0" borderId="0" xfId="4" applyFont="1" applyAlignment="1">
      <alignment horizontal="center"/>
    </xf>
    <xf numFmtId="0" fontId="23" fillId="0" borderId="51" xfId="4" applyFont="1" applyBorder="1" applyAlignment="1">
      <alignment horizontal="center" vertical="center"/>
    </xf>
    <xf numFmtId="0" fontId="23" fillId="0" borderId="13" xfId="4" applyFont="1" applyBorder="1" applyAlignment="1">
      <alignment horizontal="center" vertical="center"/>
    </xf>
    <xf numFmtId="0" fontId="23" fillId="0" borderId="52" xfId="4" applyFont="1" applyBorder="1" applyAlignment="1">
      <alignment horizontal="center" vertical="center"/>
    </xf>
    <xf numFmtId="0" fontId="23" fillId="0" borderId="62" xfId="4" applyFont="1" applyBorder="1" applyAlignment="1">
      <alignment horizontal="center" vertical="center"/>
    </xf>
    <xf numFmtId="0" fontId="23" fillId="0" borderId="0" xfId="4" applyFont="1" applyBorder="1" applyAlignment="1">
      <alignment horizontal="center" vertical="center"/>
    </xf>
    <xf numFmtId="0" fontId="23" fillId="0" borderId="41" xfId="4" applyFont="1" applyBorder="1" applyAlignment="1">
      <alignment horizontal="center" vertical="center"/>
    </xf>
    <xf numFmtId="0" fontId="23" fillId="0" borderId="24" xfId="4" applyFont="1" applyBorder="1" applyAlignment="1">
      <alignment horizontal="center" vertical="center"/>
    </xf>
    <xf numFmtId="0" fontId="23" fillId="0" borderId="6" xfId="4" applyFont="1" applyBorder="1" applyAlignment="1">
      <alignment horizontal="center" vertical="center"/>
    </xf>
    <xf numFmtId="0" fontId="23" fillId="0" borderId="50" xfId="4" applyFont="1" applyBorder="1" applyAlignment="1">
      <alignment horizontal="center" vertical="center"/>
    </xf>
    <xf numFmtId="0" fontId="48" fillId="0" borderId="0" xfId="0" applyFont="1" applyAlignment="1">
      <alignment horizontal="right"/>
    </xf>
    <xf numFmtId="0" fontId="117" fillId="0" borderId="0" xfId="0" applyFont="1" applyAlignment="1">
      <alignment horizontal="center"/>
    </xf>
    <xf numFmtId="0" fontId="55" fillId="0" borderId="51" xfId="0" applyFont="1" applyBorder="1" applyAlignment="1">
      <alignment horizontal="center" vertical="center"/>
    </xf>
    <xf numFmtId="0" fontId="56" fillId="0" borderId="13" xfId="0" applyFont="1" applyBorder="1" applyAlignment="1">
      <alignment horizontal="center" vertical="center"/>
    </xf>
    <xf numFmtId="0" fontId="56" fillId="0" borderId="52" xfId="0" applyFont="1" applyBorder="1" applyAlignment="1">
      <alignment horizontal="center" vertical="center"/>
    </xf>
    <xf numFmtId="0" fontId="56" fillId="0" borderId="62" xfId="0" applyFont="1" applyBorder="1" applyAlignment="1">
      <alignment horizontal="center" vertical="center"/>
    </xf>
    <xf numFmtId="0" fontId="56" fillId="0" borderId="0" xfId="0" applyFont="1" applyBorder="1" applyAlignment="1">
      <alignment horizontal="center" vertical="center"/>
    </xf>
    <xf numFmtId="0" fontId="56" fillId="0" borderId="41" xfId="0" applyFont="1" applyBorder="1" applyAlignment="1">
      <alignment horizontal="center" vertical="center"/>
    </xf>
    <xf numFmtId="0" fontId="56" fillId="0" borderId="24" xfId="0" applyFont="1" applyBorder="1" applyAlignment="1">
      <alignment horizontal="center" vertical="center"/>
    </xf>
    <xf numFmtId="0" fontId="56" fillId="0" borderId="6" xfId="0" applyFont="1" applyBorder="1" applyAlignment="1">
      <alignment horizontal="center" vertical="center"/>
    </xf>
    <xf numFmtId="0" fontId="56" fillId="0" borderId="50" xfId="0" applyFont="1" applyBorder="1" applyAlignment="1">
      <alignment horizontal="center" vertical="center"/>
    </xf>
    <xf numFmtId="0" fontId="54" fillId="0" borderId="51" xfId="0" applyFont="1" applyBorder="1" applyAlignment="1">
      <alignment horizontal="center" vertical="center"/>
    </xf>
    <xf numFmtId="0" fontId="0" fillId="0" borderId="13" xfId="0" applyBorder="1"/>
    <xf numFmtId="0" fontId="0" fillId="0" borderId="52" xfId="0" applyBorder="1"/>
    <xf numFmtId="0" fontId="0" fillId="0" borderId="62" xfId="0" applyBorder="1"/>
    <xf numFmtId="0" fontId="0" fillId="0" borderId="0" xfId="0"/>
    <xf numFmtId="0" fontId="0" fillId="0" borderId="41" xfId="0" applyBorder="1"/>
    <xf numFmtId="0" fontId="0" fillId="0" borderId="24" xfId="0" applyBorder="1"/>
    <xf numFmtId="0" fontId="0" fillId="0" borderId="6" xfId="0" applyBorder="1"/>
    <xf numFmtId="0" fontId="0" fillId="0" borderId="50" xfId="0" applyBorder="1"/>
    <xf numFmtId="0" fontId="21" fillId="0" borderId="0" xfId="2" applyFont="1" applyAlignment="1">
      <alignment horizontal="right"/>
    </xf>
    <xf numFmtId="0" fontId="34" fillId="0" borderId="6" xfId="0" applyFont="1" applyBorder="1" applyAlignment="1">
      <alignment horizontal="center"/>
    </xf>
    <xf numFmtId="0" fontId="51" fillId="0" borderId="25" xfId="0" applyFont="1" applyBorder="1" applyAlignment="1">
      <alignment horizontal="center" vertical="center" wrapText="1"/>
    </xf>
    <xf numFmtId="0" fontId="21" fillId="2" borderId="23" xfId="2" quotePrefix="1" applyFont="1" applyFill="1" applyBorder="1" applyAlignment="1">
      <alignment horizontal="center" vertical="center" wrapText="1"/>
    </xf>
    <xf numFmtId="0" fontId="21" fillId="2" borderId="2" xfId="2" quotePrefix="1" applyFont="1" applyFill="1" applyBorder="1" applyAlignment="1">
      <alignment horizontal="center" vertical="center" wrapText="1"/>
    </xf>
    <xf numFmtId="0" fontId="21" fillId="2" borderId="1" xfId="2" quotePrefix="1" applyFont="1" applyFill="1" applyBorder="1" applyAlignment="1">
      <alignment horizontal="center" vertical="center" wrapText="1"/>
    </xf>
    <xf numFmtId="0" fontId="21" fillId="2" borderId="3" xfId="2" applyFont="1" applyFill="1" applyBorder="1" applyAlignment="1">
      <alignment horizontal="center" vertical="center" wrapText="1"/>
    </xf>
    <xf numFmtId="0" fontId="21" fillId="2" borderId="7" xfId="2" quotePrefix="1" applyFont="1" applyFill="1" applyBorder="1" applyAlignment="1">
      <alignment horizontal="center" vertical="center" wrapText="1"/>
    </xf>
    <xf numFmtId="0" fontId="21" fillId="2" borderId="4" xfId="2" quotePrefix="1" applyFont="1" applyFill="1" applyBorder="1" applyAlignment="1">
      <alignment horizontal="center" vertical="center" wrapText="1"/>
    </xf>
    <xf numFmtId="0" fontId="21" fillId="0" borderId="1" xfId="7379" applyFont="1" applyBorder="1" applyAlignment="1">
      <alignment horizontal="left" vertical="center"/>
    </xf>
    <xf numFmtId="0" fontId="21" fillId="0" borderId="3" xfId="7379" applyFont="1" applyBorder="1" applyAlignment="1">
      <alignment horizontal="left" vertical="center"/>
    </xf>
    <xf numFmtId="0" fontId="21" fillId="0" borderId="7" xfId="7379" applyFont="1" applyBorder="1" applyAlignment="1">
      <alignment horizontal="left" vertical="center"/>
    </xf>
    <xf numFmtId="0" fontId="21" fillId="0" borderId="4" xfId="7379" applyFont="1" applyBorder="1" applyAlignment="1">
      <alignment horizontal="left" vertical="center"/>
    </xf>
    <xf numFmtId="0" fontId="21" fillId="0" borderId="3" xfId="7379" applyFont="1" applyBorder="1" applyAlignment="1">
      <alignment horizontal="center" vertical="center" wrapText="1"/>
    </xf>
    <xf numFmtId="0" fontId="21" fillId="0" borderId="7" xfId="7379" applyFont="1" applyBorder="1" applyAlignment="1">
      <alignment horizontal="center" vertical="center" wrapText="1"/>
    </xf>
    <xf numFmtId="0" fontId="21" fillId="0" borderId="4" xfId="7379" applyFont="1" applyBorder="1" applyAlignment="1">
      <alignment horizontal="center" vertical="center" wrapText="1"/>
    </xf>
    <xf numFmtId="0" fontId="96" fillId="0" borderId="23" xfId="0" applyFont="1" applyBorder="1" applyAlignment="1">
      <alignment horizontal="center" vertical="top" wrapText="1"/>
    </xf>
    <xf numFmtId="0" fontId="96" fillId="0" borderId="25" xfId="0" applyFont="1" applyBorder="1" applyAlignment="1">
      <alignment horizontal="center" vertical="top" wrapText="1"/>
    </xf>
    <xf numFmtId="0" fontId="96" fillId="0" borderId="2" xfId="0" applyFont="1" applyBorder="1" applyAlignment="1">
      <alignment horizontal="center" vertical="top" wrapText="1"/>
    </xf>
    <xf numFmtId="0" fontId="96" fillId="0" borderId="51"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52" xfId="0" applyFont="1" applyBorder="1" applyAlignment="1">
      <alignment horizontal="center" vertical="center" wrapText="1"/>
    </xf>
    <xf numFmtId="0" fontId="96" fillId="0" borderId="62" xfId="0" applyFont="1" applyBorder="1" applyAlignment="1">
      <alignment horizontal="center" vertical="center" wrapText="1"/>
    </xf>
    <xf numFmtId="0" fontId="96" fillId="0" borderId="0" xfId="0" applyFont="1" applyBorder="1" applyAlignment="1">
      <alignment horizontal="center" vertical="center" wrapText="1"/>
    </xf>
    <xf numFmtId="0" fontId="96" fillId="0" borderId="41" xfId="0" applyFont="1" applyBorder="1" applyAlignment="1">
      <alignment horizontal="center" vertical="center" wrapText="1"/>
    </xf>
    <xf numFmtId="0" fontId="72" fillId="0" borderId="0" xfId="0" applyFont="1" applyAlignment="1">
      <alignment horizontal="right"/>
    </xf>
    <xf numFmtId="0" fontId="118" fillId="0" borderId="0" xfId="0" applyFont="1" applyBorder="1" applyAlignment="1">
      <alignment horizontal="center" vertical="top"/>
    </xf>
    <xf numFmtId="0" fontId="118" fillId="0" borderId="0" xfId="0" applyFont="1" applyAlignment="1">
      <alignment horizontal="center" vertical="center"/>
    </xf>
    <xf numFmtId="0" fontId="87" fillId="0" borderId="0" xfId="0" applyFont="1" applyBorder="1" applyAlignment="1">
      <alignment horizontal="center" vertical="center"/>
    </xf>
    <xf numFmtId="0" fontId="88" fillId="0" borderId="3" xfId="0" applyFont="1" applyBorder="1" applyAlignment="1">
      <alignment horizontal="center" vertical="center" wrapText="1"/>
    </xf>
    <xf numFmtId="0" fontId="88" fillId="0" borderId="7" xfId="0" applyFont="1" applyBorder="1" applyAlignment="1">
      <alignment horizontal="center" vertical="center" wrapText="1"/>
    </xf>
    <xf numFmtId="0" fontId="88" fillId="0" borderId="4" xfId="0" applyFont="1" applyBorder="1" applyAlignment="1">
      <alignment horizontal="center" vertical="center" wrapText="1"/>
    </xf>
    <xf numFmtId="0" fontId="76" fillId="0" borderId="0" xfId="0" applyFont="1" applyAlignment="1">
      <alignment horizontal="center" vertical="center" wrapText="1"/>
    </xf>
    <xf numFmtId="0" fontId="34" fillId="0" borderId="25" xfId="0" applyFont="1" applyBorder="1" applyAlignment="1">
      <alignment horizontal="center" vertical="center" wrapText="1"/>
    </xf>
    <xf numFmtId="0" fontId="31" fillId="0" borderId="0" xfId="0" applyFont="1" applyAlignment="1">
      <alignment horizontal="center" vertical="top" wrapText="1"/>
    </xf>
    <xf numFmtId="0" fontId="21" fillId="2" borderId="1" xfId="0" applyFont="1" applyFill="1" applyBorder="1" applyAlignment="1">
      <alignment horizontal="center" wrapText="1"/>
    </xf>
    <xf numFmtId="0" fontId="108" fillId="2" borderId="0" xfId="0" applyFont="1" applyFill="1" applyBorder="1" applyAlignment="1">
      <alignment horizontal="center" vertical="center" wrapText="1"/>
    </xf>
    <xf numFmtId="0" fontId="65" fillId="0" borderId="0" xfId="0" applyFont="1" applyBorder="1" applyAlignment="1">
      <alignment horizontal="right"/>
    </xf>
    <xf numFmtId="0" fontId="21" fillId="0" borderId="0" xfId="0" applyFont="1" applyAlignment="1">
      <alignment horizontal="right"/>
    </xf>
    <xf numFmtId="0" fontId="21" fillId="2" borderId="0" xfId="0" applyFont="1" applyFill="1" applyAlignment="1">
      <alignment horizontal="left"/>
    </xf>
    <xf numFmtId="0" fontId="34" fillId="0" borderId="0" xfId="0" applyFont="1" applyAlignment="1">
      <alignment horizontal="right"/>
    </xf>
    <xf numFmtId="0" fontId="110" fillId="0" borderId="0" xfId="0" applyFont="1" applyBorder="1" applyAlignment="1">
      <alignment horizontal="center" wrapText="1"/>
    </xf>
    <xf numFmtId="0" fontId="119" fillId="0" borderId="51" xfId="0" applyFont="1" applyBorder="1" applyAlignment="1">
      <alignment horizontal="center" vertical="center"/>
    </xf>
    <xf numFmtId="0" fontId="119" fillId="0" borderId="13" xfId="0" applyFont="1" applyBorder="1" applyAlignment="1">
      <alignment horizontal="center" vertical="center"/>
    </xf>
    <xf numFmtId="0" fontId="119" fillId="0" borderId="52" xfId="0" applyFont="1" applyBorder="1" applyAlignment="1">
      <alignment horizontal="center" vertical="center"/>
    </xf>
    <xf numFmtId="0" fontId="119" fillId="0" borderId="62" xfId="0" applyFont="1" applyBorder="1" applyAlignment="1">
      <alignment horizontal="center" vertical="center"/>
    </xf>
    <xf numFmtId="0" fontId="119" fillId="0" borderId="0" xfId="0" applyFont="1" applyBorder="1" applyAlignment="1">
      <alignment horizontal="center" vertical="center"/>
    </xf>
    <xf numFmtId="0" fontId="119" fillId="0" borderId="41" xfId="0" applyFont="1" applyBorder="1" applyAlignment="1">
      <alignment horizontal="center" vertical="center"/>
    </xf>
    <xf numFmtId="0" fontId="119" fillId="0" borderId="24" xfId="0" applyFont="1" applyBorder="1" applyAlignment="1">
      <alignment horizontal="center" vertical="center"/>
    </xf>
    <xf numFmtId="0" fontId="119" fillId="0" borderId="6" xfId="0" applyFont="1" applyBorder="1" applyAlignment="1">
      <alignment horizontal="center" vertical="center"/>
    </xf>
    <xf numFmtId="0" fontId="119" fillId="0" borderId="50" xfId="0" applyFont="1" applyBorder="1" applyAlignment="1">
      <alignment horizontal="center" vertical="center"/>
    </xf>
    <xf numFmtId="0" fontId="93" fillId="0" borderId="3" xfId="0" applyFont="1" applyBorder="1" applyAlignment="1">
      <alignment horizontal="center" vertical="center"/>
    </xf>
    <xf numFmtId="0" fontId="93" fillId="0" borderId="7" xfId="0" applyFont="1" applyBorder="1" applyAlignment="1">
      <alignment horizontal="center" vertical="center"/>
    </xf>
    <xf numFmtId="0" fontId="93" fillId="0" borderId="4" xfId="0" applyFont="1" applyBorder="1" applyAlignment="1">
      <alignment horizontal="center" vertical="center"/>
    </xf>
    <xf numFmtId="0" fontId="21" fillId="0" borderId="6" xfId="0" applyFont="1" applyBorder="1" applyAlignment="1">
      <alignment horizontal="right"/>
    </xf>
    <xf numFmtId="0" fontId="21" fillId="0" borderId="6" xfId="0" applyFont="1" applyBorder="1" applyAlignment="1">
      <alignment horizontal="center" vertical="center" wrapText="1"/>
    </xf>
    <xf numFmtId="0" fontId="21" fillId="0" borderId="50" xfId="0" applyFont="1" applyBorder="1" applyAlignment="1">
      <alignment horizontal="center" vertical="center" wrapText="1"/>
    </xf>
    <xf numFmtId="0" fontId="40" fillId="0" borderId="3" xfId="2" applyFont="1" applyFill="1" applyBorder="1" applyAlignment="1">
      <alignment horizontal="center" vertical="center" wrapText="1"/>
    </xf>
    <xf numFmtId="0" fontId="40" fillId="0" borderId="7" xfId="2" applyFont="1" applyFill="1" applyBorder="1" applyAlignment="1">
      <alignment horizontal="center" vertical="center" wrapText="1"/>
    </xf>
    <xf numFmtId="0" fontId="40" fillId="0" borderId="52" xfId="2" applyFont="1" applyFill="1" applyBorder="1" applyAlignment="1">
      <alignment horizontal="center" vertical="center" wrapText="1"/>
    </xf>
    <xf numFmtId="0" fontId="22" fillId="0" borderId="0" xfId="0" applyFont="1" applyFill="1" applyAlignment="1">
      <alignment horizontal="center"/>
    </xf>
    <xf numFmtId="0" fontId="102" fillId="0" borderId="0" xfId="2" applyFont="1" applyFill="1" applyAlignment="1">
      <alignment horizontal="center"/>
    </xf>
    <xf numFmtId="0" fontId="21" fillId="0" borderId="1" xfId="2" applyFont="1" applyFill="1" applyBorder="1" applyAlignment="1">
      <alignment horizontal="center" vertical="center" wrapText="1"/>
    </xf>
    <xf numFmtId="0" fontId="40" fillId="0" borderId="4" xfId="2" applyFont="1" applyFill="1" applyBorder="1" applyAlignment="1">
      <alignment horizontal="center" vertical="center" wrapText="1"/>
    </xf>
    <xf numFmtId="0" fontId="65" fillId="0" borderId="0" xfId="0" applyFont="1" applyFill="1" applyAlignment="1">
      <alignment horizontal="left"/>
    </xf>
    <xf numFmtId="0" fontId="40" fillId="0" borderId="23" xfId="2" applyFont="1" applyFill="1" applyBorder="1" applyAlignment="1">
      <alignment horizontal="center" vertical="center" wrapText="1"/>
    </xf>
    <xf numFmtId="0" fontId="40" fillId="0" borderId="2" xfId="2" applyFont="1" applyFill="1" applyBorder="1" applyAlignment="1">
      <alignment horizontal="center" vertical="center" wrapText="1"/>
    </xf>
    <xf numFmtId="0" fontId="34" fillId="0" borderId="0" xfId="13" applyFont="1" applyFill="1" applyAlignment="1">
      <alignment horizontal="center" vertical="top" wrapText="1"/>
    </xf>
    <xf numFmtId="0" fontId="22" fillId="0" borderId="0" xfId="13" applyFont="1" applyFill="1" applyAlignment="1">
      <alignment horizontal="right"/>
    </xf>
    <xf numFmtId="0" fontId="23" fillId="0" borderId="0" xfId="13" applyFont="1" applyFill="1" applyAlignment="1">
      <alignment horizontal="center"/>
    </xf>
    <xf numFmtId="0" fontId="108" fillId="0" borderId="0" xfId="6471" applyFont="1" applyFill="1" applyAlignment="1">
      <alignment horizontal="center"/>
    </xf>
    <xf numFmtId="0" fontId="65" fillId="0" borderId="0" xfId="13" applyFont="1" applyFill="1" applyAlignment="1">
      <alignment horizontal="left"/>
    </xf>
    <xf numFmtId="0" fontId="34" fillId="0" borderId="1" xfId="13" applyFont="1" applyFill="1" applyBorder="1" applyAlignment="1">
      <alignment horizontal="center" vertical="top" wrapText="1"/>
    </xf>
    <xf numFmtId="0" fontId="39" fillId="0" borderId="1" xfId="6471" applyFont="1" applyFill="1" applyBorder="1" applyAlignment="1">
      <alignment horizontal="center" vertical="center" wrapText="1"/>
    </xf>
    <xf numFmtId="0" fontId="37" fillId="0" borderId="1" xfId="6471" applyFont="1" applyFill="1" applyBorder="1" applyAlignment="1">
      <alignment horizontal="center" vertical="center" wrapText="1"/>
    </xf>
    <xf numFmtId="0" fontId="21" fillId="0" borderId="0" xfId="13" applyFont="1" applyFill="1" applyAlignment="1">
      <alignment horizontal="right"/>
    </xf>
    <xf numFmtId="0" fontId="21" fillId="0" borderId="0" xfId="13" applyFont="1" applyFill="1" applyAlignment="1">
      <alignment horizontal="left"/>
    </xf>
    <xf numFmtId="0" fontId="73" fillId="0" borderId="0" xfId="7378" applyFont="1" applyAlignment="1">
      <alignment horizontal="center" wrapText="1"/>
    </xf>
    <xf numFmtId="0" fontId="25" fillId="0" borderId="1" xfId="0" applyFont="1" applyBorder="1" applyAlignment="1">
      <alignment horizontal="center" vertical="top" wrapText="1"/>
    </xf>
    <xf numFmtId="0" fontId="129" fillId="0" borderId="23" xfId="7378" applyFont="1" applyBorder="1" applyAlignment="1">
      <alignment horizontal="center" vertical="top" wrapText="1"/>
    </xf>
    <xf numFmtId="0" fontId="129" fillId="0" borderId="2" xfId="7378" applyFont="1" applyBorder="1" applyAlignment="1">
      <alignment horizontal="center" vertical="top" wrapText="1"/>
    </xf>
    <xf numFmtId="0" fontId="129" fillId="0" borderId="1" xfId="7378" applyFont="1" applyBorder="1" applyAlignment="1">
      <alignment horizontal="center" vertical="top" wrapText="1"/>
    </xf>
    <xf numFmtId="0" fontId="47" fillId="0" borderId="0" xfId="0" applyFont="1" applyAlignment="1">
      <alignment horizontal="center"/>
    </xf>
    <xf numFmtId="0" fontId="40" fillId="0" borderId="1" xfId="7380" applyFont="1" applyBorder="1" applyAlignment="1">
      <alignment horizontal="center" vertical="center" wrapText="1"/>
    </xf>
    <xf numFmtId="0" fontId="40" fillId="0" borderId="3" xfId="7380" applyFont="1" applyBorder="1" applyAlignment="1">
      <alignment horizontal="center" vertical="center" wrapText="1"/>
    </xf>
    <xf numFmtId="0" fontId="40" fillId="0" borderId="7" xfId="7380" applyFont="1" applyBorder="1" applyAlignment="1">
      <alignment horizontal="center" vertical="center" wrapText="1"/>
    </xf>
    <xf numFmtId="0" fontId="37" fillId="0" borderId="3" xfId="7380" applyFont="1" applyBorder="1" applyAlignment="1">
      <alignment horizontal="center" vertical="center" wrapText="1"/>
    </xf>
    <xf numFmtId="0" fontId="37" fillId="0" borderId="7" xfId="7380" applyFont="1" applyBorder="1" applyAlignment="1">
      <alignment horizontal="center" vertical="center" wrapText="1"/>
    </xf>
    <xf numFmtId="0" fontId="39" fillId="0" borderId="23" xfId="7380" applyFont="1" applyBorder="1" applyAlignment="1">
      <alignment horizontal="center" vertical="center" wrapText="1"/>
    </xf>
    <xf numFmtId="0" fontId="39" fillId="0" borderId="2" xfId="7380" applyFont="1" applyBorder="1" applyAlignment="1">
      <alignment horizontal="center" vertical="center" wrapText="1"/>
    </xf>
    <xf numFmtId="0" fontId="39" fillId="0" borderId="3" xfId="7380" applyFont="1" applyBorder="1" applyAlignment="1">
      <alignment horizontal="center" vertical="center" wrapText="1"/>
    </xf>
    <xf numFmtId="0" fontId="39" fillId="0" borderId="7" xfId="7380" applyFont="1" applyBorder="1" applyAlignment="1">
      <alignment horizontal="center" vertical="center" wrapText="1"/>
    </xf>
    <xf numFmtId="0" fontId="39" fillId="0" borderId="4" xfId="7380" applyFont="1" applyBorder="1" applyAlignment="1">
      <alignment horizontal="center" vertical="center" wrapText="1"/>
    </xf>
    <xf numFmtId="0" fontId="24" fillId="0" borderId="0" xfId="0" applyFont="1" applyAlignment="1">
      <alignment horizontal="center"/>
    </xf>
    <xf numFmtId="0" fontId="39" fillId="0" borderId="23" xfId="7378" applyFont="1" applyBorder="1" applyAlignment="1">
      <alignment horizontal="center" vertical="center" wrapText="1"/>
    </xf>
    <xf numFmtId="0" fontId="39" fillId="0" borderId="2" xfId="7378" applyFont="1" applyBorder="1" applyAlignment="1">
      <alignment horizontal="center" vertical="center" wrapText="1"/>
    </xf>
    <xf numFmtId="0" fontId="39" fillId="0" borderId="3" xfId="7378" applyFont="1" applyBorder="1" applyAlignment="1">
      <alignment horizontal="center" vertical="center" wrapText="1"/>
    </xf>
    <xf numFmtId="0" fontId="39" fillId="0" borderId="7" xfId="7378" applyFont="1" applyBorder="1" applyAlignment="1">
      <alignment horizontal="center" vertical="center" wrapText="1"/>
    </xf>
    <xf numFmtId="0" fontId="39" fillId="0" borderId="4" xfId="7378" applyFont="1" applyBorder="1" applyAlignment="1">
      <alignment horizontal="center" vertical="center" wrapText="1"/>
    </xf>
    <xf numFmtId="0" fontId="40" fillId="0" borderId="1" xfId="7378" applyFont="1" applyBorder="1" applyAlignment="1">
      <alignment horizontal="center" vertical="center" wrapText="1"/>
    </xf>
    <xf numFmtId="0" fontId="40" fillId="0" borderId="3" xfId="7378" applyFont="1" applyBorder="1" applyAlignment="1">
      <alignment horizontal="center" vertical="center" wrapText="1"/>
    </xf>
    <xf numFmtId="0" fontId="40" fillId="0" borderId="7" xfId="7378" applyFont="1" applyBorder="1" applyAlignment="1">
      <alignment horizontal="center" vertical="center" wrapText="1"/>
    </xf>
    <xf numFmtId="0" fontId="37" fillId="0" borderId="3" xfId="7378" applyFont="1" applyBorder="1" applyAlignment="1">
      <alignment horizontal="center" vertical="center" wrapText="1"/>
    </xf>
    <xf numFmtId="0" fontId="37" fillId="0" borderId="7" xfId="7378" applyFont="1" applyBorder="1" applyAlignment="1">
      <alignment horizontal="center" vertical="center" wrapText="1"/>
    </xf>
    <xf numFmtId="0" fontId="21" fillId="0" borderId="0" xfId="13" applyFont="1" applyAlignment="1">
      <alignment horizontal="left"/>
    </xf>
    <xf numFmtId="0" fontId="21" fillId="0" borderId="0" xfId="13" applyFont="1" applyAlignment="1">
      <alignment horizontal="center"/>
    </xf>
    <xf numFmtId="0" fontId="22" fillId="0" borderId="0" xfId="13" applyFont="1" applyAlignment="1">
      <alignment horizontal="right"/>
    </xf>
    <xf numFmtId="0" fontId="25" fillId="0" borderId="0" xfId="13" applyFont="1" applyAlignment="1">
      <alignment horizontal="center"/>
    </xf>
    <xf numFmtId="0" fontId="102" fillId="0" borderId="0" xfId="7381" applyFont="1" applyAlignment="1">
      <alignment horizontal="center"/>
    </xf>
    <xf numFmtId="0" fontId="39" fillId="0" borderId="23" xfId="7381" applyFont="1" applyBorder="1" applyAlignment="1">
      <alignment horizontal="center" vertical="center"/>
    </xf>
    <xf numFmtId="0" fontId="39" fillId="0" borderId="25" xfId="7381" applyFont="1" applyBorder="1" applyAlignment="1">
      <alignment horizontal="center" vertical="center"/>
    </xf>
    <xf numFmtId="0" fontId="39" fillId="0" borderId="2" xfId="7381" applyFont="1" applyBorder="1" applyAlignment="1">
      <alignment horizontal="center" vertical="center"/>
    </xf>
    <xf numFmtId="0" fontId="40" fillId="0" borderId="23" xfId="7381" applyFont="1" applyBorder="1" applyAlignment="1">
      <alignment horizontal="center" vertical="center" wrapText="1"/>
    </xf>
    <xf numFmtId="0" fontId="40" fillId="0" borderId="25" xfId="7381" applyFont="1" applyBorder="1" applyAlignment="1">
      <alignment horizontal="center" vertical="center" wrapText="1"/>
    </xf>
    <xf numFmtId="0" fontId="40" fillId="0" borderId="2" xfId="7381" applyFont="1" applyBorder="1" applyAlignment="1">
      <alignment horizontal="center" vertical="center" wrapText="1"/>
    </xf>
    <xf numFmtId="0" fontId="39" fillId="0" borderId="1" xfId="7381" applyFont="1" applyBorder="1" applyAlignment="1">
      <alignment horizontal="center" vertical="center" wrapText="1"/>
    </xf>
    <xf numFmtId="0" fontId="40" fillId="0" borderId="1" xfId="7381" applyFont="1" applyBorder="1" applyAlignment="1">
      <alignment horizontal="center" vertical="center" wrapText="1"/>
    </xf>
    <xf numFmtId="0" fontId="31" fillId="0" borderId="0" xfId="13" applyFont="1" applyAlignment="1">
      <alignment horizontal="justify" vertical="top" wrapText="1"/>
    </xf>
    <xf numFmtId="0" fontId="26" fillId="0" borderId="0" xfId="13" applyFont="1" applyAlignment="1">
      <alignment horizontal="justify" vertical="top" wrapText="1"/>
    </xf>
    <xf numFmtId="0" fontId="26" fillId="0" borderId="0" xfId="13" applyAlignment="1">
      <alignment wrapText="1"/>
    </xf>
    <xf numFmtId="0" fontId="21" fillId="0" borderId="0" xfId="13" applyFont="1" applyAlignment="1">
      <alignment horizontal="center" vertical="center" wrapText="1"/>
    </xf>
    <xf numFmtId="0" fontId="21" fillId="0" borderId="3" xfId="5" applyFont="1" applyBorder="1" applyAlignment="1">
      <alignment horizontal="center" vertical="center" wrapText="1"/>
    </xf>
    <xf numFmtId="0" fontId="21" fillId="0" borderId="7" xfId="5" applyFont="1" applyBorder="1" applyAlignment="1">
      <alignment horizontal="center" vertical="center" wrapText="1"/>
    </xf>
    <xf numFmtId="0" fontId="21" fillId="0" borderId="4" xfId="5" applyFont="1" applyBorder="1" applyAlignment="1">
      <alignment horizontal="center" vertical="center" wrapText="1"/>
    </xf>
    <xf numFmtId="0" fontId="102" fillId="0" borderId="0" xfId="5" applyFont="1" applyAlignment="1">
      <alignment horizontal="center"/>
    </xf>
    <xf numFmtId="0" fontId="27" fillId="0" borderId="3" xfId="5" applyFont="1" applyBorder="1" applyAlignment="1">
      <alignment horizontal="center" vertical="center" wrapText="1"/>
    </xf>
    <xf numFmtId="0" fontId="27" fillId="0" borderId="4" xfId="5" applyFont="1" applyBorder="1" applyAlignment="1">
      <alignment horizontal="center" vertical="center" wrapText="1"/>
    </xf>
    <xf numFmtId="0" fontId="26" fillId="0" borderId="0" xfId="5" applyAlignment="1">
      <alignment horizontal="left"/>
    </xf>
    <xf numFmtId="0" fontId="21" fillId="0" borderId="1" xfId="5" applyFont="1" applyBorder="1" applyAlignment="1">
      <alignment horizontal="center" vertical="center" wrapText="1"/>
    </xf>
    <xf numFmtId="0" fontId="21" fillId="0" borderId="3" xfId="5" applyFont="1" applyBorder="1" applyAlignment="1">
      <alignment horizontal="center" vertical="center"/>
    </xf>
    <xf numFmtId="0" fontId="21" fillId="0" borderId="7" xfId="5" applyFont="1" applyBorder="1" applyAlignment="1">
      <alignment horizontal="center" vertical="center"/>
    </xf>
    <xf numFmtId="0" fontId="21" fillId="0" borderId="4" xfId="5" applyFont="1" applyBorder="1" applyAlignment="1">
      <alignment horizontal="center" vertical="center"/>
    </xf>
    <xf numFmtId="0" fontId="35" fillId="0" borderId="0" xfId="5" applyFont="1" applyAlignment="1">
      <alignment horizontal="center"/>
    </xf>
    <xf numFmtId="0" fontId="34" fillId="0" borderId="0" xfId="5" applyFont="1" applyAlignment="1">
      <alignment horizontal="center"/>
    </xf>
    <xf numFmtId="0" fontId="23" fillId="0" borderId="0" xfId="4" applyFont="1" applyAlignment="1">
      <alignment horizontal="center"/>
    </xf>
    <xf numFmtId="0" fontId="26" fillId="0" borderId="11" xfId="4" applyBorder="1" applyAlignment="1">
      <alignment horizontal="center" vertical="center"/>
    </xf>
    <xf numFmtId="0" fontId="26" fillId="0" borderId="12" xfId="4" applyBorder="1" applyAlignment="1">
      <alignment horizontal="center" vertical="center"/>
    </xf>
    <xf numFmtId="0" fontId="26" fillId="0" borderId="6" xfId="4" applyBorder="1" applyAlignment="1">
      <alignment horizontal="left" vertical="center"/>
    </xf>
    <xf numFmtId="0" fontId="26" fillId="0" borderId="7" xfId="4" applyBorder="1" applyAlignment="1">
      <alignment horizontal="left" vertical="center"/>
    </xf>
    <xf numFmtId="0" fontId="26" fillId="0" borderId="14" xfId="4" applyBorder="1" applyAlignment="1">
      <alignment horizontal="center" vertical="center"/>
    </xf>
    <xf numFmtId="0" fontId="26" fillId="0" borderId="14" xfId="4" applyBorder="1" applyAlignment="1">
      <alignment horizontal="left" vertical="center"/>
    </xf>
    <xf numFmtId="0" fontId="26" fillId="0" borderId="11" xfId="4" applyBorder="1" applyAlignment="1">
      <alignment horizontal="left" vertical="center"/>
    </xf>
    <xf numFmtId="0" fontId="26" fillId="0" borderId="14" xfId="4" applyBorder="1" applyAlignment="1">
      <alignment horizontal="left"/>
    </xf>
    <xf numFmtId="0" fontId="26" fillId="0" borderId="11" xfId="4" applyBorder="1" applyAlignment="1">
      <alignment horizontal="left"/>
    </xf>
    <xf numFmtId="49" fontId="26" fillId="0" borderId="14" xfId="4" applyNumberFormat="1" applyBorder="1" applyAlignment="1">
      <alignment horizontal="center" vertical="center"/>
    </xf>
    <xf numFmtId="49" fontId="26" fillId="0" borderId="11" xfId="4" applyNumberFormat="1" applyBorder="1" applyAlignment="1">
      <alignment horizontal="center" vertical="center"/>
    </xf>
    <xf numFmtId="49" fontId="26" fillId="0" borderId="14" xfId="4" applyNumberFormat="1" applyFont="1" applyBorder="1" applyAlignment="1">
      <alignment horizontal="center" vertical="center" wrapText="1"/>
    </xf>
    <xf numFmtId="49" fontId="26" fillId="0" borderId="11" xfId="4" applyNumberFormat="1" applyFont="1" applyBorder="1" applyAlignment="1">
      <alignment horizontal="center" vertical="center" wrapText="1"/>
    </xf>
    <xf numFmtId="0" fontId="26" fillId="0" borderId="14" xfId="4" applyBorder="1" applyAlignment="1">
      <alignment horizontal="center" vertical="center" wrapText="1"/>
    </xf>
    <xf numFmtId="0" fontId="26" fillId="0" borderId="11" xfId="4" applyBorder="1" applyAlignment="1">
      <alignment horizontal="center" vertical="center" wrapText="1"/>
    </xf>
    <xf numFmtId="0" fontId="26" fillId="0" borderId="14" xfId="4" applyFont="1" applyBorder="1" applyAlignment="1">
      <alignment horizontal="left"/>
    </xf>
    <xf numFmtId="49" fontId="21" fillId="0" borderId="14" xfId="4" applyNumberFormat="1" applyFont="1" applyBorder="1" applyAlignment="1">
      <alignment horizontal="center" vertical="center" wrapText="1"/>
    </xf>
    <xf numFmtId="49" fontId="21" fillId="0" borderId="11" xfId="4" applyNumberFormat="1" applyFont="1" applyBorder="1" applyAlignment="1">
      <alignment horizontal="center" vertical="center" wrapText="1"/>
    </xf>
    <xf numFmtId="0" fontId="26" fillId="0" borderId="14" xfId="4" applyBorder="1" applyAlignment="1">
      <alignment horizontal="left" vertical="center" wrapText="1"/>
    </xf>
    <xf numFmtId="0" fontId="26" fillId="0" borderId="11" xfId="4" applyBorder="1" applyAlignment="1">
      <alignment horizontal="left" vertical="center" wrapText="1"/>
    </xf>
    <xf numFmtId="0" fontId="26" fillId="0" borderId="0" xfId="4" applyFont="1"/>
    <xf numFmtId="0" fontId="21" fillId="0" borderId="1" xfId="4" applyFont="1" applyBorder="1" applyAlignment="1">
      <alignment horizontal="center" vertical="center"/>
    </xf>
    <xf numFmtId="0" fontId="21" fillId="0" borderId="0" xfId="4" applyFont="1" applyAlignment="1">
      <alignment horizontal="right" vertical="top" wrapText="1"/>
    </xf>
    <xf numFmtId="0" fontId="21" fillId="0" borderId="0" xfId="4" applyFont="1" applyAlignment="1">
      <alignment horizontal="left"/>
    </xf>
    <xf numFmtId="0" fontId="21" fillId="0" borderId="0" xfId="4" applyFont="1" applyAlignment="1">
      <alignment horizontal="center"/>
    </xf>
    <xf numFmtId="0" fontId="31" fillId="0" borderId="0" xfId="4" applyFont="1" applyAlignment="1">
      <alignment horizontal="center"/>
    </xf>
    <xf numFmtId="0" fontId="30" fillId="0" borderId="0" xfId="4" applyFont="1" applyAlignment="1">
      <alignment horizontal="center"/>
    </xf>
    <xf numFmtId="0" fontId="24" fillId="0" borderId="0" xfId="4" applyFont="1" applyAlignment="1">
      <alignment horizontal="center" wrapText="1"/>
    </xf>
    <xf numFmtId="0" fontId="21" fillId="0" borderId="6" xfId="4" applyFont="1" applyBorder="1" applyAlignment="1">
      <alignment horizontal="center"/>
    </xf>
    <xf numFmtId="0" fontId="26" fillId="0" borderId="20" xfId="4" applyFont="1" applyBorder="1" applyAlignment="1">
      <alignment horizontal="center" vertical="center"/>
    </xf>
    <xf numFmtId="0" fontId="26" fillId="0" borderId="20" xfId="4" applyFont="1" applyFill="1" applyBorder="1" applyAlignment="1">
      <alignment horizontal="center" vertical="center" wrapText="1"/>
    </xf>
    <xf numFmtId="49" fontId="26" fillId="0" borderId="30" xfId="4" applyNumberFormat="1" applyFont="1" applyFill="1" applyBorder="1" applyAlignment="1">
      <alignment horizontal="center" vertical="center" wrapText="1"/>
    </xf>
    <xf numFmtId="0" fontId="110" fillId="0" borderId="0" xfId="4" applyFont="1" applyAlignment="1">
      <alignment horizontal="center"/>
    </xf>
    <xf numFmtId="0" fontId="120" fillId="0" borderId="0" xfId="4" applyFont="1" applyAlignment="1">
      <alignment horizontal="center"/>
    </xf>
    <xf numFmtId="0" fontId="25" fillId="0" borderId="53" xfId="4" applyFont="1" applyBorder="1" applyAlignment="1">
      <alignment horizontal="left" vertical="center"/>
    </xf>
    <xf numFmtId="0" fontId="25" fillId="0" borderId="54" xfId="4" applyFont="1" applyBorder="1" applyAlignment="1">
      <alignment horizontal="left" vertical="center"/>
    </xf>
    <xf numFmtId="0" fontId="25" fillId="0" borderId="55" xfId="4" applyFont="1" applyBorder="1" applyAlignment="1">
      <alignment horizontal="left" vertical="center"/>
    </xf>
    <xf numFmtId="0" fontId="26" fillId="0" borderId="40" xfId="4" applyFont="1" applyBorder="1" applyAlignment="1">
      <alignment horizontal="center" vertical="center"/>
    </xf>
    <xf numFmtId="0" fontId="26" fillId="0" borderId="40" xfId="4" applyFont="1" applyFill="1" applyBorder="1" applyAlignment="1">
      <alignment horizontal="center" vertical="center"/>
    </xf>
    <xf numFmtId="0" fontId="26" fillId="0" borderId="20" xfId="4" applyFont="1" applyFill="1" applyBorder="1" applyAlignment="1">
      <alignment horizontal="center" vertical="center"/>
    </xf>
    <xf numFmtId="0" fontId="26" fillId="0" borderId="30" xfId="4" applyFont="1" applyFill="1" applyBorder="1" applyAlignment="1">
      <alignment horizontal="center" vertical="center" wrapText="1"/>
    </xf>
    <xf numFmtId="0" fontId="26" fillId="0" borderId="20" xfId="4" applyFill="1" applyBorder="1" applyAlignment="1">
      <alignment horizontal="center" vertical="center"/>
    </xf>
    <xf numFmtId="0" fontId="26" fillId="0" borderId="12" xfId="4" applyFont="1" applyFill="1" applyBorder="1" applyAlignment="1">
      <alignment horizontal="center" vertical="center" wrapText="1"/>
    </xf>
    <xf numFmtId="0" fontId="26" fillId="0" borderId="12" xfId="4" applyFont="1" applyFill="1" applyBorder="1" applyAlignment="1">
      <alignment horizontal="center" vertical="center"/>
    </xf>
    <xf numFmtId="0" fontId="25" fillId="0" borderId="26" xfId="4" applyFont="1" applyBorder="1" applyAlignment="1">
      <alignment horizontal="left" vertical="center"/>
    </xf>
    <xf numFmtId="49" fontId="26" fillId="0" borderId="12" xfId="4" applyNumberFormat="1" applyFont="1" applyFill="1" applyBorder="1" applyAlignment="1">
      <alignment horizontal="center" vertical="center" wrapText="1"/>
    </xf>
    <xf numFmtId="49" fontId="26" fillId="0" borderId="42" xfId="4" applyNumberFormat="1"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11" xfId="4" applyFont="1" applyFill="1" applyBorder="1" applyAlignment="1">
      <alignment horizontal="center" vertical="center"/>
    </xf>
    <xf numFmtId="0" fontId="26" fillId="0" borderId="39" xfId="4" applyFont="1" applyFill="1" applyBorder="1" applyAlignment="1">
      <alignment horizontal="center" vertical="center"/>
    </xf>
    <xf numFmtId="0" fontId="26" fillId="0" borderId="12" xfId="4" applyFill="1" applyBorder="1" applyAlignment="1">
      <alignment horizontal="center" vertical="center"/>
    </xf>
    <xf numFmtId="0" fontId="81" fillId="0" borderId="3" xfId="33597" applyFont="1" applyFill="1" applyBorder="1" applyAlignment="1">
      <alignment horizontal="center" vertical="center"/>
    </xf>
    <xf numFmtId="0" fontId="81" fillId="0" borderId="7" xfId="33597" applyFont="1" applyFill="1" applyBorder="1" applyAlignment="1">
      <alignment horizontal="center" vertical="center"/>
    </xf>
    <xf numFmtId="0" fontId="81" fillId="0" borderId="4" xfId="33597" applyFont="1" applyFill="1" applyBorder="1" applyAlignment="1">
      <alignment horizontal="center" vertical="center"/>
    </xf>
    <xf numFmtId="0" fontId="81" fillId="4" borderId="3" xfId="33597" applyFont="1" applyFill="1" applyBorder="1" applyAlignment="1">
      <alignment horizontal="center" vertical="center" wrapText="1"/>
    </xf>
    <xf numFmtId="0" fontId="81" fillId="4" borderId="7" xfId="33597" applyFont="1" applyFill="1" applyBorder="1" applyAlignment="1">
      <alignment horizontal="center" vertical="center" wrapText="1"/>
    </xf>
    <xf numFmtId="0" fontId="81" fillId="4" borderId="4" xfId="33597" applyFont="1" applyFill="1" applyBorder="1" applyAlignment="1">
      <alignment horizontal="center" vertical="center" wrapText="1"/>
    </xf>
    <xf numFmtId="0" fontId="164" fillId="0" borderId="0" xfId="33597" applyFont="1" applyBorder="1" applyAlignment="1">
      <alignment horizontal="center" vertical="center" wrapText="1"/>
    </xf>
    <xf numFmtId="0" fontId="81" fillId="0" borderId="3" xfId="33597" applyFont="1" applyFill="1" applyBorder="1" applyAlignment="1">
      <alignment horizontal="center" vertical="center" wrapText="1"/>
    </xf>
    <xf numFmtId="0" fontId="81" fillId="0" borderId="7" xfId="33597" applyFont="1" applyFill="1" applyBorder="1" applyAlignment="1">
      <alignment horizontal="center" vertical="center" wrapText="1"/>
    </xf>
    <xf numFmtId="0" fontId="81" fillId="0" borderId="4" xfId="33597" applyFont="1" applyFill="1" applyBorder="1" applyAlignment="1">
      <alignment horizontal="center" vertical="center" wrapText="1"/>
    </xf>
    <xf numFmtId="0" fontId="6" fillId="0" borderId="6" xfId="33597" applyBorder="1" applyAlignment="1">
      <alignment horizontal="center"/>
    </xf>
    <xf numFmtId="0" fontId="81" fillId="0" borderId="51" xfId="33597" applyFont="1" applyFill="1" applyBorder="1" applyAlignment="1">
      <alignment horizontal="center" vertical="center" wrapText="1"/>
    </xf>
    <xf numFmtId="0" fontId="81" fillId="0" borderId="13" xfId="33597" applyFont="1" applyFill="1" applyBorder="1" applyAlignment="1">
      <alignment horizontal="center" vertical="center" wrapText="1"/>
    </xf>
    <xf numFmtId="0" fontId="81" fillId="0" borderId="52" xfId="33597" applyFont="1" applyFill="1" applyBorder="1" applyAlignment="1">
      <alignment horizontal="center" vertical="center" wrapText="1"/>
    </xf>
    <xf numFmtId="9" fontId="21" fillId="0" borderId="25" xfId="41062" applyFont="1" applyFill="1" applyBorder="1" applyAlignment="1">
      <alignment horizontal="center" vertical="center"/>
    </xf>
    <xf numFmtId="0" fontId="21" fillId="3" borderId="1" xfId="2" applyFont="1" applyFill="1" applyBorder="1" applyAlignment="1">
      <alignment horizontal="center"/>
    </xf>
    <xf numFmtId="9" fontId="21" fillId="3" borderId="1" xfId="41062" applyFont="1" applyFill="1" applyBorder="1" applyAlignment="1">
      <alignment horizontal="center"/>
    </xf>
  </cellXfs>
  <cellStyles count="41063">
    <cellStyle name="20% - Accent1 2" xfId="7463"/>
    <cellStyle name="20% - Accent2 2" xfId="7464"/>
    <cellStyle name="20% - Accent3 2" xfId="7465"/>
    <cellStyle name="20% - Accent4 2" xfId="7471"/>
    <cellStyle name="20% - Accent5 2" xfId="7472"/>
    <cellStyle name="20% - Accent6 2" xfId="7473"/>
    <cellStyle name="40% - Accent1 2" xfId="7474"/>
    <cellStyle name="40% - Accent2 2" xfId="7479"/>
    <cellStyle name="40% - Accent3 2" xfId="7480"/>
    <cellStyle name="40% - Accent4 2" xfId="7481"/>
    <cellStyle name="40% - Accent5 2" xfId="7485"/>
    <cellStyle name="40% - Accent6 2" xfId="7495"/>
    <cellStyle name="60% - Accent1 2" xfId="7496"/>
    <cellStyle name="60% - Accent2 2" xfId="7497"/>
    <cellStyle name="60% - Accent3 2" xfId="7498"/>
    <cellStyle name="60% - Accent4 2" xfId="7499"/>
    <cellStyle name="60% - Accent5 2" xfId="7500"/>
    <cellStyle name="60% - Accent6 2" xfId="7501"/>
    <cellStyle name="Accent1 2" xfId="7502"/>
    <cellStyle name="Accent2 2" xfId="7513"/>
    <cellStyle name="Accent3 2" xfId="7523"/>
    <cellStyle name="Accent4 2" xfId="7524"/>
    <cellStyle name="Accent5 2" xfId="7525"/>
    <cellStyle name="Accent6 2" xfId="7526"/>
    <cellStyle name="Bad 2" xfId="7527"/>
    <cellStyle name="Calculation 2" xfId="7528"/>
    <cellStyle name="Check Cell 2" xfId="7529"/>
    <cellStyle name="Explanatory Text 2" xfId="7530"/>
    <cellStyle name="Good 2" xfId="7531"/>
    <cellStyle name="Heading 1 2" xfId="7535"/>
    <cellStyle name="Heading 2 2" xfId="7545"/>
    <cellStyle name="Heading 3 2" xfId="7546"/>
    <cellStyle name="Heading 4 2" xfId="7547"/>
    <cellStyle name="Hyperlink" xfId="1" builtinId="8"/>
    <cellStyle name="Hyperlink 2" xfId="7386"/>
    <cellStyle name="Hyperlink 3" xfId="14918"/>
    <cellStyle name="Hyperlink 4" xfId="37332"/>
    <cellStyle name="Input 2" xfId="7548"/>
    <cellStyle name="Linked Cell 2" xfId="7549"/>
    <cellStyle name="Neutral 2" xfId="7550"/>
    <cellStyle name="Normal" xfId="0" builtinId="0"/>
    <cellStyle name="Normal 10" xfId="14"/>
    <cellStyle name="Normal 10 2" xfId="7392"/>
    <cellStyle name="Normal 10 2 2" xfId="22407"/>
    <cellStyle name="Normal 10 3" xfId="14921"/>
    <cellStyle name="Normal 10 3 2" xfId="18672"/>
    <cellStyle name="Normal 10 4" xfId="7551"/>
    <cellStyle name="Normal 10 5" xfId="26144"/>
    <cellStyle name="Normal 10 6" xfId="29871"/>
    <cellStyle name="Normal 10 7" xfId="33604"/>
    <cellStyle name="Normal 10 8" xfId="37334"/>
    <cellStyle name="Normal 100" xfId="14911"/>
    <cellStyle name="Normal 100 2" xfId="18663"/>
    <cellStyle name="Normal 101" xfId="14912"/>
    <cellStyle name="Normal 101 2" xfId="18664"/>
    <cellStyle name="Normal 102" xfId="14913"/>
    <cellStyle name="Normal 102 2" xfId="18665"/>
    <cellStyle name="Normal 103" xfId="14914"/>
    <cellStyle name="Normal 103 2" xfId="18666"/>
    <cellStyle name="Normal 104" xfId="14915"/>
    <cellStyle name="Normal 104 2" xfId="18667"/>
    <cellStyle name="Normal 105" xfId="14916"/>
    <cellStyle name="Normal 105 2" xfId="18668"/>
    <cellStyle name="Normal 106" xfId="14917"/>
    <cellStyle name="Normal 106 2" xfId="18669"/>
    <cellStyle name="Normal 107" xfId="13006"/>
    <cellStyle name="Normal 107 2" xfId="26139"/>
    <cellStyle name="Normal 108" xfId="18654"/>
    <cellStyle name="Normal 108 2" xfId="18655"/>
    <cellStyle name="Normal 109" xfId="26141"/>
    <cellStyle name="Normal 11" xfId="15"/>
    <cellStyle name="Normal 11 2" xfId="16"/>
    <cellStyle name="Normal 11 2 10" xfId="37336"/>
    <cellStyle name="Normal 11 2 2" xfId="17"/>
    <cellStyle name="Normal 11 2 2 2" xfId="18"/>
    <cellStyle name="Normal 11 2 2 2 2" xfId="19"/>
    <cellStyle name="Normal 11 2 2 2 2 2" xfId="7397"/>
    <cellStyle name="Normal 11 2 2 2 2 2 2" xfId="22412"/>
    <cellStyle name="Normal 11 2 2 2 2 3" xfId="14926"/>
    <cellStyle name="Normal 11 2 2 2 2 3 2" xfId="18677"/>
    <cellStyle name="Normal 11 2 2 2 2 4" xfId="7569"/>
    <cellStyle name="Normal 11 2 2 2 2 5" xfId="26149"/>
    <cellStyle name="Normal 11 2 2 2 2 6" xfId="29876"/>
    <cellStyle name="Normal 11 2 2 2 2 7" xfId="33609"/>
    <cellStyle name="Normal 11 2 2 2 2 8" xfId="37339"/>
    <cellStyle name="Normal 11 2 2 2 3" xfId="7396"/>
    <cellStyle name="Normal 11 2 2 2 3 2" xfId="22411"/>
    <cellStyle name="Normal 11 2 2 2 4" xfId="14925"/>
    <cellStyle name="Normal 11 2 2 2 4 2" xfId="18676"/>
    <cellStyle name="Normal 11 2 2 2 5" xfId="7565"/>
    <cellStyle name="Normal 11 2 2 2 6" xfId="26148"/>
    <cellStyle name="Normal 11 2 2 2 7" xfId="29875"/>
    <cellStyle name="Normal 11 2 2 2 8" xfId="33608"/>
    <cellStyle name="Normal 11 2 2 2 9" xfId="37338"/>
    <cellStyle name="Normal 11 2 2 3" xfId="7395"/>
    <cellStyle name="Normal 11 2 2 3 2" xfId="22410"/>
    <cellStyle name="Normal 11 2 2 4" xfId="14924"/>
    <cellStyle name="Normal 11 2 2 4 2" xfId="18675"/>
    <cellStyle name="Normal 11 2 2 5" xfId="7564"/>
    <cellStyle name="Normal 11 2 2 6" xfId="26147"/>
    <cellStyle name="Normal 11 2 2 7" xfId="29874"/>
    <cellStyle name="Normal 11 2 2 8" xfId="33607"/>
    <cellStyle name="Normal 11 2 2 9" xfId="37337"/>
    <cellStyle name="Normal 11 2 3" xfId="20"/>
    <cellStyle name="Normal 11 2 3 2" xfId="7398"/>
    <cellStyle name="Normal 11 2 3 2 2" xfId="22413"/>
    <cellStyle name="Normal 11 2 3 3" xfId="14927"/>
    <cellStyle name="Normal 11 2 3 3 2" xfId="18678"/>
    <cellStyle name="Normal 11 2 3 4" xfId="7579"/>
    <cellStyle name="Normal 11 2 3 5" xfId="26150"/>
    <cellStyle name="Normal 11 2 3 6" xfId="29877"/>
    <cellStyle name="Normal 11 2 3 7" xfId="33610"/>
    <cellStyle name="Normal 11 2 3 8" xfId="37340"/>
    <cellStyle name="Normal 11 2 4" xfId="7394"/>
    <cellStyle name="Normal 11 2 4 2" xfId="22409"/>
    <cellStyle name="Normal 11 2 5" xfId="14923"/>
    <cellStyle name="Normal 11 2 5 2" xfId="18674"/>
    <cellStyle name="Normal 11 2 6" xfId="7563"/>
    <cellStyle name="Normal 11 2 7" xfId="26146"/>
    <cellStyle name="Normal 11 2 8" xfId="29873"/>
    <cellStyle name="Normal 11 2 9" xfId="33606"/>
    <cellStyle name="Normal 11 3" xfId="7393"/>
    <cellStyle name="Normal 11 3 2" xfId="22408"/>
    <cellStyle name="Normal 11 4" xfId="14922"/>
    <cellStyle name="Normal 11 4 2" xfId="18673"/>
    <cellStyle name="Normal 11 5" xfId="7552"/>
    <cellStyle name="Normal 11 6" xfId="26145"/>
    <cellStyle name="Normal 11 7" xfId="29872"/>
    <cellStyle name="Normal 11 8" xfId="33605"/>
    <cellStyle name="Normal 11 9" xfId="37335"/>
    <cellStyle name="Normal 110" xfId="33596"/>
    <cellStyle name="Normal 111" xfId="33597"/>
    <cellStyle name="Normal 112" xfId="41061"/>
    <cellStyle name="Normal 12" xfId="21"/>
    <cellStyle name="Normal 12 2" xfId="22"/>
    <cellStyle name="Normal 12 2 2" xfId="23"/>
    <cellStyle name="Normal 12 2 2 2" xfId="7401"/>
    <cellStyle name="Normal 12 2 2 2 2" xfId="22416"/>
    <cellStyle name="Normal 12 2 2 3" xfId="14930"/>
    <cellStyle name="Normal 12 2 2 3 2" xfId="18681"/>
    <cellStyle name="Normal 12 2 2 4" xfId="7582"/>
    <cellStyle name="Normal 12 2 2 5" xfId="26153"/>
    <cellStyle name="Normal 12 2 2 6" xfId="29880"/>
    <cellStyle name="Normal 12 2 2 7" xfId="33613"/>
    <cellStyle name="Normal 12 2 2 8" xfId="37343"/>
    <cellStyle name="Normal 12 2 3" xfId="7400"/>
    <cellStyle name="Normal 12 2 3 2" xfId="22415"/>
    <cellStyle name="Normal 12 2 4" xfId="14929"/>
    <cellStyle name="Normal 12 2 4 2" xfId="18680"/>
    <cellStyle name="Normal 12 2 5" xfId="7581"/>
    <cellStyle name="Normal 12 2 6" xfId="26152"/>
    <cellStyle name="Normal 12 2 7" xfId="29879"/>
    <cellStyle name="Normal 12 2 8" xfId="33612"/>
    <cellStyle name="Normal 12 2 9" xfId="37342"/>
    <cellStyle name="Normal 12 3" xfId="7399"/>
    <cellStyle name="Normal 12 3 2" xfId="22414"/>
    <cellStyle name="Normal 12 4" xfId="14928"/>
    <cellStyle name="Normal 12 4 2" xfId="18679"/>
    <cellStyle name="Normal 12 5" xfId="7580"/>
    <cellStyle name="Normal 12 6" xfId="26151"/>
    <cellStyle name="Normal 12 7" xfId="29878"/>
    <cellStyle name="Normal 12 8" xfId="33611"/>
    <cellStyle name="Normal 12 9" xfId="37341"/>
    <cellStyle name="Normal 13" xfId="24"/>
    <cellStyle name="Normal 13 2" xfId="7402"/>
    <cellStyle name="Normal 13 2 2" xfId="22417"/>
    <cellStyle name="Normal 13 3" xfId="14931"/>
    <cellStyle name="Normal 13 3 2" xfId="18682"/>
    <cellStyle name="Normal 13 4" xfId="7583"/>
    <cellStyle name="Normal 13 5" xfId="26154"/>
    <cellStyle name="Normal 13 6" xfId="29881"/>
    <cellStyle name="Normal 13 7" xfId="33614"/>
    <cellStyle name="Normal 13 8" xfId="37344"/>
    <cellStyle name="Normal 14" xfId="25"/>
    <cellStyle name="Normal 14 2" xfId="7403"/>
    <cellStyle name="Normal 14 2 2" xfId="22418"/>
    <cellStyle name="Normal 14 3" xfId="14932"/>
    <cellStyle name="Normal 14 3 2" xfId="18683"/>
    <cellStyle name="Normal 14 4" xfId="7584"/>
    <cellStyle name="Normal 14 5" xfId="26155"/>
    <cellStyle name="Normal 14 6" xfId="29882"/>
    <cellStyle name="Normal 14 7" xfId="33615"/>
    <cellStyle name="Normal 14 8" xfId="37345"/>
    <cellStyle name="Normal 15" xfId="26"/>
    <cellStyle name="Normal 15 2" xfId="7404"/>
    <cellStyle name="Normal 15 2 2" xfId="22419"/>
    <cellStyle name="Normal 15 3" xfId="14933"/>
    <cellStyle name="Normal 15 3 2" xfId="18684"/>
    <cellStyle name="Normal 15 4" xfId="7585"/>
    <cellStyle name="Normal 15 5" xfId="26156"/>
    <cellStyle name="Normal 15 6" xfId="29883"/>
    <cellStyle name="Normal 15 7" xfId="33616"/>
    <cellStyle name="Normal 15 8" xfId="37346"/>
    <cellStyle name="Normal 16" xfId="27"/>
    <cellStyle name="Normal 16 2" xfId="7405"/>
    <cellStyle name="Normal 16 2 2" xfId="22420"/>
    <cellStyle name="Normal 16 3" xfId="14934"/>
    <cellStyle name="Normal 16 3 2" xfId="18685"/>
    <cellStyle name="Normal 16 4" xfId="7586"/>
    <cellStyle name="Normal 16 5" xfId="26157"/>
    <cellStyle name="Normal 16 6" xfId="29884"/>
    <cellStyle name="Normal 16 7" xfId="33617"/>
    <cellStyle name="Normal 16 8" xfId="37347"/>
    <cellStyle name="Normal 17" xfId="13"/>
    <cellStyle name="Normal 17 10" xfId="28"/>
    <cellStyle name="Normal 17 11" xfId="29"/>
    <cellStyle name="Normal 17 12" xfId="30"/>
    <cellStyle name="Normal 17 13" xfId="31"/>
    <cellStyle name="Normal 17 14" xfId="32"/>
    <cellStyle name="Normal 17 15" xfId="33"/>
    <cellStyle name="Normal 17 2" xfId="34"/>
    <cellStyle name="Normal 17 3" xfId="35"/>
    <cellStyle name="Normal 17 4" xfId="36"/>
    <cellStyle name="Normal 17 5" xfId="37"/>
    <cellStyle name="Normal 17 6" xfId="38"/>
    <cellStyle name="Normal 17 7" xfId="39"/>
    <cellStyle name="Normal 17 8" xfId="40"/>
    <cellStyle name="Normal 17 9" xfId="41"/>
    <cellStyle name="Normal 18" xfId="42"/>
    <cellStyle name="Normal 18 2" xfId="43"/>
    <cellStyle name="Normal 18 2 2" xfId="7407"/>
    <cellStyle name="Normal 18 2 2 2" xfId="22422"/>
    <cellStyle name="Normal 18 2 3" xfId="14936"/>
    <cellStyle name="Normal 18 2 3 2" xfId="18687"/>
    <cellStyle name="Normal 18 2 4" xfId="7623"/>
    <cellStyle name="Normal 18 2 5" xfId="26159"/>
    <cellStyle name="Normal 18 2 6" xfId="29886"/>
    <cellStyle name="Normal 18 2 7" xfId="33619"/>
    <cellStyle name="Normal 18 2 8" xfId="37349"/>
    <cellStyle name="Normal 18 3" xfId="7406"/>
    <cellStyle name="Normal 18 3 2" xfId="22421"/>
    <cellStyle name="Normal 18 4" xfId="14935"/>
    <cellStyle name="Normal 18 4 2" xfId="18686"/>
    <cellStyle name="Normal 18 5" xfId="7622"/>
    <cellStyle name="Normal 18 6" xfId="26158"/>
    <cellStyle name="Normal 18 7" xfId="29885"/>
    <cellStyle name="Normal 18 8" xfId="33618"/>
    <cellStyle name="Normal 18 9" xfId="37348"/>
    <cellStyle name="Normal 19" xfId="44"/>
    <cellStyle name="Normal 19 2" xfId="7408"/>
    <cellStyle name="Normal 19 2 2" xfId="22423"/>
    <cellStyle name="Normal 19 3" xfId="14937"/>
    <cellStyle name="Normal 19 3 2" xfId="18688"/>
    <cellStyle name="Normal 19 4" xfId="7624"/>
    <cellStyle name="Normal 19 5" xfId="26160"/>
    <cellStyle name="Normal 19 6" xfId="29887"/>
    <cellStyle name="Normal 19 7" xfId="33620"/>
    <cellStyle name="Normal 19 8" xfId="37350"/>
    <cellStyle name="Normal 2" xfId="2"/>
    <cellStyle name="Normal 2 10" xfId="45"/>
    <cellStyle name="Normal 2 10 2" xfId="46"/>
    <cellStyle name="Normal 2 10 3" xfId="7409"/>
    <cellStyle name="Normal 2 10 3 2" xfId="22424"/>
    <cellStyle name="Normal 2 10 4" xfId="14938"/>
    <cellStyle name="Normal 2 10 4 2" xfId="18689"/>
    <cellStyle name="Normal 2 10 5" xfId="7625"/>
    <cellStyle name="Normal 2 10 6" xfId="26161"/>
    <cellStyle name="Normal 2 10 7" xfId="29888"/>
    <cellStyle name="Normal 2 10 8" xfId="33621"/>
    <cellStyle name="Normal 2 10 9" xfId="37352"/>
    <cellStyle name="Normal 2 11" xfId="47"/>
    <cellStyle name="Normal 2 12" xfId="48"/>
    <cellStyle name="Normal 2 13" xfId="49"/>
    <cellStyle name="Normal 2 14" xfId="50"/>
    <cellStyle name="Normal 2 15" xfId="51"/>
    <cellStyle name="Normal 2 16" xfId="52"/>
    <cellStyle name="Normal 2 17" xfId="53"/>
    <cellStyle name="Normal 2 18" xfId="54"/>
    <cellStyle name="Normal 2 19" xfId="55"/>
    <cellStyle name="Normal 2 19 2" xfId="7410"/>
    <cellStyle name="Normal 2 19 2 2" xfId="22425"/>
    <cellStyle name="Normal 2 19 3" xfId="14939"/>
    <cellStyle name="Normal 2 19 3 2" xfId="18690"/>
    <cellStyle name="Normal 2 19 4" xfId="7645"/>
    <cellStyle name="Normal 2 19 5" xfId="26162"/>
    <cellStyle name="Normal 2 19 6" xfId="29889"/>
    <cellStyle name="Normal 2 19 7" xfId="33622"/>
    <cellStyle name="Normal 2 19 8" xfId="37353"/>
    <cellStyle name="Normal 2 2" xfId="56"/>
    <cellStyle name="Normal 2 2 10" xfId="57"/>
    <cellStyle name="Normal 2 2 10 2" xfId="7412"/>
    <cellStyle name="Normal 2 2 10 2 2" xfId="22427"/>
    <cellStyle name="Normal 2 2 10 3" xfId="14941"/>
    <cellStyle name="Normal 2 2 10 3 2" xfId="18692"/>
    <cellStyle name="Normal 2 2 10 4" xfId="7646"/>
    <cellStyle name="Normal 2 2 10 5" xfId="26164"/>
    <cellStyle name="Normal 2 2 10 6" xfId="29891"/>
    <cellStyle name="Normal 2 2 10 7" xfId="33624"/>
    <cellStyle name="Normal 2 2 10 8" xfId="37355"/>
    <cellStyle name="Normal 2 2 11" xfId="58"/>
    <cellStyle name="Normal 2 2 11 2" xfId="7413"/>
    <cellStyle name="Normal 2 2 11 2 2" xfId="22428"/>
    <cellStyle name="Normal 2 2 11 3" xfId="14942"/>
    <cellStyle name="Normal 2 2 11 3 2" xfId="18693"/>
    <cellStyle name="Normal 2 2 11 4" xfId="7647"/>
    <cellStyle name="Normal 2 2 11 5" xfId="26165"/>
    <cellStyle name="Normal 2 2 11 6" xfId="29892"/>
    <cellStyle name="Normal 2 2 11 7" xfId="33625"/>
    <cellStyle name="Normal 2 2 11 8" xfId="37356"/>
    <cellStyle name="Normal 2 2 12" xfId="59"/>
    <cellStyle name="Normal 2 2 12 2" xfId="7414"/>
    <cellStyle name="Normal 2 2 12 2 2" xfId="22429"/>
    <cellStyle name="Normal 2 2 12 3" xfId="14943"/>
    <cellStyle name="Normal 2 2 12 3 2" xfId="18694"/>
    <cellStyle name="Normal 2 2 12 4" xfId="7648"/>
    <cellStyle name="Normal 2 2 12 5" xfId="26166"/>
    <cellStyle name="Normal 2 2 12 6" xfId="29893"/>
    <cellStyle name="Normal 2 2 12 7" xfId="33626"/>
    <cellStyle name="Normal 2 2 12 8" xfId="37357"/>
    <cellStyle name="Normal 2 2 13" xfId="60"/>
    <cellStyle name="Normal 2 2 13 2" xfId="7415"/>
    <cellStyle name="Normal 2 2 13 2 2" xfId="22430"/>
    <cellStyle name="Normal 2 2 13 3" xfId="14944"/>
    <cellStyle name="Normal 2 2 13 3 2" xfId="18695"/>
    <cellStyle name="Normal 2 2 13 4" xfId="7649"/>
    <cellStyle name="Normal 2 2 13 5" xfId="26167"/>
    <cellStyle name="Normal 2 2 13 6" xfId="29894"/>
    <cellStyle name="Normal 2 2 13 7" xfId="33627"/>
    <cellStyle name="Normal 2 2 13 8" xfId="37358"/>
    <cellStyle name="Normal 2 2 14" xfId="61"/>
    <cellStyle name="Normal 2 2 14 2" xfId="7416"/>
    <cellStyle name="Normal 2 2 14 2 2" xfId="22431"/>
    <cellStyle name="Normal 2 2 14 3" xfId="14945"/>
    <cellStyle name="Normal 2 2 14 3 2" xfId="18696"/>
    <cellStyle name="Normal 2 2 14 4" xfId="7653"/>
    <cellStyle name="Normal 2 2 14 5" xfId="26168"/>
    <cellStyle name="Normal 2 2 14 6" xfId="29895"/>
    <cellStyle name="Normal 2 2 14 7" xfId="33628"/>
    <cellStyle name="Normal 2 2 14 8" xfId="37359"/>
    <cellStyle name="Normal 2 2 15" xfId="62"/>
    <cellStyle name="Normal 2 2 15 2" xfId="7417"/>
    <cellStyle name="Normal 2 2 15 2 2" xfId="22432"/>
    <cellStyle name="Normal 2 2 15 3" xfId="14946"/>
    <cellStyle name="Normal 2 2 15 3 2" xfId="18697"/>
    <cellStyle name="Normal 2 2 15 4" xfId="7663"/>
    <cellStyle name="Normal 2 2 15 5" xfId="26169"/>
    <cellStyle name="Normal 2 2 15 6" xfId="29896"/>
    <cellStyle name="Normal 2 2 15 7" xfId="33629"/>
    <cellStyle name="Normal 2 2 15 8" xfId="37360"/>
    <cellStyle name="Normal 2 2 16" xfId="63"/>
    <cellStyle name="Normal 2 2 16 2" xfId="7418"/>
    <cellStyle name="Normal 2 2 16 2 2" xfId="22433"/>
    <cellStyle name="Normal 2 2 16 3" xfId="14947"/>
    <cellStyle name="Normal 2 2 16 3 2" xfId="18698"/>
    <cellStyle name="Normal 2 2 16 4" xfId="7664"/>
    <cellStyle name="Normal 2 2 16 5" xfId="26170"/>
    <cellStyle name="Normal 2 2 16 6" xfId="29897"/>
    <cellStyle name="Normal 2 2 16 7" xfId="33630"/>
    <cellStyle name="Normal 2 2 16 8" xfId="37361"/>
    <cellStyle name="Normal 2 2 17" xfId="64"/>
    <cellStyle name="Normal 2 2 18" xfId="65"/>
    <cellStyle name="Normal 2 2 18 2" xfId="66"/>
    <cellStyle name="Normal 2 2 18 2 2" xfId="7419"/>
    <cellStyle name="Normal 2 2 18 2 2 2" xfId="22434"/>
    <cellStyle name="Normal 2 2 18 2 3" xfId="14948"/>
    <cellStyle name="Normal 2 2 18 2 3 2" xfId="18699"/>
    <cellStyle name="Normal 2 2 18 2 4" xfId="7665"/>
    <cellStyle name="Normal 2 2 18 2 5" xfId="26171"/>
    <cellStyle name="Normal 2 2 18 2 6" xfId="29898"/>
    <cellStyle name="Normal 2 2 18 2 7" xfId="33631"/>
    <cellStyle name="Normal 2 2 18 2 8" xfId="37362"/>
    <cellStyle name="Normal 2 2 19" xfId="67"/>
    <cellStyle name="Normal 2 2 19 2" xfId="7420"/>
    <cellStyle name="Normal 2 2 19 2 2" xfId="22435"/>
    <cellStyle name="Normal 2 2 19 3" xfId="14949"/>
    <cellStyle name="Normal 2 2 19 3 2" xfId="18700"/>
    <cellStyle name="Normal 2 2 19 4" xfId="7666"/>
    <cellStyle name="Normal 2 2 19 5" xfId="26172"/>
    <cellStyle name="Normal 2 2 19 6" xfId="29899"/>
    <cellStyle name="Normal 2 2 19 7" xfId="33632"/>
    <cellStyle name="Normal 2 2 19 8" xfId="37363"/>
    <cellStyle name="Normal 2 2 2" xfId="68"/>
    <cellStyle name="Normal 2 2 2 10" xfId="69"/>
    <cellStyle name="Normal 2 2 2 11" xfId="70"/>
    <cellStyle name="Normal 2 2 2 12" xfId="71"/>
    <cellStyle name="Normal 2 2 2 13" xfId="72"/>
    <cellStyle name="Normal 2 2 2 14" xfId="73"/>
    <cellStyle name="Normal 2 2 2 15" xfId="74"/>
    <cellStyle name="Normal 2 2 2 16" xfId="75"/>
    <cellStyle name="Normal 2 2 2 16 2" xfId="7421"/>
    <cellStyle name="Normal 2 2 2 16 2 2" xfId="22436"/>
    <cellStyle name="Normal 2 2 2 16 3" xfId="14950"/>
    <cellStyle name="Normal 2 2 2 16 3 2" xfId="18701"/>
    <cellStyle name="Normal 2 2 2 16 4" xfId="7681"/>
    <cellStyle name="Normal 2 2 2 16 5" xfId="26173"/>
    <cellStyle name="Normal 2 2 2 16 6" xfId="29900"/>
    <cellStyle name="Normal 2 2 2 16 7" xfId="33633"/>
    <cellStyle name="Normal 2 2 2 16 8" xfId="37364"/>
    <cellStyle name="Normal 2 2 2 17" xfId="76"/>
    <cellStyle name="Normal 2 2 2 17 2" xfId="77"/>
    <cellStyle name="Normal 2 2 2 17 3" xfId="7422"/>
    <cellStyle name="Normal 2 2 2 17 3 2" xfId="22437"/>
    <cellStyle name="Normal 2 2 2 17 4" xfId="14951"/>
    <cellStyle name="Normal 2 2 2 17 4 2" xfId="18702"/>
    <cellStyle name="Normal 2 2 2 17 5" xfId="7682"/>
    <cellStyle name="Normal 2 2 2 17 6" xfId="26174"/>
    <cellStyle name="Normal 2 2 2 17 7" xfId="29901"/>
    <cellStyle name="Normal 2 2 2 17 8" xfId="33634"/>
    <cellStyle name="Normal 2 2 2 17 9" xfId="37365"/>
    <cellStyle name="Normal 2 2 2 18" xfId="78"/>
    <cellStyle name="Normal 2 2 2 19" xfId="79"/>
    <cellStyle name="Normal 2 2 2 2" xfId="80"/>
    <cellStyle name="Normal 2 2 2 2 10" xfId="81"/>
    <cellStyle name="Normal 2 2 2 2 10 2" xfId="7424"/>
    <cellStyle name="Normal 2 2 2 2 10 2 2" xfId="22439"/>
    <cellStyle name="Normal 2 2 2 2 10 3" xfId="14953"/>
    <cellStyle name="Normal 2 2 2 2 10 3 2" xfId="18704"/>
    <cellStyle name="Normal 2 2 2 2 10 4" xfId="7696"/>
    <cellStyle name="Normal 2 2 2 2 10 5" xfId="26176"/>
    <cellStyle name="Normal 2 2 2 2 10 6" xfId="29903"/>
    <cellStyle name="Normal 2 2 2 2 10 7" xfId="33636"/>
    <cellStyle name="Normal 2 2 2 2 10 8" xfId="37367"/>
    <cellStyle name="Normal 2 2 2 2 11" xfId="82"/>
    <cellStyle name="Normal 2 2 2 2 11 2" xfId="7425"/>
    <cellStyle name="Normal 2 2 2 2 11 2 2" xfId="22440"/>
    <cellStyle name="Normal 2 2 2 2 11 3" xfId="14954"/>
    <cellStyle name="Normal 2 2 2 2 11 3 2" xfId="18705"/>
    <cellStyle name="Normal 2 2 2 2 11 4" xfId="7697"/>
    <cellStyle name="Normal 2 2 2 2 11 5" xfId="26177"/>
    <cellStyle name="Normal 2 2 2 2 11 6" xfId="29904"/>
    <cellStyle name="Normal 2 2 2 2 11 7" xfId="33637"/>
    <cellStyle name="Normal 2 2 2 2 11 8" xfId="37368"/>
    <cellStyle name="Normal 2 2 2 2 12" xfId="83"/>
    <cellStyle name="Normal 2 2 2 2 12 2" xfId="7426"/>
    <cellStyle name="Normal 2 2 2 2 12 2 2" xfId="22441"/>
    <cellStyle name="Normal 2 2 2 2 12 3" xfId="14955"/>
    <cellStyle name="Normal 2 2 2 2 12 3 2" xfId="18706"/>
    <cellStyle name="Normal 2 2 2 2 12 4" xfId="7698"/>
    <cellStyle name="Normal 2 2 2 2 12 5" xfId="26178"/>
    <cellStyle name="Normal 2 2 2 2 12 6" xfId="29905"/>
    <cellStyle name="Normal 2 2 2 2 12 7" xfId="33638"/>
    <cellStyle name="Normal 2 2 2 2 12 8" xfId="37369"/>
    <cellStyle name="Normal 2 2 2 2 13" xfId="84"/>
    <cellStyle name="Normal 2 2 2 2 13 2" xfId="7427"/>
    <cellStyle name="Normal 2 2 2 2 13 2 2" xfId="22442"/>
    <cellStyle name="Normal 2 2 2 2 13 3" xfId="14956"/>
    <cellStyle name="Normal 2 2 2 2 13 3 2" xfId="18707"/>
    <cellStyle name="Normal 2 2 2 2 13 4" xfId="7699"/>
    <cellStyle name="Normal 2 2 2 2 13 5" xfId="26179"/>
    <cellStyle name="Normal 2 2 2 2 13 6" xfId="29906"/>
    <cellStyle name="Normal 2 2 2 2 13 7" xfId="33639"/>
    <cellStyle name="Normal 2 2 2 2 13 8" xfId="37370"/>
    <cellStyle name="Normal 2 2 2 2 14" xfId="85"/>
    <cellStyle name="Normal 2 2 2 2 14 2" xfId="7428"/>
    <cellStyle name="Normal 2 2 2 2 14 2 2" xfId="22443"/>
    <cellStyle name="Normal 2 2 2 2 14 3" xfId="14957"/>
    <cellStyle name="Normal 2 2 2 2 14 3 2" xfId="18708"/>
    <cellStyle name="Normal 2 2 2 2 14 4" xfId="7700"/>
    <cellStyle name="Normal 2 2 2 2 14 5" xfId="26180"/>
    <cellStyle name="Normal 2 2 2 2 14 6" xfId="29907"/>
    <cellStyle name="Normal 2 2 2 2 14 7" xfId="33640"/>
    <cellStyle name="Normal 2 2 2 2 14 8" xfId="37371"/>
    <cellStyle name="Normal 2 2 2 2 15" xfId="86"/>
    <cellStyle name="Normal 2 2 2 2 15 2" xfId="7429"/>
    <cellStyle name="Normal 2 2 2 2 15 2 2" xfId="22444"/>
    <cellStyle name="Normal 2 2 2 2 15 3" xfId="14958"/>
    <cellStyle name="Normal 2 2 2 2 15 3 2" xfId="18709"/>
    <cellStyle name="Normal 2 2 2 2 15 4" xfId="7711"/>
    <cellStyle name="Normal 2 2 2 2 15 5" xfId="26181"/>
    <cellStyle name="Normal 2 2 2 2 15 6" xfId="29908"/>
    <cellStyle name="Normal 2 2 2 2 15 7" xfId="33641"/>
    <cellStyle name="Normal 2 2 2 2 15 8" xfId="37372"/>
    <cellStyle name="Normal 2 2 2 2 16" xfId="87"/>
    <cellStyle name="Normal 2 2 2 2 17" xfId="88"/>
    <cellStyle name="Normal 2 2 2 2 17 2" xfId="89"/>
    <cellStyle name="Normal 2 2 2 2 17 2 2" xfId="7430"/>
    <cellStyle name="Normal 2 2 2 2 17 2 2 2" xfId="22445"/>
    <cellStyle name="Normal 2 2 2 2 17 2 3" xfId="14959"/>
    <cellStyle name="Normal 2 2 2 2 17 2 3 2" xfId="18710"/>
    <cellStyle name="Normal 2 2 2 2 17 2 4" xfId="7721"/>
    <cellStyle name="Normal 2 2 2 2 17 2 5" xfId="26182"/>
    <cellStyle name="Normal 2 2 2 2 17 2 6" xfId="29909"/>
    <cellStyle name="Normal 2 2 2 2 17 2 7" xfId="33642"/>
    <cellStyle name="Normal 2 2 2 2 17 2 8" xfId="37373"/>
    <cellStyle name="Normal 2 2 2 2 18" xfId="90"/>
    <cellStyle name="Normal 2 2 2 2 18 2" xfId="7431"/>
    <cellStyle name="Normal 2 2 2 2 18 2 2" xfId="22446"/>
    <cellStyle name="Normal 2 2 2 2 18 3" xfId="14960"/>
    <cellStyle name="Normal 2 2 2 2 18 3 2" xfId="18711"/>
    <cellStyle name="Normal 2 2 2 2 18 4" xfId="7722"/>
    <cellStyle name="Normal 2 2 2 2 18 5" xfId="26183"/>
    <cellStyle name="Normal 2 2 2 2 18 6" xfId="29910"/>
    <cellStyle name="Normal 2 2 2 2 18 7" xfId="33643"/>
    <cellStyle name="Normal 2 2 2 2 18 8" xfId="37374"/>
    <cellStyle name="Normal 2 2 2 2 19" xfId="91"/>
    <cellStyle name="Normal 2 2 2 2 19 2" xfId="7432"/>
    <cellStyle name="Normal 2 2 2 2 19 2 2" xfId="22447"/>
    <cellStyle name="Normal 2 2 2 2 19 3" xfId="14961"/>
    <cellStyle name="Normal 2 2 2 2 19 3 2" xfId="18712"/>
    <cellStyle name="Normal 2 2 2 2 19 4" xfId="7723"/>
    <cellStyle name="Normal 2 2 2 2 19 5" xfId="26184"/>
    <cellStyle name="Normal 2 2 2 2 19 6" xfId="29911"/>
    <cellStyle name="Normal 2 2 2 2 19 7" xfId="33644"/>
    <cellStyle name="Normal 2 2 2 2 19 8" xfId="37375"/>
    <cellStyle name="Normal 2 2 2 2 2" xfId="92"/>
    <cellStyle name="Normal 2 2 2 2 2 10" xfId="93"/>
    <cellStyle name="Normal 2 2 2 2 2 11" xfId="94"/>
    <cellStyle name="Normal 2 2 2 2 2 12" xfId="95"/>
    <cellStyle name="Normal 2 2 2 2 2 13" xfId="96"/>
    <cellStyle name="Normal 2 2 2 2 2 14" xfId="97"/>
    <cellStyle name="Normal 2 2 2 2 2 14 2" xfId="7433"/>
    <cellStyle name="Normal 2 2 2 2 2 14 2 2" xfId="22448"/>
    <cellStyle name="Normal 2 2 2 2 2 14 3" xfId="14962"/>
    <cellStyle name="Normal 2 2 2 2 2 14 3 2" xfId="18713"/>
    <cellStyle name="Normal 2 2 2 2 2 14 4" xfId="7736"/>
    <cellStyle name="Normal 2 2 2 2 2 14 5" xfId="26185"/>
    <cellStyle name="Normal 2 2 2 2 2 14 6" xfId="29912"/>
    <cellStyle name="Normal 2 2 2 2 2 14 7" xfId="33645"/>
    <cellStyle name="Normal 2 2 2 2 2 14 8" xfId="37376"/>
    <cellStyle name="Normal 2 2 2 2 2 15" xfId="98"/>
    <cellStyle name="Normal 2 2 2 2 2 15 2" xfId="99"/>
    <cellStyle name="Normal 2 2 2 2 2 15 3" xfId="7434"/>
    <cellStyle name="Normal 2 2 2 2 2 15 3 2" xfId="22449"/>
    <cellStyle name="Normal 2 2 2 2 2 15 4" xfId="14963"/>
    <cellStyle name="Normal 2 2 2 2 2 15 4 2" xfId="18714"/>
    <cellStyle name="Normal 2 2 2 2 2 15 5" xfId="7737"/>
    <cellStyle name="Normal 2 2 2 2 2 15 6" xfId="26186"/>
    <cellStyle name="Normal 2 2 2 2 2 15 7" xfId="29913"/>
    <cellStyle name="Normal 2 2 2 2 2 15 8" xfId="33646"/>
    <cellStyle name="Normal 2 2 2 2 2 15 9" xfId="37377"/>
    <cellStyle name="Normal 2 2 2 2 2 16" xfId="100"/>
    <cellStyle name="Normal 2 2 2 2 2 17" xfId="101"/>
    <cellStyle name="Normal 2 2 2 2 2 18" xfId="102"/>
    <cellStyle name="Normal 2 2 2 2 2 19" xfId="103"/>
    <cellStyle name="Normal 2 2 2 2 2 2" xfId="104"/>
    <cellStyle name="Normal 2 2 2 2 2 2 10" xfId="105"/>
    <cellStyle name="Normal 2 2 2 2 2 2 10 2" xfId="7436"/>
    <cellStyle name="Normal 2 2 2 2 2 2 10 2 2" xfId="22451"/>
    <cellStyle name="Normal 2 2 2 2 2 2 10 3" xfId="14965"/>
    <cellStyle name="Normal 2 2 2 2 2 2 10 3 2" xfId="18716"/>
    <cellStyle name="Normal 2 2 2 2 2 2 10 4" xfId="7749"/>
    <cellStyle name="Normal 2 2 2 2 2 2 10 5" xfId="26188"/>
    <cellStyle name="Normal 2 2 2 2 2 2 10 6" xfId="29915"/>
    <cellStyle name="Normal 2 2 2 2 2 2 10 7" xfId="33648"/>
    <cellStyle name="Normal 2 2 2 2 2 2 10 8" xfId="37379"/>
    <cellStyle name="Normal 2 2 2 2 2 2 11" xfId="106"/>
    <cellStyle name="Normal 2 2 2 2 2 2 11 2" xfId="7437"/>
    <cellStyle name="Normal 2 2 2 2 2 2 11 2 2" xfId="22452"/>
    <cellStyle name="Normal 2 2 2 2 2 2 11 3" xfId="14966"/>
    <cellStyle name="Normal 2 2 2 2 2 2 11 3 2" xfId="18717"/>
    <cellStyle name="Normal 2 2 2 2 2 2 11 4" xfId="7750"/>
    <cellStyle name="Normal 2 2 2 2 2 2 11 5" xfId="26189"/>
    <cellStyle name="Normal 2 2 2 2 2 2 11 6" xfId="29916"/>
    <cellStyle name="Normal 2 2 2 2 2 2 11 7" xfId="33649"/>
    <cellStyle name="Normal 2 2 2 2 2 2 11 8" xfId="37380"/>
    <cellStyle name="Normal 2 2 2 2 2 2 12" xfId="107"/>
    <cellStyle name="Normal 2 2 2 2 2 2 12 2" xfId="7438"/>
    <cellStyle name="Normal 2 2 2 2 2 2 12 2 2" xfId="22453"/>
    <cellStyle name="Normal 2 2 2 2 2 2 12 3" xfId="14967"/>
    <cellStyle name="Normal 2 2 2 2 2 2 12 3 2" xfId="18718"/>
    <cellStyle name="Normal 2 2 2 2 2 2 12 4" xfId="7751"/>
    <cellStyle name="Normal 2 2 2 2 2 2 12 5" xfId="26190"/>
    <cellStyle name="Normal 2 2 2 2 2 2 12 6" xfId="29917"/>
    <cellStyle name="Normal 2 2 2 2 2 2 12 7" xfId="33650"/>
    <cellStyle name="Normal 2 2 2 2 2 2 12 8" xfId="37381"/>
    <cellStyle name="Normal 2 2 2 2 2 2 13" xfId="108"/>
    <cellStyle name="Normal 2 2 2 2 2 2 13 2" xfId="7439"/>
    <cellStyle name="Normal 2 2 2 2 2 2 13 2 2" xfId="22454"/>
    <cellStyle name="Normal 2 2 2 2 2 2 13 3" xfId="14968"/>
    <cellStyle name="Normal 2 2 2 2 2 2 13 3 2" xfId="18719"/>
    <cellStyle name="Normal 2 2 2 2 2 2 13 4" xfId="7755"/>
    <cellStyle name="Normal 2 2 2 2 2 2 13 5" xfId="26191"/>
    <cellStyle name="Normal 2 2 2 2 2 2 13 6" xfId="29918"/>
    <cellStyle name="Normal 2 2 2 2 2 2 13 7" xfId="33651"/>
    <cellStyle name="Normal 2 2 2 2 2 2 13 8" xfId="37382"/>
    <cellStyle name="Normal 2 2 2 2 2 2 14" xfId="109"/>
    <cellStyle name="Normal 2 2 2 2 2 2 15" xfId="110"/>
    <cellStyle name="Normal 2 2 2 2 2 2 15 2" xfId="111"/>
    <cellStyle name="Normal 2 2 2 2 2 2 15 2 2" xfId="7440"/>
    <cellStyle name="Normal 2 2 2 2 2 2 15 2 2 2" xfId="22455"/>
    <cellStyle name="Normal 2 2 2 2 2 2 15 2 3" xfId="14969"/>
    <cellStyle name="Normal 2 2 2 2 2 2 15 2 3 2" xfId="18720"/>
    <cellStyle name="Normal 2 2 2 2 2 2 15 2 4" xfId="7765"/>
    <cellStyle name="Normal 2 2 2 2 2 2 15 2 5" xfId="26192"/>
    <cellStyle name="Normal 2 2 2 2 2 2 15 2 6" xfId="29919"/>
    <cellStyle name="Normal 2 2 2 2 2 2 15 2 7" xfId="33652"/>
    <cellStyle name="Normal 2 2 2 2 2 2 15 2 8" xfId="37383"/>
    <cellStyle name="Normal 2 2 2 2 2 2 16" xfId="112"/>
    <cellStyle name="Normal 2 2 2 2 2 2 16 2" xfId="7441"/>
    <cellStyle name="Normal 2 2 2 2 2 2 16 2 2" xfId="22456"/>
    <cellStyle name="Normal 2 2 2 2 2 2 16 3" xfId="14970"/>
    <cellStyle name="Normal 2 2 2 2 2 2 16 3 2" xfId="18721"/>
    <cellStyle name="Normal 2 2 2 2 2 2 16 4" xfId="7766"/>
    <cellStyle name="Normal 2 2 2 2 2 2 16 5" xfId="26193"/>
    <cellStyle name="Normal 2 2 2 2 2 2 16 6" xfId="29920"/>
    <cellStyle name="Normal 2 2 2 2 2 2 16 7" xfId="33653"/>
    <cellStyle name="Normal 2 2 2 2 2 2 16 8" xfId="37384"/>
    <cellStyle name="Normal 2 2 2 2 2 2 17" xfId="113"/>
    <cellStyle name="Normal 2 2 2 2 2 2 17 2" xfId="7442"/>
    <cellStyle name="Normal 2 2 2 2 2 2 17 2 2" xfId="22457"/>
    <cellStyle name="Normal 2 2 2 2 2 2 17 3" xfId="14971"/>
    <cellStyle name="Normal 2 2 2 2 2 2 17 3 2" xfId="18722"/>
    <cellStyle name="Normal 2 2 2 2 2 2 17 4" xfId="7767"/>
    <cellStyle name="Normal 2 2 2 2 2 2 17 5" xfId="26194"/>
    <cellStyle name="Normal 2 2 2 2 2 2 17 6" xfId="29921"/>
    <cellStyle name="Normal 2 2 2 2 2 2 17 7" xfId="33654"/>
    <cellStyle name="Normal 2 2 2 2 2 2 17 8" xfId="37385"/>
    <cellStyle name="Normal 2 2 2 2 2 2 18" xfId="114"/>
    <cellStyle name="Normal 2 2 2 2 2 2 18 2" xfId="7443"/>
    <cellStyle name="Normal 2 2 2 2 2 2 18 2 2" xfId="22458"/>
    <cellStyle name="Normal 2 2 2 2 2 2 18 3" xfId="14972"/>
    <cellStyle name="Normal 2 2 2 2 2 2 18 3 2" xfId="18723"/>
    <cellStyle name="Normal 2 2 2 2 2 2 18 4" xfId="7768"/>
    <cellStyle name="Normal 2 2 2 2 2 2 18 5" xfId="26195"/>
    <cellStyle name="Normal 2 2 2 2 2 2 18 6" xfId="29922"/>
    <cellStyle name="Normal 2 2 2 2 2 2 18 7" xfId="33655"/>
    <cellStyle name="Normal 2 2 2 2 2 2 18 8" xfId="37386"/>
    <cellStyle name="Normal 2 2 2 2 2 2 19" xfId="115"/>
    <cellStyle name="Normal 2 2 2 2 2 2 19 2" xfId="7444"/>
    <cellStyle name="Normal 2 2 2 2 2 2 19 2 2" xfId="22459"/>
    <cellStyle name="Normal 2 2 2 2 2 2 19 3" xfId="14973"/>
    <cellStyle name="Normal 2 2 2 2 2 2 19 3 2" xfId="18724"/>
    <cellStyle name="Normal 2 2 2 2 2 2 19 4" xfId="7769"/>
    <cellStyle name="Normal 2 2 2 2 2 2 19 5" xfId="26196"/>
    <cellStyle name="Normal 2 2 2 2 2 2 19 6" xfId="29923"/>
    <cellStyle name="Normal 2 2 2 2 2 2 19 7" xfId="33656"/>
    <cellStyle name="Normal 2 2 2 2 2 2 19 8" xfId="37387"/>
    <cellStyle name="Normal 2 2 2 2 2 2 2" xfId="116"/>
    <cellStyle name="Normal 2 2 2 2 2 2 2 10" xfId="117"/>
    <cellStyle name="Normal 2 2 2 2 2 2 2 11" xfId="118"/>
    <cellStyle name="Normal 2 2 2 2 2 2 2 12" xfId="119"/>
    <cellStyle name="Normal 2 2 2 2 2 2 2 13" xfId="120"/>
    <cellStyle name="Normal 2 2 2 2 2 2 2 14" xfId="121"/>
    <cellStyle name="Normal 2 2 2 2 2 2 2 14 2" xfId="7445"/>
    <cellStyle name="Normal 2 2 2 2 2 2 2 14 2 2" xfId="22460"/>
    <cellStyle name="Normal 2 2 2 2 2 2 2 14 3" xfId="14974"/>
    <cellStyle name="Normal 2 2 2 2 2 2 2 14 3 2" xfId="18725"/>
    <cellStyle name="Normal 2 2 2 2 2 2 2 14 4" xfId="7789"/>
    <cellStyle name="Normal 2 2 2 2 2 2 2 14 5" xfId="26197"/>
    <cellStyle name="Normal 2 2 2 2 2 2 2 14 6" xfId="29924"/>
    <cellStyle name="Normal 2 2 2 2 2 2 2 14 7" xfId="33657"/>
    <cellStyle name="Normal 2 2 2 2 2 2 2 14 8" xfId="37388"/>
    <cellStyle name="Normal 2 2 2 2 2 2 2 15" xfId="122"/>
    <cellStyle name="Normal 2 2 2 2 2 2 2 15 2" xfId="123"/>
    <cellStyle name="Normal 2 2 2 2 2 2 2 15 3" xfId="7446"/>
    <cellStyle name="Normal 2 2 2 2 2 2 2 15 3 2" xfId="22461"/>
    <cellStyle name="Normal 2 2 2 2 2 2 2 15 4" xfId="14975"/>
    <cellStyle name="Normal 2 2 2 2 2 2 2 15 4 2" xfId="18726"/>
    <cellStyle name="Normal 2 2 2 2 2 2 2 15 5" xfId="7790"/>
    <cellStyle name="Normal 2 2 2 2 2 2 2 15 6" xfId="26198"/>
    <cellStyle name="Normal 2 2 2 2 2 2 2 15 7" xfId="29925"/>
    <cellStyle name="Normal 2 2 2 2 2 2 2 15 8" xfId="33658"/>
    <cellStyle name="Normal 2 2 2 2 2 2 2 15 9" xfId="37389"/>
    <cellStyle name="Normal 2 2 2 2 2 2 2 16" xfId="124"/>
    <cellStyle name="Normal 2 2 2 2 2 2 2 17" xfId="125"/>
    <cellStyle name="Normal 2 2 2 2 2 2 2 18" xfId="126"/>
    <cellStyle name="Normal 2 2 2 2 2 2 2 19" xfId="127"/>
    <cellStyle name="Normal 2 2 2 2 2 2 2 2" xfId="128"/>
    <cellStyle name="Normal 2 2 2 2 2 2 2 20" xfId="129"/>
    <cellStyle name="Normal 2 2 2 2 2 2 2 20 2" xfId="7447"/>
    <cellStyle name="Normal 2 2 2 2 2 2 2 20 2 2" xfId="22462"/>
    <cellStyle name="Normal 2 2 2 2 2 2 2 20 3" xfId="14976"/>
    <cellStyle name="Normal 2 2 2 2 2 2 2 20 3 2" xfId="18727"/>
    <cellStyle name="Normal 2 2 2 2 2 2 2 20 4" xfId="7796"/>
    <cellStyle name="Normal 2 2 2 2 2 2 2 20 5" xfId="26199"/>
    <cellStyle name="Normal 2 2 2 2 2 2 2 20 6" xfId="29926"/>
    <cellStyle name="Normal 2 2 2 2 2 2 2 20 7" xfId="33659"/>
    <cellStyle name="Normal 2 2 2 2 2 2 2 20 8" xfId="37390"/>
    <cellStyle name="Normal 2 2 2 2 2 2 2 21" xfId="130"/>
    <cellStyle name="Normal 2 2 2 2 2 2 2 21 2" xfId="7448"/>
    <cellStyle name="Normal 2 2 2 2 2 2 2 21 2 2" xfId="22463"/>
    <cellStyle name="Normal 2 2 2 2 2 2 2 21 3" xfId="14977"/>
    <cellStyle name="Normal 2 2 2 2 2 2 2 21 3 2" xfId="18728"/>
    <cellStyle name="Normal 2 2 2 2 2 2 2 21 4" xfId="7797"/>
    <cellStyle name="Normal 2 2 2 2 2 2 2 21 5" xfId="26200"/>
    <cellStyle name="Normal 2 2 2 2 2 2 2 21 6" xfId="29927"/>
    <cellStyle name="Normal 2 2 2 2 2 2 2 21 7" xfId="33660"/>
    <cellStyle name="Normal 2 2 2 2 2 2 2 21 8" xfId="37391"/>
    <cellStyle name="Normal 2 2 2 2 2 2 2 22" xfId="131"/>
    <cellStyle name="Normal 2 2 2 2 2 2 2 22 2" xfId="7449"/>
    <cellStyle name="Normal 2 2 2 2 2 2 2 22 2 2" xfId="22464"/>
    <cellStyle name="Normal 2 2 2 2 2 2 2 22 3" xfId="14978"/>
    <cellStyle name="Normal 2 2 2 2 2 2 2 22 3 2" xfId="18729"/>
    <cellStyle name="Normal 2 2 2 2 2 2 2 22 4" xfId="7802"/>
    <cellStyle name="Normal 2 2 2 2 2 2 2 22 5" xfId="26201"/>
    <cellStyle name="Normal 2 2 2 2 2 2 2 22 6" xfId="29928"/>
    <cellStyle name="Normal 2 2 2 2 2 2 2 22 7" xfId="33661"/>
    <cellStyle name="Normal 2 2 2 2 2 2 2 22 8" xfId="37392"/>
    <cellStyle name="Normal 2 2 2 2 2 2 2 23" xfId="132"/>
    <cellStyle name="Normal 2 2 2 2 2 2 2 23 10" xfId="133"/>
    <cellStyle name="Normal 2 2 2 2 2 2 2 23 10 2" xfId="7451"/>
    <cellStyle name="Normal 2 2 2 2 2 2 2 23 10 2 2" xfId="22466"/>
    <cellStyle name="Normal 2 2 2 2 2 2 2 23 10 3" xfId="14980"/>
    <cellStyle name="Normal 2 2 2 2 2 2 2 23 10 3 2" xfId="18731"/>
    <cellStyle name="Normal 2 2 2 2 2 2 2 23 10 4" xfId="7804"/>
    <cellStyle name="Normal 2 2 2 2 2 2 2 23 10 5" xfId="26203"/>
    <cellStyle name="Normal 2 2 2 2 2 2 2 23 10 6" xfId="29930"/>
    <cellStyle name="Normal 2 2 2 2 2 2 2 23 10 7" xfId="33663"/>
    <cellStyle name="Normal 2 2 2 2 2 2 2 23 10 8" xfId="37394"/>
    <cellStyle name="Normal 2 2 2 2 2 2 2 23 11" xfId="134"/>
    <cellStyle name="Normal 2 2 2 2 2 2 2 23 11 2" xfId="7452"/>
    <cellStyle name="Normal 2 2 2 2 2 2 2 23 11 2 2" xfId="22467"/>
    <cellStyle name="Normal 2 2 2 2 2 2 2 23 11 3" xfId="14981"/>
    <cellStyle name="Normal 2 2 2 2 2 2 2 23 11 3 2" xfId="18732"/>
    <cellStyle name="Normal 2 2 2 2 2 2 2 23 11 4" xfId="7808"/>
    <cellStyle name="Normal 2 2 2 2 2 2 2 23 11 5" xfId="26204"/>
    <cellStyle name="Normal 2 2 2 2 2 2 2 23 11 6" xfId="29931"/>
    <cellStyle name="Normal 2 2 2 2 2 2 2 23 11 7" xfId="33664"/>
    <cellStyle name="Normal 2 2 2 2 2 2 2 23 11 8" xfId="37395"/>
    <cellStyle name="Normal 2 2 2 2 2 2 2 23 12" xfId="135"/>
    <cellStyle name="Normal 2 2 2 2 2 2 2 23 12 2" xfId="7453"/>
    <cellStyle name="Normal 2 2 2 2 2 2 2 23 12 2 2" xfId="22468"/>
    <cellStyle name="Normal 2 2 2 2 2 2 2 23 12 3" xfId="14982"/>
    <cellStyle name="Normal 2 2 2 2 2 2 2 23 12 3 2" xfId="18733"/>
    <cellStyle name="Normal 2 2 2 2 2 2 2 23 12 4" xfId="7818"/>
    <cellStyle name="Normal 2 2 2 2 2 2 2 23 12 5" xfId="26205"/>
    <cellStyle name="Normal 2 2 2 2 2 2 2 23 12 6" xfId="29932"/>
    <cellStyle name="Normal 2 2 2 2 2 2 2 23 12 7" xfId="33665"/>
    <cellStyle name="Normal 2 2 2 2 2 2 2 23 12 8" xfId="37396"/>
    <cellStyle name="Normal 2 2 2 2 2 2 2 23 13" xfId="136"/>
    <cellStyle name="Normal 2 2 2 2 2 2 2 23 13 2" xfId="7454"/>
    <cellStyle name="Normal 2 2 2 2 2 2 2 23 13 2 2" xfId="22469"/>
    <cellStyle name="Normal 2 2 2 2 2 2 2 23 13 3" xfId="14983"/>
    <cellStyle name="Normal 2 2 2 2 2 2 2 23 13 3 2" xfId="18734"/>
    <cellStyle name="Normal 2 2 2 2 2 2 2 23 13 4" xfId="7819"/>
    <cellStyle name="Normal 2 2 2 2 2 2 2 23 13 5" xfId="26206"/>
    <cellStyle name="Normal 2 2 2 2 2 2 2 23 13 6" xfId="29933"/>
    <cellStyle name="Normal 2 2 2 2 2 2 2 23 13 7" xfId="33666"/>
    <cellStyle name="Normal 2 2 2 2 2 2 2 23 13 8" xfId="37397"/>
    <cellStyle name="Normal 2 2 2 2 2 2 2 23 14" xfId="137"/>
    <cellStyle name="Normal 2 2 2 2 2 2 2 23 14 2" xfId="7455"/>
    <cellStyle name="Normal 2 2 2 2 2 2 2 23 14 2 2" xfId="22470"/>
    <cellStyle name="Normal 2 2 2 2 2 2 2 23 14 3" xfId="14984"/>
    <cellStyle name="Normal 2 2 2 2 2 2 2 23 14 3 2" xfId="18735"/>
    <cellStyle name="Normal 2 2 2 2 2 2 2 23 14 4" xfId="7820"/>
    <cellStyle name="Normal 2 2 2 2 2 2 2 23 14 5" xfId="26207"/>
    <cellStyle name="Normal 2 2 2 2 2 2 2 23 14 6" xfId="29934"/>
    <cellStyle name="Normal 2 2 2 2 2 2 2 23 14 7" xfId="33667"/>
    <cellStyle name="Normal 2 2 2 2 2 2 2 23 14 8" xfId="37398"/>
    <cellStyle name="Normal 2 2 2 2 2 2 2 23 15" xfId="138"/>
    <cellStyle name="Normal 2 2 2 2 2 2 2 23 15 2" xfId="7456"/>
    <cellStyle name="Normal 2 2 2 2 2 2 2 23 15 2 2" xfId="22471"/>
    <cellStyle name="Normal 2 2 2 2 2 2 2 23 15 3" xfId="14985"/>
    <cellStyle name="Normal 2 2 2 2 2 2 2 23 15 3 2" xfId="18736"/>
    <cellStyle name="Normal 2 2 2 2 2 2 2 23 15 4" xfId="7821"/>
    <cellStyle name="Normal 2 2 2 2 2 2 2 23 15 5" xfId="26208"/>
    <cellStyle name="Normal 2 2 2 2 2 2 2 23 15 6" xfId="29935"/>
    <cellStyle name="Normal 2 2 2 2 2 2 2 23 15 7" xfId="33668"/>
    <cellStyle name="Normal 2 2 2 2 2 2 2 23 15 8" xfId="37399"/>
    <cellStyle name="Normal 2 2 2 2 2 2 2 23 16" xfId="7450"/>
    <cellStyle name="Normal 2 2 2 2 2 2 2 23 16 2" xfId="22465"/>
    <cellStyle name="Normal 2 2 2 2 2 2 2 23 17" xfId="14979"/>
    <cellStyle name="Normal 2 2 2 2 2 2 2 23 17 2" xfId="18730"/>
    <cellStyle name="Normal 2 2 2 2 2 2 2 23 18" xfId="7803"/>
    <cellStyle name="Normal 2 2 2 2 2 2 2 23 19" xfId="26202"/>
    <cellStyle name="Normal 2 2 2 2 2 2 2 23 2" xfId="139"/>
    <cellStyle name="Normal 2 2 2 2 2 2 2 23 2 10" xfId="140"/>
    <cellStyle name="Normal 2 2 2 2 2 2 2 23 2 11" xfId="141"/>
    <cellStyle name="Normal 2 2 2 2 2 2 2 23 2 12" xfId="142"/>
    <cellStyle name="Normal 2 2 2 2 2 2 2 23 2 13" xfId="143"/>
    <cellStyle name="Normal 2 2 2 2 2 2 2 23 2 14" xfId="144"/>
    <cellStyle name="Normal 2 2 2 2 2 2 2 23 2 2" xfId="145"/>
    <cellStyle name="Normal 2 2 2 2 2 2 2 23 2 2 10" xfId="146"/>
    <cellStyle name="Normal 2 2 2 2 2 2 2 23 2 2 10 2" xfId="7458"/>
    <cellStyle name="Normal 2 2 2 2 2 2 2 23 2 2 10 2 2" xfId="22473"/>
    <cellStyle name="Normal 2 2 2 2 2 2 2 23 2 2 10 3" xfId="14987"/>
    <cellStyle name="Normal 2 2 2 2 2 2 2 23 2 2 10 3 2" xfId="18738"/>
    <cellStyle name="Normal 2 2 2 2 2 2 2 23 2 2 10 4" xfId="7842"/>
    <cellStyle name="Normal 2 2 2 2 2 2 2 23 2 2 10 5" xfId="26210"/>
    <cellStyle name="Normal 2 2 2 2 2 2 2 23 2 2 10 6" xfId="29937"/>
    <cellStyle name="Normal 2 2 2 2 2 2 2 23 2 2 10 7" xfId="33670"/>
    <cellStyle name="Normal 2 2 2 2 2 2 2 23 2 2 10 8" xfId="37401"/>
    <cellStyle name="Normal 2 2 2 2 2 2 2 23 2 2 11" xfId="147"/>
    <cellStyle name="Normal 2 2 2 2 2 2 2 23 2 2 11 2" xfId="7459"/>
    <cellStyle name="Normal 2 2 2 2 2 2 2 23 2 2 11 2 2" xfId="22474"/>
    <cellStyle name="Normal 2 2 2 2 2 2 2 23 2 2 11 3" xfId="14988"/>
    <cellStyle name="Normal 2 2 2 2 2 2 2 23 2 2 11 3 2" xfId="18739"/>
    <cellStyle name="Normal 2 2 2 2 2 2 2 23 2 2 11 4" xfId="7843"/>
    <cellStyle name="Normal 2 2 2 2 2 2 2 23 2 2 11 5" xfId="26211"/>
    <cellStyle name="Normal 2 2 2 2 2 2 2 23 2 2 11 6" xfId="29938"/>
    <cellStyle name="Normal 2 2 2 2 2 2 2 23 2 2 11 7" xfId="33671"/>
    <cellStyle name="Normal 2 2 2 2 2 2 2 23 2 2 11 8" xfId="37402"/>
    <cellStyle name="Normal 2 2 2 2 2 2 2 23 2 2 12" xfId="148"/>
    <cellStyle name="Normal 2 2 2 2 2 2 2 23 2 2 12 2" xfId="7460"/>
    <cellStyle name="Normal 2 2 2 2 2 2 2 23 2 2 12 2 2" xfId="22475"/>
    <cellStyle name="Normal 2 2 2 2 2 2 2 23 2 2 12 3" xfId="14989"/>
    <cellStyle name="Normal 2 2 2 2 2 2 2 23 2 2 12 3 2" xfId="18740"/>
    <cellStyle name="Normal 2 2 2 2 2 2 2 23 2 2 12 4" xfId="7844"/>
    <cellStyle name="Normal 2 2 2 2 2 2 2 23 2 2 12 5" xfId="26212"/>
    <cellStyle name="Normal 2 2 2 2 2 2 2 23 2 2 12 6" xfId="29939"/>
    <cellStyle name="Normal 2 2 2 2 2 2 2 23 2 2 12 7" xfId="33672"/>
    <cellStyle name="Normal 2 2 2 2 2 2 2 23 2 2 12 8" xfId="37403"/>
    <cellStyle name="Normal 2 2 2 2 2 2 2 23 2 2 13" xfId="149"/>
    <cellStyle name="Normal 2 2 2 2 2 2 2 23 2 2 13 2" xfId="7461"/>
    <cellStyle name="Normal 2 2 2 2 2 2 2 23 2 2 13 2 2" xfId="22476"/>
    <cellStyle name="Normal 2 2 2 2 2 2 2 23 2 2 13 3" xfId="14990"/>
    <cellStyle name="Normal 2 2 2 2 2 2 2 23 2 2 13 3 2" xfId="18741"/>
    <cellStyle name="Normal 2 2 2 2 2 2 2 23 2 2 13 4" xfId="7845"/>
    <cellStyle name="Normal 2 2 2 2 2 2 2 23 2 2 13 5" xfId="26213"/>
    <cellStyle name="Normal 2 2 2 2 2 2 2 23 2 2 13 6" xfId="29940"/>
    <cellStyle name="Normal 2 2 2 2 2 2 2 23 2 2 13 7" xfId="33673"/>
    <cellStyle name="Normal 2 2 2 2 2 2 2 23 2 2 13 8" xfId="37404"/>
    <cellStyle name="Normal 2 2 2 2 2 2 2 23 2 2 14" xfId="150"/>
    <cellStyle name="Normal 2 2 2 2 2 2 2 23 2 2 14 2" xfId="7462"/>
    <cellStyle name="Normal 2 2 2 2 2 2 2 23 2 2 14 2 2" xfId="22477"/>
    <cellStyle name="Normal 2 2 2 2 2 2 2 23 2 2 14 3" xfId="14991"/>
    <cellStyle name="Normal 2 2 2 2 2 2 2 23 2 2 14 3 2" xfId="18742"/>
    <cellStyle name="Normal 2 2 2 2 2 2 2 23 2 2 14 4" xfId="7846"/>
    <cellStyle name="Normal 2 2 2 2 2 2 2 23 2 2 14 5" xfId="26214"/>
    <cellStyle name="Normal 2 2 2 2 2 2 2 23 2 2 14 6" xfId="29941"/>
    <cellStyle name="Normal 2 2 2 2 2 2 2 23 2 2 14 7" xfId="33674"/>
    <cellStyle name="Normal 2 2 2 2 2 2 2 23 2 2 14 8" xfId="37405"/>
    <cellStyle name="Normal 2 2 2 2 2 2 2 23 2 2 15" xfId="7457"/>
    <cellStyle name="Normal 2 2 2 2 2 2 2 23 2 2 15 2" xfId="22472"/>
    <cellStyle name="Normal 2 2 2 2 2 2 2 23 2 2 16" xfId="14986"/>
    <cellStyle name="Normal 2 2 2 2 2 2 2 23 2 2 16 2" xfId="18737"/>
    <cellStyle name="Normal 2 2 2 2 2 2 2 23 2 2 17" xfId="7841"/>
    <cellStyle name="Normal 2 2 2 2 2 2 2 23 2 2 18" xfId="26209"/>
    <cellStyle name="Normal 2 2 2 2 2 2 2 23 2 2 19" xfId="29936"/>
    <cellStyle name="Normal 2 2 2 2 2 2 2 23 2 2 2" xfId="151"/>
    <cellStyle name="Normal 2 2 2 2 2 2 2 23 2 2 2 10" xfId="152"/>
    <cellStyle name="Normal 2 2 2 2 2 2 2 23 2 2 2 11" xfId="153"/>
    <cellStyle name="Normal 2 2 2 2 2 2 2 23 2 2 2 12" xfId="154"/>
    <cellStyle name="Normal 2 2 2 2 2 2 2 23 2 2 2 13" xfId="155"/>
    <cellStyle name="Normal 2 2 2 2 2 2 2 23 2 2 2 2" xfId="156"/>
    <cellStyle name="Normal 2 2 2 2 2 2 2 23 2 2 2 2 10" xfId="157"/>
    <cellStyle name="Normal 2 2 2 2 2 2 2 23 2 2 2 2 10 2" xfId="7467"/>
    <cellStyle name="Normal 2 2 2 2 2 2 2 23 2 2 2 2 10 2 2" xfId="22479"/>
    <cellStyle name="Normal 2 2 2 2 2 2 2 23 2 2 2 2 10 3" xfId="14993"/>
    <cellStyle name="Normal 2 2 2 2 2 2 2 23 2 2 2 2 10 3 2" xfId="18744"/>
    <cellStyle name="Normal 2 2 2 2 2 2 2 23 2 2 2 2 10 4" xfId="7860"/>
    <cellStyle name="Normal 2 2 2 2 2 2 2 23 2 2 2 2 10 5" xfId="26216"/>
    <cellStyle name="Normal 2 2 2 2 2 2 2 23 2 2 2 2 10 6" xfId="29943"/>
    <cellStyle name="Normal 2 2 2 2 2 2 2 23 2 2 2 2 10 7" xfId="33676"/>
    <cellStyle name="Normal 2 2 2 2 2 2 2 23 2 2 2 2 10 8" xfId="37407"/>
    <cellStyle name="Normal 2 2 2 2 2 2 2 23 2 2 2 2 11" xfId="158"/>
    <cellStyle name="Normal 2 2 2 2 2 2 2 23 2 2 2 2 11 2" xfId="7468"/>
    <cellStyle name="Normal 2 2 2 2 2 2 2 23 2 2 2 2 11 2 2" xfId="22480"/>
    <cellStyle name="Normal 2 2 2 2 2 2 2 23 2 2 2 2 11 3" xfId="14994"/>
    <cellStyle name="Normal 2 2 2 2 2 2 2 23 2 2 2 2 11 3 2" xfId="18745"/>
    <cellStyle name="Normal 2 2 2 2 2 2 2 23 2 2 2 2 11 4" xfId="7861"/>
    <cellStyle name="Normal 2 2 2 2 2 2 2 23 2 2 2 2 11 5" xfId="26217"/>
    <cellStyle name="Normal 2 2 2 2 2 2 2 23 2 2 2 2 11 6" xfId="29944"/>
    <cellStyle name="Normal 2 2 2 2 2 2 2 23 2 2 2 2 11 7" xfId="33677"/>
    <cellStyle name="Normal 2 2 2 2 2 2 2 23 2 2 2 2 11 8" xfId="37408"/>
    <cellStyle name="Normal 2 2 2 2 2 2 2 23 2 2 2 2 12" xfId="159"/>
    <cellStyle name="Normal 2 2 2 2 2 2 2 23 2 2 2 2 12 2" xfId="7469"/>
    <cellStyle name="Normal 2 2 2 2 2 2 2 23 2 2 2 2 12 2 2" xfId="22481"/>
    <cellStyle name="Normal 2 2 2 2 2 2 2 23 2 2 2 2 12 3" xfId="14995"/>
    <cellStyle name="Normal 2 2 2 2 2 2 2 23 2 2 2 2 12 3 2" xfId="18746"/>
    <cellStyle name="Normal 2 2 2 2 2 2 2 23 2 2 2 2 12 4" xfId="7862"/>
    <cellStyle name="Normal 2 2 2 2 2 2 2 23 2 2 2 2 12 5" xfId="26218"/>
    <cellStyle name="Normal 2 2 2 2 2 2 2 23 2 2 2 2 12 6" xfId="29945"/>
    <cellStyle name="Normal 2 2 2 2 2 2 2 23 2 2 2 2 12 7" xfId="33678"/>
    <cellStyle name="Normal 2 2 2 2 2 2 2 23 2 2 2 2 12 8" xfId="37409"/>
    <cellStyle name="Normal 2 2 2 2 2 2 2 23 2 2 2 2 13" xfId="160"/>
    <cellStyle name="Normal 2 2 2 2 2 2 2 23 2 2 2 2 13 2" xfId="7470"/>
    <cellStyle name="Normal 2 2 2 2 2 2 2 23 2 2 2 2 13 2 2" xfId="22482"/>
    <cellStyle name="Normal 2 2 2 2 2 2 2 23 2 2 2 2 13 3" xfId="14996"/>
    <cellStyle name="Normal 2 2 2 2 2 2 2 23 2 2 2 2 13 3 2" xfId="18747"/>
    <cellStyle name="Normal 2 2 2 2 2 2 2 23 2 2 2 2 13 4" xfId="7863"/>
    <cellStyle name="Normal 2 2 2 2 2 2 2 23 2 2 2 2 13 5" xfId="26219"/>
    <cellStyle name="Normal 2 2 2 2 2 2 2 23 2 2 2 2 13 6" xfId="29946"/>
    <cellStyle name="Normal 2 2 2 2 2 2 2 23 2 2 2 2 13 7" xfId="33679"/>
    <cellStyle name="Normal 2 2 2 2 2 2 2 23 2 2 2 2 13 8" xfId="37410"/>
    <cellStyle name="Normal 2 2 2 2 2 2 2 23 2 2 2 2 14" xfId="7466"/>
    <cellStyle name="Normal 2 2 2 2 2 2 2 23 2 2 2 2 14 2" xfId="22478"/>
    <cellStyle name="Normal 2 2 2 2 2 2 2 23 2 2 2 2 15" xfId="14992"/>
    <cellStyle name="Normal 2 2 2 2 2 2 2 23 2 2 2 2 15 2" xfId="18743"/>
    <cellStyle name="Normal 2 2 2 2 2 2 2 23 2 2 2 2 16" xfId="7859"/>
    <cellStyle name="Normal 2 2 2 2 2 2 2 23 2 2 2 2 17" xfId="26215"/>
    <cellStyle name="Normal 2 2 2 2 2 2 2 23 2 2 2 2 18" xfId="29942"/>
    <cellStyle name="Normal 2 2 2 2 2 2 2 23 2 2 2 2 19" xfId="33675"/>
    <cellStyle name="Normal 2 2 2 2 2 2 2 23 2 2 2 2 2" xfId="161"/>
    <cellStyle name="Normal 2 2 2 2 2 2 2 23 2 2 2 2 2 10" xfId="162"/>
    <cellStyle name="Normal 2 2 2 2 2 2 2 23 2 2 2 2 2 11" xfId="163"/>
    <cellStyle name="Normal 2 2 2 2 2 2 2 23 2 2 2 2 2 12" xfId="164"/>
    <cellStyle name="Normal 2 2 2 2 2 2 2 23 2 2 2 2 2 2" xfId="165"/>
    <cellStyle name="Normal 2 2 2 2 2 2 2 23 2 2 2 2 2 2 10" xfId="166"/>
    <cellStyle name="Normal 2 2 2 2 2 2 2 23 2 2 2 2 2 2 10 2" xfId="7476"/>
    <cellStyle name="Normal 2 2 2 2 2 2 2 23 2 2 2 2 2 2 10 2 2" xfId="22484"/>
    <cellStyle name="Normal 2 2 2 2 2 2 2 23 2 2 2 2 2 2 10 3" xfId="14998"/>
    <cellStyle name="Normal 2 2 2 2 2 2 2 23 2 2 2 2 2 2 10 3 2" xfId="18749"/>
    <cellStyle name="Normal 2 2 2 2 2 2 2 23 2 2 2 2 2 2 10 4" xfId="7887"/>
    <cellStyle name="Normal 2 2 2 2 2 2 2 23 2 2 2 2 2 2 10 5" xfId="26221"/>
    <cellStyle name="Normal 2 2 2 2 2 2 2 23 2 2 2 2 2 2 10 6" xfId="29948"/>
    <cellStyle name="Normal 2 2 2 2 2 2 2 23 2 2 2 2 2 2 10 7" xfId="33681"/>
    <cellStyle name="Normal 2 2 2 2 2 2 2 23 2 2 2 2 2 2 10 8" xfId="37412"/>
    <cellStyle name="Normal 2 2 2 2 2 2 2 23 2 2 2 2 2 2 11" xfId="167"/>
    <cellStyle name="Normal 2 2 2 2 2 2 2 23 2 2 2 2 2 2 11 2" xfId="7477"/>
    <cellStyle name="Normal 2 2 2 2 2 2 2 23 2 2 2 2 2 2 11 2 2" xfId="22485"/>
    <cellStyle name="Normal 2 2 2 2 2 2 2 23 2 2 2 2 2 2 11 3" xfId="14999"/>
    <cellStyle name="Normal 2 2 2 2 2 2 2 23 2 2 2 2 2 2 11 3 2" xfId="18750"/>
    <cellStyle name="Normal 2 2 2 2 2 2 2 23 2 2 2 2 2 2 11 4" xfId="7888"/>
    <cellStyle name="Normal 2 2 2 2 2 2 2 23 2 2 2 2 2 2 11 5" xfId="26222"/>
    <cellStyle name="Normal 2 2 2 2 2 2 2 23 2 2 2 2 2 2 11 6" xfId="29949"/>
    <cellStyle name="Normal 2 2 2 2 2 2 2 23 2 2 2 2 2 2 11 7" xfId="33682"/>
    <cellStyle name="Normal 2 2 2 2 2 2 2 23 2 2 2 2 2 2 11 8" xfId="37413"/>
    <cellStyle name="Normal 2 2 2 2 2 2 2 23 2 2 2 2 2 2 12" xfId="168"/>
    <cellStyle name="Normal 2 2 2 2 2 2 2 23 2 2 2 2 2 2 12 2" xfId="7478"/>
    <cellStyle name="Normal 2 2 2 2 2 2 2 23 2 2 2 2 2 2 12 2 2" xfId="22486"/>
    <cellStyle name="Normal 2 2 2 2 2 2 2 23 2 2 2 2 2 2 12 3" xfId="15000"/>
    <cellStyle name="Normal 2 2 2 2 2 2 2 23 2 2 2 2 2 2 12 3 2" xfId="18751"/>
    <cellStyle name="Normal 2 2 2 2 2 2 2 23 2 2 2 2 2 2 12 4" xfId="7889"/>
    <cellStyle name="Normal 2 2 2 2 2 2 2 23 2 2 2 2 2 2 12 5" xfId="26223"/>
    <cellStyle name="Normal 2 2 2 2 2 2 2 23 2 2 2 2 2 2 12 6" xfId="29950"/>
    <cellStyle name="Normal 2 2 2 2 2 2 2 23 2 2 2 2 2 2 12 7" xfId="33683"/>
    <cellStyle name="Normal 2 2 2 2 2 2 2 23 2 2 2 2 2 2 12 8" xfId="37414"/>
    <cellStyle name="Normal 2 2 2 2 2 2 2 23 2 2 2 2 2 2 13" xfId="7475"/>
    <cellStyle name="Normal 2 2 2 2 2 2 2 23 2 2 2 2 2 2 13 2" xfId="22483"/>
    <cellStyle name="Normal 2 2 2 2 2 2 2 23 2 2 2 2 2 2 14" xfId="14997"/>
    <cellStyle name="Normal 2 2 2 2 2 2 2 23 2 2 2 2 2 2 14 2" xfId="18748"/>
    <cellStyle name="Normal 2 2 2 2 2 2 2 23 2 2 2 2 2 2 15" xfId="7877"/>
    <cellStyle name="Normal 2 2 2 2 2 2 2 23 2 2 2 2 2 2 16" xfId="26220"/>
    <cellStyle name="Normal 2 2 2 2 2 2 2 23 2 2 2 2 2 2 17" xfId="29947"/>
    <cellStyle name="Normal 2 2 2 2 2 2 2 23 2 2 2 2 2 2 18" xfId="33680"/>
    <cellStyle name="Normal 2 2 2 2 2 2 2 23 2 2 2 2 2 2 19" xfId="37411"/>
    <cellStyle name="Normal 2 2 2 2 2 2 2 23 2 2 2 2 2 2 2" xfId="169"/>
    <cellStyle name="Normal 2 2 2 2 2 2 2 23 2 2 2 2 2 2 2 10" xfId="170"/>
    <cellStyle name="Normal 2 2 2 2 2 2 2 23 2 2 2 2 2 2 2 11" xfId="171"/>
    <cellStyle name="Normal 2 2 2 2 2 2 2 23 2 2 2 2 2 2 2 2" xfId="172"/>
    <cellStyle name="Normal 2 2 2 2 2 2 2 23 2 2 2 2 2 2 2 2 10" xfId="173"/>
    <cellStyle name="Normal 2 2 2 2 2 2 2 23 2 2 2 2 2 2 2 2 10 2" xfId="7483"/>
    <cellStyle name="Normal 2 2 2 2 2 2 2 23 2 2 2 2 2 2 2 2 10 2 2" xfId="22488"/>
    <cellStyle name="Normal 2 2 2 2 2 2 2 23 2 2 2 2 2 2 2 2 10 3" xfId="15002"/>
    <cellStyle name="Normal 2 2 2 2 2 2 2 23 2 2 2 2 2 2 2 2 10 3 2" xfId="18753"/>
    <cellStyle name="Normal 2 2 2 2 2 2 2 23 2 2 2 2 2 2 2 2 10 4" xfId="7891"/>
    <cellStyle name="Normal 2 2 2 2 2 2 2 23 2 2 2 2 2 2 2 2 10 5" xfId="26225"/>
    <cellStyle name="Normal 2 2 2 2 2 2 2 23 2 2 2 2 2 2 2 2 10 6" xfId="29952"/>
    <cellStyle name="Normal 2 2 2 2 2 2 2 23 2 2 2 2 2 2 2 2 10 7" xfId="33685"/>
    <cellStyle name="Normal 2 2 2 2 2 2 2 23 2 2 2 2 2 2 2 2 10 8" xfId="37416"/>
    <cellStyle name="Normal 2 2 2 2 2 2 2 23 2 2 2 2 2 2 2 2 11" xfId="174"/>
    <cellStyle name="Normal 2 2 2 2 2 2 2 23 2 2 2 2 2 2 2 2 11 2" xfId="7484"/>
    <cellStyle name="Normal 2 2 2 2 2 2 2 23 2 2 2 2 2 2 2 2 11 2 2" xfId="22489"/>
    <cellStyle name="Normal 2 2 2 2 2 2 2 23 2 2 2 2 2 2 2 2 11 3" xfId="15003"/>
    <cellStyle name="Normal 2 2 2 2 2 2 2 23 2 2 2 2 2 2 2 2 11 3 2" xfId="18754"/>
    <cellStyle name="Normal 2 2 2 2 2 2 2 23 2 2 2 2 2 2 2 2 11 4" xfId="7902"/>
    <cellStyle name="Normal 2 2 2 2 2 2 2 23 2 2 2 2 2 2 2 2 11 5" xfId="26226"/>
    <cellStyle name="Normal 2 2 2 2 2 2 2 23 2 2 2 2 2 2 2 2 11 6" xfId="29953"/>
    <cellStyle name="Normal 2 2 2 2 2 2 2 23 2 2 2 2 2 2 2 2 11 7" xfId="33686"/>
    <cellStyle name="Normal 2 2 2 2 2 2 2 23 2 2 2 2 2 2 2 2 11 8" xfId="37417"/>
    <cellStyle name="Normal 2 2 2 2 2 2 2 23 2 2 2 2 2 2 2 2 12" xfId="7482"/>
    <cellStyle name="Normal 2 2 2 2 2 2 2 23 2 2 2 2 2 2 2 2 12 2" xfId="22487"/>
    <cellStyle name="Normal 2 2 2 2 2 2 2 23 2 2 2 2 2 2 2 2 13" xfId="15001"/>
    <cellStyle name="Normal 2 2 2 2 2 2 2 23 2 2 2 2 2 2 2 2 13 2" xfId="18752"/>
    <cellStyle name="Normal 2 2 2 2 2 2 2 23 2 2 2 2 2 2 2 2 14" xfId="7890"/>
    <cellStyle name="Normal 2 2 2 2 2 2 2 23 2 2 2 2 2 2 2 2 15" xfId="26224"/>
    <cellStyle name="Normal 2 2 2 2 2 2 2 23 2 2 2 2 2 2 2 2 16" xfId="29951"/>
    <cellStyle name="Normal 2 2 2 2 2 2 2 23 2 2 2 2 2 2 2 2 17" xfId="33684"/>
    <cellStyle name="Normal 2 2 2 2 2 2 2 23 2 2 2 2 2 2 2 2 18" xfId="37415"/>
    <cellStyle name="Normal 2 2 2 2 2 2 2 23 2 2 2 2 2 2 2 2 2" xfId="175"/>
    <cellStyle name="Normal 2 2 2 2 2 2 2 23 2 2 2 2 2 2 2 2 2 2" xfId="176"/>
    <cellStyle name="Normal 2 2 2 2 2 2 2 23 2 2 2 2 2 2 2 2 2 2 2" xfId="7486"/>
    <cellStyle name="Normal 2 2 2 2 2 2 2 23 2 2 2 2 2 2 2 2 2 2 2 2" xfId="22490"/>
    <cellStyle name="Normal 2 2 2 2 2 2 2 23 2 2 2 2 2 2 2 2 2 2 3" xfId="15004"/>
    <cellStyle name="Normal 2 2 2 2 2 2 2 23 2 2 2 2 2 2 2 2 2 2 3 2" xfId="18755"/>
    <cellStyle name="Normal 2 2 2 2 2 2 2 23 2 2 2 2 2 2 2 2 2 2 4" xfId="7912"/>
    <cellStyle name="Normal 2 2 2 2 2 2 2 23 2 2 2 2 2 2 2 2 2 2 5" xfId="26227"/>
    <cellStyle name="Normal 2 2 2 2 2 2 2 23 2 2 2 2 2 2 2 2 2 2 6" xfId="29954"/>
    <cellStyle name="Normal 2 2 2 2 2 2 2 23 2 2 2 2 2 2 2 2 2 2 7" xfId="33687"/>
    <cellStyle name="Normal 2 2 2 2 2 2 2 23 2 2 2 2 2 2 2 2 2 2 8" xfId="37418"/>
    <cellStyle name="Normal 2 2 2 2 2 2 2 23 2 2 2 2 2 2 2 2 3" xfId="177"/>
    <cellStyle name="Normal 2 2 2 2 2 2 2 23 2 2 2 2 2 2 2 2 3 2" xfId="7487"/>
    <cellStyle name="Normal 2 2 2 2 2 2 2 23 2 2 2 2 2 2 2 2 3 2 2" xfId="22491"/>
    <cellStyle name="Normal 2 2 2 2 2 2 2 23 2 2 2 2 2 2 2 2 3 3" xfId="15005"/>
    <cellStyle name="Normal 2 2 2 2 2 2 2 23 2 2 2 2 2 2 2 2 3 3 2" xfId="18756"/>
    <cellStyle name="Normal 2 2 2 2 2 2 2 23 2 2 2 2 2 2 2 2 3 4" xfId="7913"/>
    <cellStyle name="Normal 2 2 2 2 2 2 2 23 2 2 2 2 2 2 2 2 3 5" xfId="26228"/>
    <cellStyle name="Normal 2 2 2 2 2 2 2 23 2 2 2 2 2 2 2 2 3 6" xfId="29955"/>
    <cellStyle name="Normal 2 2 2 2 2 2 2 23 2 2 2 2 2 2 2 2 3 7" xfId="33688"/>
    <cellStyle name="Normal 2 2 2 2 2 2 2 23 2 2 2 2 2 2 2 2 3 8" xfId="37419"/>
    <cellStyle name="Normal 2 2 2 2 2 2 2 23 2 2 2 2 2 2 2 2 4" xfId="178"/>
    <cellStyle name="Normal 2 2 2 2 2 2 2 23 2 2 2 2 2 2 2 2 4 2" xfId="7488"/>
    <cellStyle name="Normal 2 2 2 2 2 2 2 23 2 2 2 2 2 2 2 2 4 2 2" xfId="22492"/>
    <cellStyle name="Normal 2 2 2 2 2 2 2 23 2 2 2 2 2 2 2 2 4 3" xfId="15006"/>
    <cellStyle name="Normal 2 2 2 2 2 2 2 23 2 2 2 2 2 2 2 2 4 3 2" xfId="18757"/>
    <cellStyle name="Normal 2 2 2 2 2 2 2 23 2 2 2 2 2 2 2 2 4 4" xfId="7914"/>
    <cellStyle name="Normal 2 2 2 2 2 2 2 23 2 2 2 2 2 2 2 2 4 5" xfId="26229"/>
    <cellStyle name="Normal 2 2 2 2 2 2 2 23 2 2 2 2 2 2 2 2 4 6" xfId="29956"/>
    <cellStyle name="Normal 2 2 2 2 2 2 2 23 2 2 2 2 2 2 2 2 4 7" xfId="33689"/>
    <cellStyle name="Normal 2 2 2 2 2 2 2 23 2 2 2 2 2 2 2 2 4 8" xfId="37420"/>
    <cellStyle name="Normal 2 2 2 2 2 2 2 23 2 2 2 2 2 2 2 2 5" xfId="179"/>
    <cellStyle name="Normal 2 2 2 2 2 2 2 23 2 2 2 2 2 2 2 2 5 2" xfId="7489"/>
    <cellStyle name="Normal 2 2 2 2 2 2 2 23 2 2 2 2 2 2 2 2 5 2 2" xfId="22493"/>
    <cellStyle name="Normal 2 2 2 2 2 2 2 23 2 2 2 2 2 2 2 2 5 3" xfId="15007"/>
    <cellStyle name="Normal 2 2 2 2 2 2 2 23 2 2 2 2 2 2 2 2 5 3 2" xfId="18758"/>
    <cellStyle name="Normal 2 2 2 2 2 2 2 23 2 2 2 2 2 2 2 2 5 4" xfId="7915"/>
    <cellStyle name="Normal 2 2 2 2 2 2 2 23 2 2 2 2 2 2 2 2 5 5" xfId="26230"/>
    <cellStyle name="Normal 2 2 2 2 2 2 2 23 2 2 2 2 2 2 2 2 5 6" xfId="29957"/>
    <cellStyle name="Normal 2 2 2 2 2 2 2 23 2 2 2 2 2 2 2 2 5 7" xfId="33690"/>
    <cellStyle name="Normal 2 2 2 2 2 2 2 23 2 2 2 2 2 2 2 2 5 8" xfId="37421"/>
    <cellStyle name="Normal 2 2 2 2 2 2 2 23 2 2 2 2 2 2 2 2 6" xfId="180"/>
    <cellStyle name="Normal 2 2 2 2 2 2 2 23 2 2 2 2 2 2 2 2 6 2" xfId="7490"/>
    <cellStyle name="Normal 2 2 2 2 2 2 2 23 2 2 2 2 2 2 2 2 6 2 2" xfId="22494"/>
    <cellStyle name="Normal 2 2 2 2 2 2 2 23 2 2 2 2 2 2 2 2 6 3" xfId="15008"/>
    <cellStyle name="Normal 2 2 2 2 2 2 2 23 2 2 2 2 2 2 2 2 6 3 2" xfId="18759"/>
    <cellStyle name="Normal 2 2 2 2 2 2 2 23 2 2 2 2 2 2 2 2 6 4" xfId="7916"/>
    <cellStyle name="Normal 2 2 2 2 2 2 2 23 2 2 2 2 2 2 2 2 6 5" xfId="26231"/>
    <cellStyle name="Normal 2 2 2 2 2 2 2 23 2 2 2 2 2 2 2 2 6 6" xfId="29958"/>
    <cellStyle name="Normal 2 2 2 2 2 2 2 23 2 2 2 2 2 2 2 2 6 7" xfId="33691"/>
    <cellStyle name="Normal 2 2 2 2 2 2 2 23 2 2 2 2 2 2 2 2 6 8" xfId="37422"/>
    <cellStyle name="Normal 2 2 2 2 2 2 2 23 2 2 2 2 2 2 2 2 7" xfId="181"/>
    <cellStyle name="Normal 2 2 2 2 2 2 2 23 2 2 2 2 2 2 2 2 7 2" xfId="7491"/>
    <cellStyle name="Normal 2 2 2 2 2 2 2 23 2 2 2 2 2 2 2 2 7 2 2" xfId="22495"/>
    <cellStyle name="Normal 2 2 2 2 2 2 2 23 2 2 2 2 2 2 2 2 7 3" xfId="15009"/>
    <cellStyle name="Normal 2 2 2 2 2 2 2 23 2 2 2 2 2 2 2 2 7 3 2" xfId="18760"/>
    <cellStyle name="Normal 2 2 2 2 2 2 2 23 2 2 2 2 2 2 2 2 7 4" xfId="7917"/>
    <cellStyle name="Normal 2 2 2 2 2 2 2 23 2 2 2 2 2 2 2 2 7 5" xfId="26232"/>
    <cellStyle name="Normal 2 2 2 2 2 2 2 23 2 2 2 2 2 2 2 2 7 6" xfId="29959"/>
    <cellStyle name="Normal 2 2 2 2 2 2 2 23 2 2 2 2 2 2 2 2 7 7" xfId="33692"/>
    <cellStyle name="Normal 2 2 2 2 2 2 2 23 2 2 2 2 2 2 2 2 7 8" xfId="37423"/>
    <cellStyle name="Normal 2 2 2 2 2 2 2 23 2 2 2 2 2 2 2 2 8" xfId="182"/>
    <cellStyle name="Normal 2 2 2 2 2 2 2 23 2 2 2 2 2 2 2 2 8 2" xfId="7492"/>
    <cellStyle name="Normal 2 2 2 2 2 2 2 23 2 2 2 2 2 2 2 2 8 2 2" xfId="22496"/>
    <cellStyle name="Normal 2 2 2 2 2 2 2 23 2 2 2 2 2 2 2 2 8 3" xfId="15010"/>
    <cellStyle name="Normal 2 2 2 2 2 2 2 23 2 2 2 2 2 2 2 2 8 3 2" xfId="18761"/>
    <cellStyle name="Normal 2 2 2 2 2 2 2 23 2 2 2 2 2 2 2 2 8 4" xfId="7918"/>
    <cellStyle name="Normal 2 2 2 2 2 2 2 23 2 2 2 2 2 2 2 2 8 5" xfId="26233"/>
    <cellStyle name="Normal 2 2 2 2 2 2 2 23 2 2 2 2 2 2 2 2 8 6" xfId="29960"/>
    <cellStyle name="Normal 2 2 2 2 2 2 2 23 2 2 2 2 2 2 2 2 8 7" xfId="33693"/>
    <cellStyle name="Normal 2 2 2 2 2 2 2 23 2 2 2 2 2 2 2 2 8 8" xfId="37424"/>
    <cellStyle name="Normal 2 2 2 2 2 2 2 23 2 2 2 2 2 2 2 2 9" xfId="183"/>
    <cellStyle name="Normal 2 2 2 2 2 2 2 23 2 2 2 2 2 2 2 2 9 2" xfId="7493"/>
    <cellStyle name="Normal 2 2 2 2 2 2 2 23 2 2 2 2 2 2 2 2 9 2 2" xfId="22497"/>
    <cellStyle name="Normal 2 2 2 2 2 2 2 23 2 2 2 2 2 2 2 2 9 3" xfId="15011"/>
    <cellStyle name="Normal 2 2 2 2 2 2 2 23 2 2 2 2 2 2 2 2 9 3 2" xfId="18762"/>
    <cellStyle name="Normal 2 2 2 2 2 2 2 23 2 2 2 2 2 2 2 2 9 4" xfId="7919"/>
    <cellStyle name="Normal 2 2 2 2 2 2 2 23 2 2 2 2 2 2 2 2 9 5" xfId="26234"/>
    <cellStyle name="Normal 2 2 2 2 2 2 2 23 2 2 2 2 2 2 2 2 9 6" xfId="29961"/>
    <cellStyle name="Normal 2 2 2 2 2 2 2 23 2 2 2 2 2 2 2 2 9 7" xfId="33694"/>
    <cellStyle name="Normal 2 2 2 2 2 2 2 23 2 2 2 2 2 2 2 2 9 8" xfId="37425"/>
    <cellStyle name="Normal 2 2 2 2 2 2 2 23 2 2 2 2 2 2 2 3" xfId="184"/>
    <cellStyle name="Normal 2 2 2 2 2 2 2 23 2 2 2 2 2 2 2 3 2" xfId="185"/>
    <cellStyle name="Normal 2 2 2 2 2 2 2 23 2 2 2 2 2 2 2 3 3" xfId="7494"/>
    <cellStyle name="Normal 2 2 2 2 2 2 2 23 2 2 2 2 2 2 2 3 3 2" xfId="22498"/>
    <cellStyle name="Normal 2 2 2 2 2 2 2 23 2 2 2 2 2 2 2 3 4" xfId="15012"/>
    <cellStyle name="Normal 2 2 2 2 2 2 2 23 2 2 2 2 2 2 2 3 4 2" xfId="18763"/>
    <cellStyle name="Normal 2 2 2 2 2 2 2 23 2 2 2 2 2 2 2 3 5" xfId="7924"/>
    <cellStyle name="Normal 2 2 2 2 2 2 2 23 2 2 2 2 2 2 2 3 6" xfId="26235"/>
    <cellStyle name="Normal 2 2 2 2 2 2 2 23 2 2 2 2 2 2 2 3 7" xfId="29962"/>
    <cellStyle name="Normal 2 2 2 2 2 2 2 23 2 2 2 2 2 2 2 3 8" xfId="33695"/>
    <cellStyle name="Normal 2 2 2 2 2 2 2 23 2 2 2 2 2 2 2 3 9" xfId="37426"/>
    <cellStyle name="Normal 2 2 2 2 2 2 2 23 2 2 2 2 2 2 2 4" xfId="186"/>
    <cellStyle name="Normal 2 2 2 2 2 2 2 23 2 2 2 2 2 2 2 5" xfId="187"/>
    <cellStyle name="Normal 2 2 2 2 2 2 2 23 2 2 2 2 2 2 2 6" xfId="188"/>
    <cellStyle name="Normal 2 2 2 2 2 2 2 23 2 2 2 2 2 2 2 7" xfId="189"/>
    <cellStyle name="Normal 2 2 2 2 2 2 2 23 2 2 2 2 2 2 2 8" xfId="190"/>
    <cellStyle name="Normal 2 2 2 2 2 2 2 23 2 2 2 2 2 2 2 9" xfId="191"/>
    <cellStyle name="Normal 2 2 2 2 2 2 2 23 2 2 2 2 2 2 3" xfId="192"/>
    <cellStyle name="Normal 2 2 2 2 2 2 2 23 2 2 2 2 2 2 3 2" xfId="193"/>
    <cellStyle name="Normal 2 2 2 2 2 2 2 23 2 2 2 2 2 2 3 2 2" xfId="7503"/>
    <cellStyle name="Normal 2 2 2 2 2 2 2 23 2 2 2 2 2 2 3 2 2 2" xfId="22499"/>
    <cellStyle name="Normal 2 2 2 2 2 2 2 23 2 2 2 2 2 2 3 2 3" xfId="15013"/>
    <cellStyle name="Normal 2 2 2 2 2 2 2 23 2 2 2 2 2 2 3 2 3 2" xfId="18764"/>
    <cellStyle name="Normal 2 2 2 2 2 2 2 23 2 2 2 2 2 2 3 2 4" xfId="7937"/>
    <cellStyle name="Normal 2 2 2 2 2 2 2 23 2 2 2 2 2 2 3 2 5" xfId="26236"/>
    <cellStyle name="Normal 2 2 2 2 2 2 2 23 2 2 2 2 2 2 3 2 6" xfId="29963"/>
    <cellStyle name="Normal 2 2 2 2 2 2 2 23 2 2 2 2 2 2 3 2 7" xfId="33696"/>
    <cellStyle name="Normal 2 2 2 2 2 2 2 23 2 2 2 2 2 2 3 2 8" xfId="37427"/>
    <cellStyle name="Normal 2 2 2 2 2 2 2 23 2 2 2 2 2 2 4" xfId="194"/>
    <cellStyle name="Normal 2 2 2 2 2 2 2 23 2 2 2 2 2 2 4 2" xfId="7504"/>
    <cellStyle name="Normal 2 2 2 2 2 2 2 23 2 2 2 2 2 2 4 2 2" xfId="22500"/>
    <cellStyle name="Normal 2 2 2 2 2 2 2 23 2 2 2 2 2 2 4 3" xfId="15014"/>
    <cellStyle name="Normal 2 2 2 2 2 2 2 23 2 2 2 2 2 2 4 3 2" xfId="18765"/>
    <cellStyle name="Normal 2 2 2 2 2 2 2 23 2 2 2 2 2 2 4 4" xfId="7938"/>
    <cellStyle name="Normal 2 2 2 2 2 2 2 23 2 2 2 2 2 2 4 5" xfId="26237"/>
    <cellStyle name="Normal 2 2 2 2 2 2 2 23 2 2 2 2 2 2 4 6" xfId="29964"/>
    <cellStyle name="Normal 2 2 2 2 2 2 2 23 2 2 2 2 2 2 4 7" xfId="33697"/>
    <cellStyle name="Normal 2 2 2 2 2 2 2 23 2 2 2 2 2 2 4 8" xfId="37428"/>
    <cellStyle name="Normal 2 2 2 2 2 2 2 23 2 2 2 2 2 2 5" xfId="195"/>
    <cellStyle name="Normal 2 2 2 2 2 2 2 23 2 2 2 2 2 2 5 2" xfId="7505"/>
    <cellStyle name="Normal 2 2 2 2 2 2 2 23 2 2 2 2 2 2 5 2 2" xfId="22501"/>
    <cellStyle name="Normal 2 2 2 2 2 2 2 23 2 2 2 2 2 2 5 3" xfId="15015"/>
    <cellStyle name="Normal 2 2 2 2 2 2 2 23 2 2 2 2 2 2 5 3 2" xfId="18766"/>
    <cellStyle name="Normal 2 2 2 2 2 2 2 23 2 2 2 2 2 2 5 4" xfId="7939"/>
    <cellStyle name="Normal 2 2 2 2 2 2 2 23 2 2 2 2 2 2 5 5" xfId="26238"/>
    <cellStyle name="Normal 2 2 2 2 2 2 2 23 2 2 2 2 2 2 5 6" xfId="29965"/>
    <cellStyle name="Normal 2 2 2 2 2 2 2 23 2 2 2 2 2 2 5 7" xfId="33698"/>
    <cellStyle name="Normal 2 2 2 2 2 2 2 23 2 2 2 2 2 2 5 8" xfId="37429"/>
    <cellStyle name="Normal 2 2 2 2 2 2 2 23 2 2 2 2 2 2 6" xfId="196"/>
    <cellStyle name="Normal 2 2 2 2 2 2 2 23 2 2 2 2 2 2 6 2" xfId="7506"/>
    <cellStyle name="Normal 2 2 2 2 2 2 2 23 2 2 2 2 2 2 6 2 2" xfId="22502"/>
    <cellStyle name="Normal 2 2 2 2 2 2 2 23 2 2 2 2 2 2 6 3" xfId="15016"/>
    <cellStyle name="Normal 2 2 2 2 2 2 2 23 2 2 2 2 2 2 6 3 2" xfId="18767"/>
    <cellStyle name="Normal 2 2 2 2 2 2 2 23 2 2 2 2 2 2 6 4" xfId="7950"/>
    <cellStyle name="Normal 2 2 2 2 2 2 2 23 2 2 2 2 2 2 6 5" xfId="26239"/>
    <cellStyle name="Normal 2 2 2 2 2 2 2 23 2 2 2 2 2 2 6 6" xfId="29966"/>
    <cellStyle name="Normal 2 2 2 2 2 2 2 23 2 2 2 2 2 2 6 7" xfId="33699"/>
    <cellStyle name="Normal 2 2 2 2 2 2 2 23 2 2 2 2 2 2 6 8" xfId="37430"/>
    <cellStyle name="Normal 2 2 2 2 2 2 2 23 2 2 2 2 2 2 7" xfId="197"/>
    <cellStyle name="Normal 2 2 2 2 2 2 2 23 2 2 2 2 2 2 7 2" xfId="7507"/>
    <cellStyle name="Normal 2 2 2 2 2 2 2 23 2 2 2 2 2 2 7 2 2" xfId="22503"/>
    <cellStyle name="Normal 2 2 2 2 2 2 2 23 2 2 2 2 2 2 7 3" xfId="15017"/>
    <cellStyle name="Normal 2 2 2 2 2 2 2 23 2 2 2 2 2 2 7 3 2" xfId="18768"/>
    <cellStyle name="Normal 2 2 2 2 2 2 2 23 2 2 2 2 2 2 7 4" xfId="7960"/>
    <cellStyle name="Normal 2 2 2 2 2 2 2 23 2 2 2 2 2 2 7 5" xfId="26240"/>
    <cellStyle name="Normal 2 2 2 2 2 2 2 23 2 2 2 2 2 2 7 6" xfId="29967"/>
    <cellStyle name="Normal 2 2 2 2 2 2 2 23 2 2 2 2 2 2 7 7" xfId="33700"/>
    <cellStyle name="Normal 2 2 2 2 2 2 2 23 2 2 2 2 2 2 7 8" xfId="37431"/>
    <cellStyle name="Normal 2 2 2 2 2 2 2 23 2 2 2 2 2 2 8" xfId="198"/>
    <cellStyle name="Normal 2 2 2 2 2 2 2 23 2 2 2 2 2 2 8 2" xfId="7508"/>
    <cellStyle name="Normal 2 2 2 2 2 2 2 23 2 2 2 2 2 2 8 2 2" xfId="22504"/>
    <cellStyle name="Normal 2 2 2 2 2 2 2 23 2 2 2 2 2 2 8 3" xfId="15018"/>
    <cellStyle name="Normal 2 2 2 2 2 2 2 23 2 2 2 2 2 2 8 3 2" xfId="18769"/>
    <cellStyle name="Normal 2 2 2 2 2 2 2 23 2 2 2 2 2 2 8 4" xfId="7961"/>
    <cellStyle name="Normal 2 2 2 2 2 2 2 23 2 2 2 2 2 2 8 5" xfId="26241"/>
    <cellStyle name="Normal 2 2 2 2 2 2 2 23 2 2 2 2 2 2 8 6" xfId="29968"/>
    <cellStyle name="Normal 2 2 2 2 2 2 2 23 2 2 2 2 2 2 8 7" xfId="33701"/>
    <cellStyle name="Normal 2 2 2 2 2 2 2 23 2 2 2 2 2 2 8 8" xfId="37432"/>
    <cellStyle name="Normal 2 2 2 2 2 2 2 23 2 2 2 2 2 2 9" xfId="199"/>
    <cellStyle name="Normal 2 2 2 2 2 2 2 23 2 2 2 2 2 2 9 2" xfId="7509"/>
    <cellStyle name="Normal 2 2 2 2 2 2 2 23 2 2 2 2 2 2 9 2 2" xfId="22505"/>
    <cellStyle name="Normal 2 2 2 2 2 2 2 23 2 2 2 2 2 2 9 3" xfId="15019"/>
    <cellStyle name="Normal 2 2 2 2 2 2 2 23 2 2 2 2 2 2 9 3 2" xfId="18770"/>
    <cellStyle name="Normal 2 2 2 2 2 2 2 23 2 2 2 2 2 2 9 4" xfId="7962"/>
    <cellStyle name="Normal 2 2 2 2 2 2 2 23 2 2 2 2 2 2 9 5" xfId="26242"/>
    <cellStyle name="Normal 2 2 2 2 2 2 2 23 2 2 2 2 2 2 9 6" xfId="29969"/>
    <cellStyle name="Normal 2 2 2 2 2 2 2 23 2 2 2 2 2 2 9 7" xfId="33702"/>
    <cellStyle name="Normal 2 2 2 2 2 2 2 23 2 2 2 2 2 2 9 8" xfId="37433"/>
    <cellStyle name="Normal 2 2 2 2 2 2 2 23 2 2 2 2 2 3" xfId="200"/>
    <cellStyle name="Normal 2 2 2 2 2 2 2 23 2 2 2 2 2 3 10" xfId="201"/>
    <cellStyle name="Normal 2 2 2 2 2 2 2 23 2 2 2 2 2 3 10 2" xfId="7511"/>
    <cellStyle name="Normal 2 2 2 2 2 2 2 23 2 2 2 2 2 3 10 2 2" xfId="22507"/>
    <cellStyle name="Normal 2 2 2 2 2 2 2 23 2 2 2 2 2 3 10 3" xfId="15021"/>
    <cellStyle name="Normal 2 2 2 2 2 2 2 23 2 2 2 2 2 3 10 3 2" xfId="18772"/>
    <cellStyle name="Normal 2 2 2 2 2 2 2 23 2 2 2 2 2 3 10 4" xfId="7964"/>
    <cellStyle name="Normal 2 2 2 2 2 2 2 23 2 2 2 2 2 3 10 5" xfId="26244"/>
    <cellStyle name="Normal 2 2 2 2 2 2 2 23 2 2 2 2 2 3 10 6" xfId="29971"/>
    <cellStyle name="Normal 2 2 2 2 2 2 2 23 2 2 2 2 2 3 10 7" xfId="33704"/>
    <cellStyle name="Normal 2 2 2 2 2 2 2 23 2 2 2 2 2 3 10 8" xfId="37435"/>
    <cellStyle name="Normal 2 2 2 2 2 2 2 23 2 2 2 2 2 3 11" xfId="202"/>
    <cellStyle name="Normal 2 2 2 2 2 2 2 23 2 2 2 2 2 3 11 2" xfId="7512"/>
    <cellStyle name="Normal 2 2 2 2 2 2 2 23 2 2 2 2 2 3 11 2 2" xfId="22508"/>
    <cellStyle name="Normal 2 2 2 2 2 2 2 23 2 2 2 2 2 3 11 3" xfId="15022"/>
    <cellStyle name="Normal 2 2 2 2 2 2 2 23 2 2 2 2 2 3 11 3 2" xfId="18773"/>
    <cellStyle name="Normal 2 2 2 2 2 2 2 23 2 2 2 2 2 3 11 4" xfId="7965"/>
    <cellStyle name="Normal 2 2 2 2 2 2 2 23 2 2 2 2 2 3 11 5" xfId="26245"/>
    <cellStyle name="Normal 2 2 2 2 2 2 2 23 2 2 2 2 2 3 11 6" xfId="29972"/>
    <cellStyle name="Normal 2 2 2 2 2 2 2 23 2 2 2 2 2 3 11 7" xfId="33705"/>
    <cellStyle name="Normal 2 2 2 2 2 2 2 23 2 2 2 2 2 3 11 8" xfId="37436"/>
    <cellStyle name="Normal 2 2 2 2 2 2 2 23 2 2 2 2 2 3 12" xfId="7510"/>
    <cellStyle name="Normal 2 2 2 2 2 2 2 23 2 2 2 2 2 3 12 2" xfId="22506"/>
    <cellStyle name="Normal 2 2 2 2 2 2 2 23 2 2 2 2 2 3 13" xfId="15020"/>
    <cellStyle name="Normal 2 2 2 2 2 2 2 23 2 2 2 2 2 3 13 2" xfId="18771"/>
    <cellStyle name="Normal 2 2 2 2 2 2 2 23 2 2 2 2 2 3 14" xfId="7963"/>
    <cellStyle name="Normal 2 2 2 2 2 2 2 23 2 2 2 2 2 3 15" xfId="26243"/>
    <cellStyle name="Normal 2 2 2 2 2 2 2 23 2 2 2 2 2 3 16" xfId="29970"/>
    <cellStyle name="Normal 2 2 2 2 2 2 2 23 2 2 2 2 2 3 17" xfId="33703"/>
    <cellStyle name="Normal 2 2 2 2 2 2 2 23 2 2 2 2 2 3 18" xfId="37434"/>
    <cellStyle name="Normal 2 2 2 2 2 2 2 23 2 2 2 2 2 3 2" xfId="203"/>
    <cellStyle name="Normal 2 2 2 2 2 2 2 23 2 2 2 2 2 3 2 2" xfId="204"/>
    <cellStyle name="Normal 2 2 2 2 2 2 2 23 2 2 2 2 2 3 2 2 2" xfId="7514"/>
    <cellStyle name="Normal 2 2 2 2 2 2 2 23 2 2 2 2 2 3 2 2 2 2" xfId="22509"/>
    <cellStyle name="Normal 2 2 2 2 2 2 2 23 2 2 2 2 2 3 2 2 3" xfId="15023"/>
    <cellStyle name="Normal 2 2 2 2 2 2 2 23 2 2 2 2 2 3 2 2 3 2" xfId="18774"/>
    <cellStyle name="Normal 2 2 2 2 2 2 2 23 2 2 2 2 2 3 2 2 4" xfId="7966"/>
    <cellStyle name="Normal 2 2 2 2 2 2 2 23 2 2 2 2 2 3 2 2 5" xfId="26246"/>
    <cellStyle name="Normal 2 2 2 2 2 2 2 23 2 2 2 2 2 3 2 2 6" xfId="29973"/>
    <cellStyle name="Normal 2 2 2 2 2 2 2 23 2 2 2 2 2 3 2 2 7" xfId="33706"/>
    <cellStyle name="Normal 2 2 2 2 2 2 2 23 2 2 2 2 2 3 2 2 8" xfId="37437"/>
    <cellStyle name="Normal 2 2 2 2 2 2 2 23 2 2 2 2 2 3 3" xfId="205"/>
    <cellStyle name="Normal 2 2 2 2 2 2 2 23 2 2 2 2 2 3 3 2" xfId="7515"/>
    <cellStyle name="Normal 2 2 2 2 2 2 2 23 2 2 2 2 2 3 3 2 2" xfId="22510"/>
    <cellStyle name="Normal 2 2 2 2 2 2 2 23 2 2 2 2 2 3 3 3" xfId="15024"/>
    <cellStyle name="Normal 2 2 2 2 2 2 2 23 2 2 2 2 2 3 3 3 2" xfId="18775"/>
    <cellStyle name="Normal 2 2 2 2 2 2 2 23 2 2 2 2 2 3 3 4" xfId="7967"/>
    <cellStyle name="Normal 2 2 2 2 2 2 2 23 2 2 2 2 2 3 3 5" xfId="26247"/>
    <cellStyle name="Normal 2 2 2 2 2 2 2 23 2 2 2 2 2 3 3 6" xfId="29974"/>
    <cellStyle name="Normal 2 2 2 2 2 2 2 23 2 2 2 2 2 3 3 7" xfId="33707"/>
    <cellStyle name="Normal 2 2 2 2 2 2 2 23 2 2 2 2 2 3 3 8" xfId="37438"/>
    <cellStyle name="Normal 2 2 2 2 2 2 2 23 2 2 2 2 2 3 4" xfId="206"/>
    <cellStyle name="Normal 2 2 2 2 2 2 2 23 2 2 2 2 2 3 4 2" xfId="7516"/>
    <cellStyle name="Normal 2 2 2 2 2 2 2 23 2 2 2 2 2 3 4 2 2" xfId="22511"/>
    <cellStyle name="Normal 2 2 2 2 2 2 2 23 2 2 2 2 2 3 4 3" xfId="15025"/>
    <cellStyle name="Normal 2 2 2 2 2 2 2 23 2 2 2 2 2 3 4 3 2" xfId="18776"/>
    <cellStyle name="Normal 2 2 2 2 2 2 2 23 2 2 2 2 2 3 4 4" xfId="7971"/>
    <cellStyle name="Normal 2 2 2 2 2 2 2 23 2 2 2 2 2 3 4 5" xfId="26248"/>
    <cellStyle name="Normal 2 2 2 2 2 2 2 23 2 2 2 2 2 3 4 6" xfId="29975"/>
    <cellStyle name="Normal 2 2 2 2 2 2 2 23 2 2 2 2 2 3 4 7" xfId="33708"/>
    <cellStyle name="Normal 2 2 2 2 2 2 2 23 2 2 2 2 2 3 4 8" xfId="37439"/>
    <cellStyle name="Normal 2 2 2 2 2 2 2 23 2 2 2 2 2 3 5" xfId="207"/>
    <cellStyle name="Normal 2 2 2 2 2 2 2 23 2 2 2 2 2 3 5 2" xfId="7517"/>
    <cellStyle name="Normal 2 2 2 2 2 2 2 23 2 2 2 2 2 3 5 2 2" xfId="22512"/>
    <cellStyle name="Normal 2 2 2 2 2 2 2 23 2 2 2 2 2 3 5 3" xfId="15026"/>
    <cellStyle name="Normal 2 2 2 2 2 2 2 23 2 2 2 2 2 3 5 3 2" xfId="18777"/>
    <cellStyle name="Normal 2 2 2 2 2 2 2 23 2 2 2 2 2 3 5 4" xfId="7981"/>
    <cellStyle name="Normal 2 2 2 2 2 2 2 23 2 2 2 2 2 3 5 5" xfId="26249"/>
    <cellStyle name="Normal 2 2 2 2 2 2 2 23 2 2 2 2 2 3 5 6" xfId="29976"/>
    <cellStyle name="Normal 2 2 2 2 2 2 2 23 2 2 2 2 2 3 5 7" xfId="33709"/>
    <cellStyle name="Normal 2 2 2 2 2 2 2 23 2 2 2 2 2 3 5 8" xfId="37440"/>
    <cellStyle name="Normal 2 2 2 2 2 2 2 23 2 2 2 2 2 3 6" xfId="208"/>
    <cellStyle name="Normal 2 2 2 2 2 2 2 23 2 2 2 2 2 3 6 2" xfId="7518"/>
    <cellStyle name="Normal 2 2 2 2 2 2 2 23 2 2 2 2 2 3 6 2 2" xfId="22513"/>
    <cellStyle name="Normal 2 2 2 2 2 2 2 23 2 2 2 2 2 3 6 3" xfId="15027"/>
    <cellStyle name="Normal 2 2 2 2 2 2 2 23 2 2 2 2 2 3 6 3 2" xfId="18778"/>
    <cellStyle name="Normal 2 2 2 2 2 2 2 23 2 2 2 2 2 3 6 4" xfId="7982"/>
    <cellStyle name="Normal 2 2 2 2 2 2 2 23 2 2 2 2 2 3 6 5" xfId="26250"/>
    <cellStyle name="Normal 2 2 2 2 2 2 2 23 2 2 2 2 2 3 6 6" xfId="29977"/>
    <cellStyle name="Normal 2 2 2 2 2 2 2 23 2 2 2 2 2 3 6 7" xfId="33710"/>
    <cellStyle name="Normal 2 2 2 2 2 2 2 23 2 2 2 2 2 3 6 8" xfId="37441"/>
    <cellStyle name="Normal 2 2 2 2 2 2 2 23 2 2 2 2 2 3 7" xfId="209"/>
    <cellStyle name="Normal 2 2 2 2 2 2 2 23 2 2 2 2 2 3 7 2" xfId="7519"/>
    <cellStyle name="Normal 2 2 2 2 2 2 2 23 2 2 2 2 2 3 7 2 2" xfId="22514"/>
    <cellStyle name="Normal 2 2 2 2 2 2 2 23 2 2 2 2 2 3 7 3" xfId="15028"/>
    <cellStyle name="Normal 2 2 2 2 2 2 2 23 2 2 2 2 2 3 7 3 2" xfId="18779"/>
    <cellStyle name="Normal 2 2 2 2 2 2 2 23 2 2 2 2 2 3 7 4" xfId="7983"/>
    <cellStyle name="Normal 2 2 2 2 2 2 2 23 2 2 2 2 2 3 7 5" xfId="26251"/>
    <cellStyle name="Normal 2 2 2 2 2 2 2 23 2 2 2 2 2 3 7 6" xfId="29978"/>
    <cellStyle name="Normal 2 2 2 2 2 2 2 23 2 2 2 2 2 3 7 7" xfId="33711"/>
    <cellStyle name="Normal 2 2 2 2 2 2 2 23 2 2 2 2 2 3 7 8" xfId="37442"/>
    <cellStyle name="Normal 2 2 2 2 2 2 2 23 2 2 2 2 2 3 8" xfId="210"/>
    <cellStyle name="Normal 2 2 2 2 2 2 2 23 2 2 2 2 2 3 8 2" xfId="7520"/>
    <cellStyle name="Normal 2 2 2 2 2 2 2 23 2 2 2 2 2 3 8 2 2" xfId="22515"/>
    <cellStyle name="Normal 2 2 2 2 2 2 2 23 2 2 2 2 2 3 8 3" xfId="15029"/>
    <cellStyle name="Normal 2 2 2 2 2 2 2 23 2 2 2 2 2 3 8 3 2" xfId="18780"/>
    <cellStyle name="Normal 2 2 2 2 2 2 2 23 2 2 2 2 2 3 8 4" xfId="7984"/>
    <cellStyle name="Normal 2 2 2 2 2 2 2 23 2 2 2 2 2 3 8 5" xfId="26252"/>
    <cellStyle name="Normal 2 2 2 2 2 2 2 23 2 2 2 2 2 3 8 6" xfId="29979"/>
    <cellStyle name="Normal 2 2 2 2 2 2 2 23 2 2 2 2 2 3 8 7" xfId="33712"/>
    <cellStyle name="Normal 2 2 2 2 2 2 2 23 2 2 2 2 2 3 8 8" xfId="37443"/>
    <cellStyle name="Normal 2 2 2 2 2 2 2 23 2 2 2 2 2 3 9" xfId="211"/>
    <cellStyle name="Normal 2 2 2 2 2 2 2 23 2 2 2 2 2 3 9 2" xfId="7521"/>
    <cellStyle name="Normal 2 2 2 2 2 2 2 23 2 2 2 2 2 3 9 2 2" xfId="22516"/>
    <cellStyle name="Normal 2 2 2 2 2 2 2 23 2 2 2 2 2 3 9 3" xfId="15030"/>
    <cellStyle name="Normal 2 2 2 2 2 2 2 23 2 2 2 2 2 3 9 3 2" xfId="18781"/>
    <cellStyle name="Normal 2 2 2 2 2 2 2 23 2 2 2 2 2 3 9 4" xfId="7985"/>
    <cellStyle name="Normal 2 2 2 2 2 2 2 23 2 2 2 2 2 3 9 5" xfId="26253"/>
    <cellStyle name="Normal 2 2 2 2 2 2 2 23 2 2 2 2 2 3 9 6" xfId="29980"/>
    <cellStyle name="Normal 2 2 2 2 2 2 2 23 2 2 2 2 2 3 9 7" xfId="33713"/>
    <cellStyle name="Normal 2 2 2 2 2 2 2 23 2 2 2 2 2 3 9 8" xfId="37444"/>
    <cellStyle name="Normal 2 2 2 2 2 2 2 23 2 2 2 2 2 4" xfId="212"/>
    <cellStyle name="Normal 2 2 2 2 2 2 2 23 2 2 2 2 2 4 2" xfId="213"/>
    <cellStyle name="Normal 2 2 2 2 2 2 2 23 2 2 2 2 2 4 3" xfId="7522"/>
    <cellStyle name="Normal 2 2 2 2 2 2 2 23 2 2 2 2 2 4 3 2" xfId="22517"/>
    <cellStyle name="Normal 2 2 2 2 2 2 2 23 2 2 2 2 2 4 4" xfId="15031"/>
    <cellStyle name="Normal 2 2 2 2 2 2 2 23 2 2 2 2 2 4 4 2" xfId="18782"/>
    <cellStyle name="Normal 2 2 2 2 2 2 2 23 2 2 2 2 2 4 5" xfId="7986"/>
    <cellStyle name="Normal 2 2 2 2 2 2 2 23 2 2 2 2 2 4 6" xfId="26254"/>
    <cellStyle name="Normal 2 2 2 2 2 2 2 23 2 2 2 2 2 4 7" xfId="29981"/>
    <cellStyle name="Normal 2 2 2 2 2 2 2 23 2 2 2 2 2 4 8" xfId="33714"/>
    <cellStyle name="Normal 2 2 2 2 2 2 2 23 2 2 2 2 2 4 9" xfId="37445"/>
    <cellStyle name="Normal 2 2 2 2 2 2 2 23 2 2 2 2 2 5" xfId="214"/>
    <cellStyle name="Normal 2 2 2 2 2 2 2 23 2 2 2 2 2 6" xfId="215"/>
    <cellStyle name="Normal 2 2 2 2 2 2 2 23 2 2 2 2 2 7" xfId="216"/>
    <cellStyle name="Normal 2 2 2 2 2 2 2 23 2 2 2 2 2 8" xfId="217"/>
    <cellStyle name="Normal 2 2 2 2 2 2 2 23 2 2 2 2 2 9" xfId="218"/>
    <cellStyle name="Normal 2 2 2 2 2 2 2 23 2 2 2 2 20" xfId="37406"/>
    <cellStyle name="Normal 2 2 2 2 2 2 2 23 2 2 2 2 3" xfId="219"/>
    <cellStyle name="Normal 2 2 2 2 2 2 2 23 2 2 2 2 3 10" xfId="220"/>
    <cellStyle name="Normal 2 2 2 2 2 2 2 23 2 2 2 2 3 11" xfId="221"/>
    <cellStyle name="Normal 2 2 2 2 2 2 2 23 2 2 2 2 3 2" xfId="222"/>
    <cellStyle name="Normal 2 2 2 2 2 2 2 23 2 2 2 2 3 2 10" xfId="223"/>
    <cellStyle name="Normal 2 2 2 2 2 2 2 23 2 2 2 2 3 2 10 2" xfId="7533"/>
    <cellStyle name="Normal 2 2 2 2 2 2 2 23 2 2 2 2 3 2 10 2 2" xfId="22519"/>
    <cellStyle name="Normal 2 2 2 2 2 2 2 23 2 2 2 2 3 2 10 3" xfId="15033"/>
    <cellStyle name="Normal 2 2 2 2 2 2 2 23 2 2 2 2 3 2 10 3 2" xfId="18784"/>
    <cellStyle name="Normal 2 2 2 2 2 2 2 23 2 2 2 2 3 2 10 4" xfId="8003"/>
    <cellStyle name="Normal 2 2 2 2 2 2 2 23 2 2 2 2 3 2 10 5" xfId="26256"/>
    <cellStyle name="Normal 2 2 2 2 2 2 2 23 2 2 2 2 3 2 10 6" xfId="29983"/>
    <cellStyle name="Normal 2 2 2 2 2 2 2 23 2 2 2 2 3 2 10 7" xfId="33716"/>
    <cellStyle name="Normal 2 2 2 2 2 2 2 23 2 2 2 2 3 2 10 8" xfId="37447"/>
    <cellStyle name="Normal 2 2 2 2 2 2 2 23 2 2 2 2 3 2 11" xfId="224"/>
    <cellStyle name="Normal 2 2 2 2 2 2 2 23 2 2 2 2 3 2 11 2" xfId="7534"/>
    <cellStyle name="Normal 2 2 2 2 2 2 2 23 2 2 2 2 3 2 11 2 2" xfId="22520"/>
    <cellStyle name="Normal 2 2 2 2 2 2 2 23 2 2 2 2 3 2 11 3" xfId="15034"/>
    <cellStyle name="Normal 2 2 2 2 2 2 2 23 2 2 2 2 3 2 11 3 2" xfId="18785"/>
    <cellStyle name="Normal 2 2 2 2 2 2 2 23 2 2 2 2 3 2 11 4" xfId="8008"/>
    <cellStyle name="Normal 2 2 2 2 2 2 2 23 2 2 2 2 3 2 11 5" xfId="26257"/>
    <cellStyle name="Normal 2 2 2 2 2 2 2 23 2 2 2 2 3 2 11 6" xfId="29984"/>
    <cellStyle name="Normal 2 2 2 2 2 2 2 23 2 2 2 2 3 2 11 7" xfId="33717"/>
    <cellStyle name="Normal 2 2 2 2 2 2 2 23 2 2 2 2 3 2 11 8" xfId="37448"/>
    <cellStyle name="Normal 2 2 2 2 2 2 2 23 2 2 2 2 3 2 12" xfId="7532"/>
    <cellStyle name="Normal 2 2 2 2 2 2 2 23 2 2 2 2 3 2 12 2" xfId="22518"/>
    <cellStyle name="Normal 2 2 2 2 2 2 2 23 2 2 2 2 3 2 13" xfId="15032"/>
    <cellStyle name="Normal 2 2 2 2 2 2 2 23 2 2 2 2 3 2 13 2" xfId="18783"/>
    <cellStyle name="Normal 2 2 2 2 2 2 2 23 2 2 2 2 3 2 14" xfId="8002"/>
    <cellStyle name="Normal 2 2 2 2 2 2 2 23 2 2 2 2 3 2 15" xfId="26255"/>
    <cellStyle name="Normal 2 2 2 2 2 2 2 23 2 2 2 2 3 2 16" xfId="29982"/>
    <cellStyle name="Normal 2 2 2 2 2 2 2 23 2 2 2 2 3 2 17" xfId="33715"/>
    <cellStyle name="Normal 2 2 2 2 2 2 2 23 2 2 2 2 3 2 18" xfId="37446"/>
    <cellStyle name="Normal 2 2 2 2 2 2 2 23 2 2 2 2 3 2 2" xfId="225"/>
    <cellStyle name="Normal 2 2 2 2 2 2 2 23 2 2 2 2 3 2 2 2" xfId="226"/>
    <cellStyle name="Normal 2 2 2 2 2 2 2 23 2 2 2 2 3 2 2 2 2" xfId="7536"/>
    <cellStyle name="Normal 2 2 2 2 2 2 2 23 2 2 2 2 3 2 2 2 2 2" xfId="22521"/>
    <cellStyle name="Normal 2 2 2 2 2 2 2 23 2 2 2 2 3 2 2 2 3" xfId="15035"/>
    <cellStyle name="Normal 2 2 2 2 2 2 2 23 2 2 2 2 3 2 2 2 3 2" xfId="18786"/>
    <cellStyle name="Normal 2 2 2 2 2 2 2 23 2 2 2 2 3 2 2 2 4" xfId="8009"/>
    <cellStyle name="Normal 2 2 2 2 2 2 2 23 2 2 2 2 3 2 2 2 5" xfId="26258"/>
    <cellStyle name="Normal 2 2 2 2 2 2 2 23 2 2 2 2 3 2 2 2 6" xfId="29985"/>
    <cellStyle name="Normal 2 2 2 2 2 2 2 23 2 2 2 2 3 2 2 2 7" xfId="33718"/>
    <cellStyle name="Normal 2 2 2 2 2 2 2 23 2 2 2 2 3 2 2 2 8" xfId="37449"/>
    <cellStyle name="Normal 2 2 2 2 2 2 2 23 2 2 2 2 3 2 3" xfId="227"/>
    <cellStyle name="Normal 2 2 2 2 2 2 2 23 2 2 2 2 3 2 3 2" xfId="7537"/>
    <cellStyle name="Normal 2 2 2 2 2 2 2 23 2 2 2 2 3 2 3 2 2" xfId="22522"/>
    <cellStyle name="Normal 2 2 2 2 2 2 2 23 2 2 2 2 3 2 3 3" xfId="15036"/>
    <cellStyle name="Normal 2 2 2 2 2 2 2 23 2 2 2 2 3 2 3 3 2" xfId="18787"/>
    <cellStyle name="Normal 2 2 2 2 2 2 2 23 2 2 2 2 3 2 3 4" xfId="8013"/>
    <cellStyle name="Normal 2 2 2 2 2 2 2 23 2 2 2 2 3 2 3 5" xfId="26259"/>
    <cellStyle name="Normal 2 2 2 2 2 2 2 23 2 2 2 2 3 2 3 6" xfId="29986"/>
    <cellStyle name="Normal 2 2 2 2 2 2 2 23 2 2 2 2 3 2 3 7" xfId="33719"/>
    <cellStyle name="Normal 2 2 2 2 2 2 2 23 2 2 2 2 3 2 3 8" xfId="37450"/>
    <cellStyle name="Normal 2 2 2 2 2 2 2 23 2 2 2 2 3 2 4" xfId="228"/>
    <cellStyle name="Normal 2 2 2 2 2 2 2 23 2 2 2 2 3 2 4 2" xfId="7538"/>
    <cellStyle name="Normal 2 2 2 2 2 2 2 23 2 2 2 2 3 2 4 2 2" xfId="22523"/>
    <cellStyle name="Normal 2 2 2 2 2 2 2 23 2 2 2 2 3 2 4 3" xfId="15037"/>
    <cellStyle name="Normal 2 2 2 2 2 2 2 23 2 2 2 2 3 2 4 3 2" xfId="18788"/>
    <cellStyle name="Normal 2 2 2 2 2 2 2 23 2 2 2 2 3 2 4 4" xfId="8023"/>
    <cellStyle name="Normal 2 2 2 2 2 2 2 23 2 2 2 2 3 2 4 5" xfId="26260"/>
    <cellStyle name="Normal 2 2 2 2 2 2 2 23 2 2 2 2 3 2 4 6" xfId="29987"/>
    <cellStyle name="Normal 2 2 2 2 2 2 2 23 2 2 2 2 3 2 4 7" xfId="33720"/>
    <cellStyle name="Normal 2 2 2 2 2 2 2 23 2 2 2 2 3 2 4 8" xfId="37451"/>
    <cellStyle name="Normal 2 2 2 2 2 2 2 23 2 2 2 2 3 2 5" xfId="229"/>
    <cellStyle name="Normal 2 2 2 2 2 2 2 23 2 2 2 2 3 2 5 2" xfId="7539"/>
    <cellStyle name="Normal 2 2 2 2 2 2 2 23 2 2 2 2 3 2 5 2 2" xfId="22524"/>
    <cellStyle name="Normal 2 2 2 2 2 2 2 23 2 2 2 2 3 2 5 3" xfId="15038"/>
    <cellStyle name="Normal 2 2 2 2 2 2 2 23 2 2 2 2 3 2 5 3 2" xfId="18789"/>
    <cellStyle name="Normal 2 2 2 2 2 2 2 23 2 2 2 2 3 2 5 4" xfId="8024"/>
    <cellStyle name="Normal 2 2 2 2 2 2 2 23 2 2 2 2 3 2 5 5" xfId="26261"/>
    <cellStyle name="Normal 2 2 2 2 2 2 2 23 2 2 2 2 3 2 5 6" xfId="29988"/>
    <cellStyle name="Normal 2 2 2 2 2 2 2 23 2 2 2 2 3 2 5 7" xfId="33721"/>
    <cellStyle name="Normal 2 2 2 2 2 2 2 23 2 2 2 2 3 2 5 8" xfId="37452"/>
    <cellStyle name="Normal 2 2 2 2 2 2 2 23 2 2 2 2 3 2 6" xfId="230"/>
    <cellStyle name="Normal 2 2 2 2 2 2 2 23 2 2 2 2 3 2 6 2" xfId="7540"/>
    <cellStyle name="Normal 2 2 2 2 2 2 2 23 2 2 2 2 3 2 6 2 2" xfId="22525"/>
    <cellStyle name="Normal 2 2 2 2 2 2 2 23 2 2 2 2 3 2 6 3" xfId="15039"/>
    <cellStyle name="Normal 2 2 2 2 2 2 2 23 2 2 2 2 3 2 6 3 2" xfId="18790"/>
    <cellStyle name="Normal 2 2 2 2 2 2 2 23 2 2 2 2 3 2 6 4" xfId="8025"/>
    <cellStyle name="Normal 2 2 2 2 2 2 2 23 2 2 2 2 3 2 6 5" xfId="26262"/>
    <cellStyle name="Normal 2 2 2 2 2 2 2 23 2 2 2 2 3 2 6 6" xfId="29989"/>
    <cellStyle name="Normal 2 2 2 2 2 2 2 23 2 2 2 2 3 2 6 7" xfId="33722"/>
    <cellStyle name="Normal 2 2 2 2 2 2 2 23 2 2 2 2 3 2 6 8" xfId="37453"/>
    <cellStyle name="Normal 2 2 2 2 2 2 2 23 2 2 2 2 3 2 7" xfId="231"/>
    <cellStyle name="Normal 2 2 2 2 2 2 2 23 2 2 2 2 3 2 7 2" xfId="7541"/>
    <cellStyle name="Normal 2 2 2 2 2 2 2 23 2 2 2 2 3 2 7 2 2" xfId="22526"/>
    <cellStyle name="Normal 2 2 2 2 2 2 2 23 2 2 2 2 3 2 7 3" xfId="15040"/>
    <cellStyle name="Normal 2 2 2 2 2 2 2 23 2 2 2 2 3 2 7 3 2" xfId="18791"/>
    <cellStyle name="Normal 2 2 2 2 2 2 2 23 2 2 2 2 3 2 7 4" xfId="8026"/>
    <cellStyle name="Normal 2 2 2 2 2 2 2 23 2 2 2 2 3 2 7 5" xfId="26263"/>
    <cellStyle name="Normal 2 2 2 2 2 2 2 23 2 2 2 2 3 2 7 6" xfId="29990"/>
    <cellStyle name="Normal 2 2 2 2 2 2 2 23 2 2 2 2 3 2 7 7" xfId="33723"/>
    <cellStyle name="Normal 2 2 2 2 2 2 2 23 2 2 2 2 3 2 7 8" xfId="37454"/>
    <cellStyle name="Normal 2 2 2 2 2 2 2 23 2 2 2 2 3 2 8" xfId="232"/>
    <cellStyle name="Normal 2 2 2 2 2 2 2 23 2 2 2 2 3 2 8 2" xfId="7542"/>
    <cellStyle name="Normal 2 2 2 2 2 2 2 23 2 2 2 2 3 2 8 2 2" xfId="22527"/>
    <cellStyle name="Normal 2 2 2 2 2 2 2 23 2 2 2 2 3 2 8 3" xfId="15041"/>
    <cellStyle name="Normal 2 2 2 2 2 2 2 23 2 2 2 2 3 2 8 3 2" xfId="18792"/>
    <cellStyle name="Normal 2 2 2 2 2 2 2 23 2 2 2 2 3 2 8 4" xfId="8027"/>
    <cellStyle name="Normal 2 2 2 2 2 2 2 23 2 2 2 2 3 2 8 5" xfId="26264"/>
    <cellStyle name="Normal 2 2 2 2 2 2 2 23 2 2 2 2 3 2 8 6" xfId="29991"/>
    <cellStyle name="Normal 2 2 2 2 2 2 2 23 2 2 2 2 3 2 8 7" xfId="33724"/>
    <cellStyle name="Normal 2 2 2 2 2 2 2 23 2 2 2 2 3 2 8 8" xfId="37455"/>
    <cellStyle name="Normal 2 2 2 2 2 2 2 23 2 2 2 2 3 2 9" xfId="233"/>
    <cellStyle name="Normal 2 2 2 2 2 2 2 23 2 2 2 2 3 2 9 2" xfId="7543"/>
    <cellStyle name="Normal 2 2 2 2 2 2 2 23 2 2 2 2 3 2 9 2 2" xfId="22528"/>
    <cellStyle name="Normal 2 2 2 2 2 2 2 23 2 2 2 2 3 2 9 3" xfId="15042"/>
    <cellStyle name="Normal 2 2 2 2 2 2 2 23 2 2 2 2 3 2 9 3 2" xfId="18793"/>
    <cellStyle name="Normal 2 2 2 2 2 2 2 23 2 2 2 2 3 2 9 4" xfId="8028"/>
    <cellStyle name="Normal 2 2 2 2 2 2 2 23 2 2 2 2 3 2 9 5" xfId="26265"/>
    <cellStyle name="Normal 2 2 2 2 2 2 2 23 2 2 2 2 3 2 9 6" xfId="29992"/>
    <cellStyle name="Normal 2 2 2 2 2 2 2 23 2 2 2 2 3 2 9 7" xfId="33725"/>
    <cellStyle name="Normal 2 2 2 2 2 2 2 23 2 2 2 2 3 2 9 8" xfId="37456"/>
    <cellStyle name="Normal 2 2 2 2 2 2 2 23 2 2 2 2 3 3" xfId="234"/>
    <cellStyle name="Normal 2 2 2 2 2 2 2 23 2 2 2 2 3 3 2" xfId="235"/>
    <cellStyle name="Normal 2 2 2 2 2 2 2 23 2 2 2 2 3 3 3" xfId="7544"/>
    <cellStyle name="Normal 2 2 2 2 2 2 2 23 2 2 2 2 3 3 3 2" xfId="22529"/>
    <cellStyle name="Normal 2 2 2 2 2 2 2 23 2 2 2 2 3 3 4" xfId="15043"/>
    <cellStyle name="Normal 2 2 2 2 2 2 2 23 2 2 2 2 3 3 4 2" xfId="18794"/>
    <cellStyle name="Normal 2 2 2 2 2 2 2 23 2 2 2 2 3 3 5" xfId="8029"/>
    <cellStyle name="Normal 2 2 2 2 2 2 2 23 2 2 2 2 3 3 6" xfId="26266"/>
    <cellStyle name="Normal 2 2 2 2 2 2 2 23 2 2 2 2 3 3 7" xfId="29993"/>
    <cellStyle name="Normal 2 2 2 2 2 2 2 23 2 2 2 2 3 3 8" xfId="33726"/>
    <cellStyle name="Normal 2 2 2 2 2 2 2 23 2 2 2 2 3 3 9" xfId="37457"/>
    <cellStyle name="Normal 2 2 2 2 2 2 2 23 2 2 2 2 3 4" xfId="236"/>
    <cellStyle name="Normal 2 2 2 2 2 2 2 23 2 2 2 2 3 5" xfId="237"/>
    <cellStyle name="Normal 2 2 2 2 2 2 2 23 2 2 2 2 3 6" xfId="238"/>
    <cellStyle name="Normal 2 2 2 2 2 2 2 23 2 2 2 2 3 7" xfId="239"/>
    <cellStyle name="Normal 2 2 2 2 2 2 2 23 2 2 2 2 3 8" xfId="240"/>
    <cellStyle name="Normal 2 2 2 2 2 2 2 23 2 2 2 2 3 9" xfId="241"/>
    <cellStyle name="Normal 2 2 2 2 2 2 2 23 2 2 2 2 4" xfId="242"/>
    <cellStyle name="Normal 2 2 2 2 2 2 2 23 2 2 2 2 4 2" xfId="243"/>
    <cellStyle name="Normal 2 2 2 2 2 2 2 23 2 2 2 2 4 2 2" xfId="7553"/>
    <cellStyle name="Normal 2 2 2 2 2 2 2 23 2 2 2 2 4 2 2 2" xfId="22530"/>
    <cellStyle name="Normal 2 2 2 2 2 2 2 23 2 2 2 2 4 2 3" xfId="15044"/>
    <cellStyle name="Normal 2 2 2 2 2 2 2 23 2 2 2 2 4 2 3 2" xfId="18795"/>
    <cellStyle name="Normal 2 2 2 2 2 2 2 23 2 2 2 2 4 2 4" xfId="8049"/>
    <cellStyle name="Normal 2 2 2 2 2 2 2 23 2 2 2 2 4 2 5" xfId="26267"/>
    <cellStyle name="Normal 2 2 2 2 2 2 2 23 2 2 2 2 4 2 6" xfId="29994"/>
    <cellStyle name="Normal 2 2 2 2 2 2 2 23 2 2 2 2 4 2 7" xfId="33727"/>
    <cellStyle name="Normal 2 2 2 2 2 2 2 23 2 2 2 2 4 2 8" xfId="37458"/>
    <cellStyle name="Normal 2 2 2 2 2 2 2 23 2 2 2 2 5" xfId="244"/>
    <cellStyle name="Normal 2 2 2 2 2 2 2 23 2 2 2 2 5 2" xfId="7554"/>
    <cellStyle name="Normal 2 2 2 2 2 2 2 23 2 2 2 2 5 2 2" xfId="22531"/>
    <cellStyle name="Normal 2 2 2 2 2 2 2 23 2 2 2 2 5 3" xfId="15045"/>
    <cellStyle name="Normal 2 2 2 2 2 2 2 23 2 2 2 2 5 3 2" xfId="18796"/>
    <cellStyle name="Normal 2 2 2 2 2 2 2 23 2 2 2 2 5 4" xfId="8050"/>
    <cellStyle name="Normal 2 2 2 2 2 2 2 23 2 2 2 2 5 5" xfId="26268"/>
    <cellStyle name="Normal 2 2 2 2 2 2 2 23 2 2 2 2 5 6" xfId="29995"/>
    <cellStyle name="Normal 2 2 2 2 2 2 2 23 2 2 2 2 5 7" xfId="33728"/>
    <cellStyle name="Normal 2 2 2 2 2 2 2 23 2 2 2 2 5 8" xfId="37459"/>
    <cellStyle name="Normal 2 2 2 2 2 2 2 23 2 2 2 2 6" xfId="245"/>
    <cellStyle name="Normal 2 2 2 2 2 2 2 23 2 2 2 2 6 2" xfId="7555"/>
    <cellStyle name="Normal 2 2 2 2 2 2 2 23 2 2 2 2 6 2 2" xfId="22532"/>
    <cellStyle name="Normal 2 2 2 2 2 2 2 23 2 2 2 2 6 3" xfId="15046"/>
    <cellStyle name="Normal 2 2 2 2 2 2 2 23 2 2 2 2 6 3 2" xfId="18797"/>
    <cellStyle name="Normal 2 2 2 2 2 2 2 23 2 2 2 2 6 4" xfId="8051"/>
    <cellStyle name="Normal 2 2 2 2 2 2 2 23 2 2 2 2 6 5" xfId="26269"/>
    <cellStyle name="Normal 2 2 2 2 2 2 2 23 2 2 2 2 6 6" xfId="29996"/>
    <cellStyle name="Normal 2 2 2 2 2 2 2 23 2 2 2 2 6 7" xfId="33729"/>
    <cellStyle name="Normal 2 2 2 2 2 2 2 23 2 2 2 2 6 8" xfId="37460"/>
    <cellStyle name="Normal 2 2 2 2 2 2 2 23 2 2 2 2 7" xfId="246"/>
    <cellStyle name="Normal 2 2 2 2 2 2 2 23 2 2 2 2 7 2" xfId="7556"/>
    <cellStyle name="Normal 2 2 2 2 2 2 2 23 2 2 2 2 7 2 2" xfId="22533"/>
    <cellStyle name="Normal 2 2 2 2 2 2 2 23 2 2 2 2 7 3" xfId="15047"/>
    <cellStyle name="Normal 2 2 2 2 2 2 2 23 2 2 2 2 7 3 2" xfId="18798"/>
    <cellStyle name="Normal 2 2 2 2 2 2 2 23 2 2 2 2 7 4" xfId="8055"/>
    <cellStyle name="Normal 2 2 2 2 2 2 2 23 2 2 2 2 7 5" xfId="26270"/>
    <cellStyle name="Normal 2 2 2 2 2 2 2 23 2 2 2 2 7 6" xfId="29997"/>
    <cellStyle name="Normal 2 2 2 2 2 2 2 23 2 2 2 2 7 7" xfId="33730"/>
    <cellStyle name="Normal 2 2 2 2 2 2 2 23 2 2 2 2 7 8" xfId="37461"/>
    <cellStyle name="Normal 2 2 2 2 2 2 2 23 2 2 2 2 8" xfId="247"/>
    <cellStyle name="Normal 2 2 2 2 2 2 2 23 2 2 2 2 8 2" xfId="7557"/>
    <cellStyle name="Normal 2 2 2 2 2 2 2 23 2 2 2 2 8 2 2" xfId="22534"/>
    <cellStyle name="Normal 2 2 2 2 2 2 2 23 2 2 2 2 8 3" xfId="15048"/>
    <cellStyle name="Normal 2 2 2 2 2 2 2 23 2 2 2 2 8 3 2" xfId="18799"/>
    <cellStyle name="Normal 2 2 2 2 2 2 2 23 2 2 2 2 8 4" xfId="8065"/>
    <cellStyle name="Normal 2 2 2 2 2 2 2 23 2 2 2 2 8 5" xfId="26271"/>
    <cellStyle name="Normal 2 2 2 2 2 2 2 23 2 2 2 2 8 6" xfId="29998"/>
    <cellStyle name="Normal 2 2 2 2 2 2 2 23 2 2 2 2 8 7" xfId="33731"/>
    <cellStyle name="Normal 2 2 2 2 2 2 2 23 2 2 2 2 8 8" xfId="37462"/>
    <cellStyle name="Normal 2 2 2 2 2 2 2 23 2 2 2 2 9" xfId="248"/>
    <cellStyle name="Normal 2 2 2 2 2 2 2 23 2 2 2 2 9 2" xfId="7558"/>
    <cellStyle name="Normal 2 2 2 2 2 2 2 23 2 2 2 2 9 2 2" xfId="22535"/>
    <cellStyle name="Normal 2 2 2 2 2 2 2 23 2 2 2 2 9 3" xfId="15049"/>
    <cellStyle name="Normal 2 2 2 2 2 2 2 23 2 2 2 2 9 3 2" xfId="18800"/>
    <cellStyle name="Normal 2 2 2 2 2 2 2 23 2 2 2 2 9 4" xfId="8066"/>
    <cellStyle name="Normal 2 2 2 2 2 2 2 23 2 2 2 2 9 5" xfId="26272"/>
    <cellStyle name="Normal 2 2 2 2 2 2 2 23 2 2 2 2 9 6" xfId="29999"/>
    <cellStyle name="Normal 2 2 2 2 2 2 2 23 2 2 2 2 9 7" xfId="33732"/>
    <cellStyle name="Normal 2 2 2 2 2 2 2 23 2 2 2 2 9 8" xfId="37463"/>
    <cellStyle name="Normal 2 2 2 2 2 2 2 23 2 2 2 3" xfId="249"/>
    <cellStyle name="Normal 2 2 2 2 2 2 2 23 2 2 2 3 10" xfId="250"/>
    <cellStyle name="Normal 2 2 2 2 2 2 2 23 2 2 2 3 10 2" xfId="7560"/>
    <cellStyle name="Normal 2 2 2 2 2 2 2 23 2 2 2 3 10 2 2" xfId="22537"/>
    <cellStyle name="Normal 2 2 2 2 2 2 2 23 2 2 2 3 10 3" xfId="15051"/>
    <cellStyle name="Normal 2 2 2 2 2 2 2 23 2 2 2 3 10 3 2" xfId="18802"/>
    <cellStyle name="Normal 2 2 2 2 2 2 2 23 2 2 2 3 10 4" xfId="8068"/>
    <cellStyle name="Normal 2 2 2 2 2 2 2 23 2 2 2 3 10 5" xfId="26274"/>
    <cellStyle name="Normal 2 2 2 2 2 2 2 23 2 2 2 3 10 6" xfId="30001"/>
    <cellStyle name="Normal 2 2 2 2 2 2 2 23 2 2 2 3 10 7" xfId="33734"/>
    <cellStyle name="Normal 2 2 2 2 2 2 2 23 2 2 2 3 10 8" xfId="37465"/>
    <cellStyle name="Normal 2 2 2 2 2 2 2 23 2 2 2 3 11" xfId="251"/>
    <cellStyle name="Normal 2 2 2 2 2 2 2 23 2 2 2 3 11 2" xfId="7561"/>
    <cellStyle name="Normal 2 2 2 2 2 2 2 23 2 2 2 3 11 2 2" xfId="22538"/>
    <cellStyle name="Normal 2 2 2 2 2 2 2 23 2 2 2 3 11 3" xfId="15052"/>
    <cellStyle name="Normal 2 2 2 2 2 2 2 23 2 2 2 3 11 3 2" xfId="18803"/>
    <cellStyle name="Normal 2 2 2 2 2 2 2 23 2 2 2 3 11 4" xfId="8069"/>
    <cellStyle name="Normal 2 2 2 2 2 2 2 23 2 2 2 3 11 5" xfId="26275"/>
    <cellStyle name="Normal 2 2 2 2 2 2 2 23 2 2 2 3 11 6" xfId="30002"/>
    <cellStyle name="Normal 2 2 2 2 2 2 2 23 2 2 2 3 11 7" xfId="33735"/>
    <cellStyle name="Normal 2 2 2 2 2 2 2 23 2 2 2 3 11 8" xfId="37466"/>
    <cellStyle name="Normal 2 2 2 2 2 2 2 23 2 2 2 3 12" xfId="252"/>
    <cellStyle name="Normal 2 2 2 2 2 2 2 23 2 2 2 3 12 2" xfId="7562"/>
    <cellStyle name="Normal 2 2 2 2 2 2 2 23 2 2 2 3 12 2 2" xfId="22539"/>
    <cellStyle name="Normal 2 2 2 2 2 2 2 23 2 2 2 3 12 3" xfId="15053"/>
    <cellStyle name="Normal 2 2 2 2 2 2 2 23 2 2 2 3 12 3 2" xfId="18804"/>
    <cellStyle name="Normal 2 2 2 2 2 2 2 23 2 2 2 3 12 4" xfId="8070"/>
    <cellStyle name="Normal 2 2 2 2 2 2 2 23 2 2 2 3 12 5" xfId="26276"/>
    <cellStyle name="Normal 2 2 2 2 2 2 2 23 2 2 2 3 12 6" xfId="30003"/>
    <cellStyle name="Normal 2 2 2 2 2 2 2 23 2 2 2 3 12 7" xfId="33736"/>
    <cellStyle name="Normal 2 2 2 2 2 2 2 23 2 2 2 3 12 8" xfId="37467"/>
    <cellStyle name="Normal 2 2 2 2 2 2 2 23 2 2 2 3 13" xfId="7559"/>
    <cellStyle name="Normal 2 2 2 2 2 2 2 23 2 2 2 3 13 2" xfId="22536"/>
    <cellStyle name="Normal 2 2 2 2 2 2 2 23 2 2 2 3 14" xfId="15050"/>
    <cellStyle name="Normal 2 2 2 2 2 2 2 23 2 2 2 3 14 2" xfId="18801"/>
    <cellStyle name="Normal 2 2 2 2 2 2 2 23 2 2 2 3 15" xfId="8067"/>
    <cellStyle name="Normal 2 2 2 2 2 2 2 23 2 2 2 3 16" xfId="26273"/>
    <cellStyle name="Normal 2 2 2 2 2 2 2 23 2 2 2 3 17" xfId="30000"/>
    <cellStyle name="Normal 2 2 2 2 2 2 2 23 2 2 2 3 18" xfId="33733"/>
    <cellStyle name="Normal 2 2 2 2 2 2 2 23 2 2 2 3 19" xfId="37464"/>
    <cellStyle name="Normal 2 2 2 2 2 2 2 23 2 2 2 3 2" xfId="253"/>
    <cellStyle name="Normal 2 2 2 2 2 2 2 23 2 2 2 3 2 10" xfId="254"/>
    <cellStyle name="Normal 2 2 2 2 2 2 2 23 2 2 2 3 2 11" xfId="255"/>
    <cellStyle name="Normal 2 2 2 2 2 2 2 23 2 2 2 3 2 2" xfId="256"/>
    <cellStyle name="Normal 2 2 2 2 2 2 2 23 2 2 2 3 2 2 10" xfId="257"/>
    <cellStyle name="Normal 2 2 2 2 2 2 2 23 2 2 2 3 2 2 10 2" xfId="7567"/>
    <cellStyle name="Normal 2 2 2 2 2 2 2 23 2 2 2 3 2 2 10 2 2" xfId="22541"/>
    <cellStyle name="Normal 2 2 2 2 2 2 2 23 2 2 2 3 2 2 10 3" xfId="15055"/>
    <cellStyle name="Normal 2 2 2 2 2 2 2 23 2 2 2 3 2 2 10 3 2" xfId="18806"/>
    <cellStyle name="Normal 2 2 2 2 2 2 2 23 2 2 2 3 2 2 10 4" xfId="8082"/>
    <cellStyle name="Normal 2 2 2 2 2 2 2 23 2 2 2 3 2 2 10 5" xfId="26278"/>
    <cellStyle name="Normal 2 2 2 2 2 2 2 23 2 2 2 3 2 2 10 6" xfId="30005"/>
    <cellStyle name="Normal 2 2 2 2 2 2 2 23 2 2 2 3 2 2 10 7" xfId="33738"/>
    <cellStyle name="Normal 2 2 2 2 2 2 2 23 2 2 2 3 2 2 10 8" xfId="37469"/>
    <cellStyle name="Normal 2 2 2 2 2 2 2 23 2 2 2 3 2 2 11" xfId="258"/>
    <cellStyle name="Normal 2 2 2 2 2 2 2 23 2 2 2 3 2 2 11 2" xfId="7568"/>
    <cellStyle name="Normal 2 2 2 2 2 2 2 23 2 2 2 3 2 2 11 2 2" xfId="22542"/>
    <cellStyle name="Normal 2 2 2 2 2 2 2 23 2 2 2 3 2 2 11 3" xfId="15056"/>
    <cellStyle name="Normal 2 2 2 2 2 2 2 23 2 2 2 3 2 2 11 3 2" xfId="18807"/>
    <cellStyle name="Normal 2 2 2 2 2 2 2 23 2 2 2 3 2 2 11 4" xfId="8086"/>
    <cellStyle name="Normal 2 2 2 2 2 2 2 23 2 2 2 3 2 2 11 5" xfId="26279"/>
    <cellStyle name="Normal 2 2 2 2 2 2 2 23 2 2 2 3 2 2 11 6" xfId="30006"/>
    <cellStyle name="Normal 2 2 2 2 2 2 2 23 2 2 2 3 2 2 11 7" xfId="33739"/>
    <cellStyle name="Normal 2 2 2 2 2 2 2 23 2 2 2 3 2 2 11 8" xfId="37470"/>
    <cellStyle name="Normal 2 2 2 2 2 2 2 23 2 2 2 3 2 2 12" xfId="7566"/>
    <cellStyle name="Normal 2 2 2 2 2 2 2 23 2 2 2 3 2 2 12 2" xfId="22540"/>
    <cellStyle name="Normal 2 2 2 2 2 2 2 23 2 2 2 3 2 2 13" xfId="15054"/>
    <cellStyle name="Normal 2 2 2 2 2 2 2 23 2 2 2 3 2 2 13 2" xfId="18805"/>
    <cellStyle name="Normal 2 2 2 2 2 2 2 23 2 2 2 3 2 2 14" xfId="8081"/>
    <cellStyle name="Normal 2 2 2 2 2 2 2 23 2 2 2 3 2 2 15" xfId="26277"/>
    <cellStyle name="Normal 2 2 2 2 2 2 2 23 2 2 2 3 2 2 16" xfId="30004"/>
    <cellStyle name="Normal 2 2 2 2 2 2 2 23 2 2 2 3 2 2 17" xfId="33737"/>
    <cellStyle name="Normal 2 2 2 2 2 2 2 23 2 2 2 3 2 2 18" xfId="37468"/>
    <cellStyle name="Normal 2 2 2 2 2 2 2 23 2 2 2 3 2 2 2" xfId="259"/>
    <cellStyle name="Normal 2 2 2 2 2 2 2 23 2 2 2 3 2 2 2 2" xfId="260"/>
    <cellStyle name="Normal 2 2 2 2 2 2 2 23 2 2 2 3 2 2 2 2 2" xfId="7570"/>
    <cellStyle name="Normal 2 2 2 2 2 2 2 23 2 2 2 3 2 2 2 2 2 2" xfId="22543"/>
    <cellStyle name="Normal 2 2 2 2 2 2 2 23 2 2 2 3 2 2 2 2 3" xfId="15057"/>
    <cellStyle name="Normal 2 2 2 2 2 2 2 23 2 2 2 3 2 2 2 2 3 2" xfId="18808"/>
    <cellStyle name="Normal 2 2 2 2 2 2 2 23 2 2 2 3 2 2 2 2 4" xfId="8096"/>
    <cellStyle name="Normal 2 2 2 2 2 2 2 23 2 2 2 3 2 2 2 2 5" xfId="26280"/>
    <cellStyle name="Normal 2 2 2 2 2 2 2 23 2 2 2 3 2 2 2 2 6" xfId="30007"/>
    <cellStyle name="Normal 2 2 2 2 2 2 2 23 2 2 2 3 2 2 2 2 7" xfId="33740"/>
    <cellStyle name="Normal 2 2 2 2 2 2 2 23 2 2 2 3 2 2 2 2 8" xfId="37471"/>
    <cellStyle name="Normal 2 2 2 2 2 2 2 23 2 2 2 3 2 2 3" xfId="261"/>
    <cellStyle name="Normal 2 2 2 2 2 2 2 23 2 2 2 3 2 2 3 2" xfId="7571"/>
    <cellStyle name="Normal 2 2 2 2 2 2 2 23 2 2 2 3 2 2 3 2 2" xfId="22544"/>
    <cellStyle name="Normal 2 2 2 2 2 2 2 23 2 2 2 3 2 2 3 3" xfId="15058"/>
    <cellStyle name="Normal 2 2 2 2 2 2 2 23 2 2 2 3 2 2 3 3 2" xfId="18809"/>
    <cellStyle name="Normal 2 2 2 2 2 2 2 23 2 2 2 3 2 2 3 4" xfId="8097"/>
    <cellStyle name="Normal 2 2 2 2 2 2 2 23 2 2 2 3 2 2 3 5" xfId="26281"/>
    <cellStyle name="Normal 2 2 2 2 2 2 2 23 2 2 2 3 2 2 3 6" xfId="30008"/>
    <cellStyle name="Normal 2 2 2 2 2 2 2 23 2 2 2 3 2 2 3 7" xfId="33741"/>
    <cellStyle name="Normal 2 2 2 2 2 2 2 23 2 2 2 3 2 2 3 8" xfId="37472"/>
    <cellStyle name="Normal 2 2 2 2 2 2 2 23 2 2 2 3 2 2 4" xfId="262"/>
    <cellStyle name="Normal 2 2 2 2 2 2 2 23 2 2 2 3 2 2 4 2" xfId="7572"/>
    <cellStyle name="Normal 2 2 2 2 2 2 2 23 2 2 2 3 2 2 4 2 2" xfId="22545"/>
    <cellStyle name="Normal 2 2 2 2 2 2 2 23 2 2 2 3 2 2 4 3" xfId="15059"/>
    <cellStyle name="Normal 2 2 2 2 2 2 2 23 2 2 2 3 2 2 4 3 2" xfId="18810"/>
    <cellStyle name="Normal 2 2 2 2 2 2 2 23 2 2 2 3 2 2 4 4" xfId="8098"/>
    <cellStyle name="Normal 2 2 2 2 2 2 2 23 2 2 2 3 2 2 4 5" xfId="26282"/>
    <cellStyle name="Normal 2 2 2 2 2 2 2 23 2 2 2 3 2 2 4 6" xfId="30009"/>
    <cellStyle name="Normal 2 2 2 2 2 2 2 23 2 2 2 3 2 2 4 7" xfId="33742"/>
    <cellStyle name="Normal 2 2 2 2 2 2 2 23 2 2 2 3 2 2 4 8" xfId="37473"/>
    <cellStyle name="Normal 2 2 2 2 2 2 2 23 2 2 2 3 2 2 5" xfId="263"/>
    <cellStyle name="Normal 2 2 2 2 2 2 2 23 2 2 2 3 2 2 5 2" xfId="7573"/>
    <cellStyle name="Normal 2 2 2 2 2 2 2 23 2 2 2 3 2 2 5 2 2" xfId="22546"/>
    <cellStyle name="Normal 2 2 2 2 2 2 2 23 2 2 2 3 2 2 5 3" xfId="15060"/>
    <cellStyle name="Normal 2 2 2 2 2 2 2 23 2 2 2 3 2 2 5 3 2" xfId="18811"/>
    <cellStyle name="Normal 2 2 2 2 2 2 2 23 2 2 2 3 2 2 5 4" xfId="8099"/>
    <cellStyle name="Normal 2 2 2 2 2 2 2 23 2 2 2 3 2 2 5 5" xfId="26283"/>
    <cellStyle name="Normal 2 2 2 2 2 2 2 23 2 2 2 3 2 2 5 6" xfId="30010"/>
    <cellStyle name="Normal 2 2 2 2 2 2 2 23 2 2 2 3 2 2 5 7" xfId="33743"/>
    <cellStyle name="Normal 2 2 2 2 2 2 2 23 2 2 2 3 2 2 5 8" xfId="37474"/>
    <cellStyle name="Normal 2 2 2 2 2 2 2 23 2 2 2 3 2 2 6" xfId="264"/>
    <cellStyle name="Normal 2 2 2 2 2 2 2 23 2 2 2 3 2 2 6 2" xfId="7574"/>
    <cellStyle name="Normal 2 2 2 2 2 2 2 23 2 2 2 3 2 2 6 2 2" xfId="22547"/>
    <cellStyle name="Normal 2 2 2 2 2 2 2 23 2 2 2 3 2 2 6 3" xfId="15061"/>
    <cellStyle name="Normal 2 2 2 2 2 2 2 23 2 2 2 3 2 2 6 3 2" xfId="18812"/>
    <cellStyle name="Normal 2 2 2 2 2 2 2 23 2 2 2 3 2 2 6 4" xfId="8100"/>
    <cellStyle name="Normal 2 2 2 2 2 2 2 23 2 2 2 3 2 2 6 5" xfId="26284"/>
    <cellStyle name="Normal 2 2 2 2 2 2 2 23 2 2 2 3 2 2 6 6" xfId="30011"/>
    <cellStyle name="Normal 2 2 2 2 2 2 2 23 2 2 2 3 2 2 6 7" xfId="33744"/>
    <cellStyle name="Normal 2 2 2 2 2 2 2 23 2 2 2 3 2 2 6 8" xfId="37475"/>
    <cellStyle name="Normal 2 2 2 2 2 2 2 23 2 2 2 3 2 2 7" xfId="265"/>
    <cellStyle name="Normal 2 2 2 2 2 2 2 23 2 2 2 3 2 2 7 2" xfId="7575"/>
    <cellStyle name="Normal 2 2 2 2 2 2 2 23 2 2 2 3 2 2 7 2 2" xfId="22548"/>
    <cellStyle name="Normal 2 2 2 2 2 2 2 23 2 2 2 3 2 2 7 3" xfId="15062"/>
    <cellStyle name="Normal 2 2 2 2 2 2 2 23 2 2 2 3 2 2 7 3 2" xfId="18813"/>
    <cellStyle name="Normal 2 2 2 2 2 2 2 23 2 2 2 3 2 2 7 4" xfId="8101"/>
    <cellStyle name="Normal 2 2 2 2 2 2 2 23 2 2 2 3 2 2 7 5" xfId="26285"/>
    <cellStyle name="Normal 2 2 2 2 2 2 2 23 2 2 2 3 2 2 7 6" xfId="30012"/>
    <cellStyle name="Normal 2 2 2 2 2 2 2 23 2 2 2 3 2 2 7 7" xfId="33745"/>
    <cellStyle name="Normal 2 2 2 2 2 2 2 23 2 2 2 3 2 2 7 8" xfId="37476"/>
    <cellStyle name="Normal 2 2 2 2 2 2 2 23 2 2 2 3 2 2 8" xfId="266"/>
    <cellStyle name="Normal 2 2 2 2 2 2 2 23 2 2 2 3 2 2 8 2" xfId="7576"/>
    <cellStyle name="Normal 2 2 2 2 2 2 2 23 2 2 2 3 2 2 8 2 2" xfId="22549"/>
    <cellStyle name="Normal 2 2 2 2 2 2 2 23 2 2 2 3 2 2 8 3" xfId="15063"/>
    <cellStyle name="Normal 2 2 2 2 2 2 2 23 2 2 2 3 2 2 8 3 2" xfId="18814"/>
    <cellStyle name="Normal 2 2 2 2 2 2 2 23 2 2 2 3 2 2 8 4" xfId="8102"/>
    <cellStyle name="Normal 2 2 2 2 2 2 2 23 2 2 2 3 2 2 8 5" xfId="26286"/>
    <cellStyle name="Normal 2 2 2 2 2 2 2 23 2 2 2 3 2 2 8 6" xfId="30013"/>
    <cellStyle name="Normal 2 2 2 2 2 2 2 23 2 2 2 3 2 2 8 7" xfId="33746"/>
    <cellStyle name="Normal 2 2 2 2 2 2 2 23 2 2 2 3 2 2 8 8" xfId="37477"/>
    <cellStyle name="Normal 2 2 2 2 2 2 2 23 2 2 2 3 2 2 9" xfId="267"/>
    <cellStyle name="Normal 2 2 2 2 2 2 2 23 2 2 2 3 2 2 9 2" xfId="7577"/>
    <cellStyle name="Normal 2 2 2 2 2 2 2 23 2 2 2 3 2 2 9 2 2" xfId="22550"/>
    <cellStyle name="Normal 2 2 2 2 2 2 2 23 2 2 2 3 2 2 9 3" xfId="15064"/>
    <cellStyle name="Normal 2 2 2 2 2 2 2 23 2 2 2 3 2 2 9 3 2" xfId="18815"/>
    <cellStyle name="Normal 2 2 2 2 2 2 2 23 2 2 2 3 2 2 9 4" xfId="8113"/>
    <cellStyle name="Normal 2 2 2 2 2 2 2 23 2 2 2 3 2 2 9 5" xfId="26287"/>
    <cellStyle name="Normal 2 2 2 2 2 2 2 23 2 2 2 3 2 2 9 6" xfId="30014"/>
    <cellStyle name="Normal 2 2 2 2 2 2 2 23 2 2 2 3 2 2 9 7" xfId="33747"/>
    <cellStyle name="Normal 2 2 2 2 2 2 2 23 2 2 2 3 2 2 9 8" xfId="37478"/>
    <cellStyle name="Normal 2 2 2 2 2 2 2 23 2 2 2 3 2 3" xfId="268"/>
    <cellStyle name="Normal 2 2 2 2 2 2 2 23 2 2 2 3 2 3 2" xfId="269"/>
    <cellStyle name="Normal 2 2 2 2 2 2 2 23 2 2 2 3 2 3 3" xfId="7578"/>
    <cellStyle name="Normal 2 2 2 2 2 2 2 23 2 2 2 3 2 3 3 2" xfId="22551"/>
    <cellStyle name="Normal 2 2 2 2 2 2 2 23 2 2 2 3 2 3 4" xfId="15065"/>
    <cellStyle name="Normal 2 2 2 2 2 2 2 23 2 2 2 3 2 3 4 2" xfId="18816"/>
    <cellStyle name="Normal 2 2 2 2 2 2 2 23 2 2 2 3 2 3 5" xfId="8123"/>
    <cellStyle name="Normal 2 2 2 2 2 2 2 23 2 2 2 3 2 3 6" xfId="26288"/>
    <cellStyle name="Normal 2 2 2 2 2 2 2 23 2 2 2 3 2 3 7" xfId="30015"/>
    <cellStyle name="Normal 2 2 2 2 2 2 2 23 2 2 2 3 2 3 8" xfId="33748"/>
    <cellStyle name="Normal 2 2 2 2 2 2 2 23 2 2 2 3 2 3 9" xfId="37479"/>
    <cellStyle name="Normal 2 2 2 2 2 2 2 23 2 2 2 3 2 4" xfId="270"/>
    <cellStyle name="Normal 2 2 2 2 2 2 2 23 2 2 2 3 2 5" xfId="271"/>
    <cellStyle name="Normal 2 2 2 2 2 2 2 23 2 2 2 3 2 6" xfId="272"/>
    <cellStyle name="Normal 2 2 2 2 2 2 2 23 2 2 2 3 2 7" xfId="273"/>
    <cellStyle name="Normal 2 2 2 2 2 2 2 23 2 2 2 3 2 8" xfId="274"/>
    <cellStyle name="Normal 2 2 2 2 2 2 2 23 2 2 2 3 2 9" xfId="275"/>
    <cellStyle name="Normal 2 2 2 2 2 2 2 23 2 2 2 3 3" xfId="276"/>
    <cellStyle name="Normal 2 2 2 2 2 2 2 23 2 2 2 3 3 2" xfId="277"/>
    <cellStyle name="Normal 2 2 2 2 2 2 2 23 2 2 2 3 3 2 2" xfId="7587"/>
    <cellStyle name="Normal 2 2 2 2 2 2 2 23 2 2 2 3 3 2 2 2" xfId="22552"/>
    <cellStyle name="Normal 2 2 2 2 2 2 2 23 2 2 2 3 3 2 3" xfId="15066"/>
    <cellStyle name="Normal 2 2 2 2 2 2 2 23 2 2 2 3 3 2 3 2" xfId="18817"/>
    <cellStyle name="Normal 2 2 2 2 2 2 2 23 2 2 2 3 3 2 4" xfId="8128"/>
    <cellStyle name="Normal 2 2 2 2 2 2 2 23 2 2 2 3 3 2 5" xfId="26289"/>
    <cellStyle name="Normal 2 2 2 2 2 2 2 23 2 2 2 3 3 2 6" xfId="30016"/>
    <cellStyle name="Normal 2 2 2 2 2 2 2 23 2 2 2 3 3 2 7" xfId="33749"/>
    <cellStyle name="Normal 2 2 2 2 2 2 2 23 2 2 2 3 3 2 8" xfId="37480"/>
    <cellStyle name="Normal 2 2 2 2 2 2 2 23 2 2 2 3 4" xfId="278"/>
    <cellStyle name="Normal 2 2 2 2 2 2 2 23 2 2 2 3 4 2" xfId="7588"/>
    <cellStyle name="Normal 2 2 2 2 2 2 2 23 2 2 2 3 4 2 2" xfId="22553"/>
    <cellStyle name="Normal 2 2 2 2 2 2 2 23 2 2 2 3 4 3" xfId="15067"/>
    <cellStyle name="Normal 2 2 2 2 2 2 2 23 2 2 2 3 4 3 2" xfId="18818"/>
    <cellStyle name="Normal 2 2 2 2 2 2 2 23 2 2 2 3 4 4" xfId="8129"/>
    <cellStyle name="Normal 2 2 2 2 2 2 2 23 2 2 2 3 4 5" xfId="26290"/>
    <cellStyle name="Normal 2 2 2 2 2 2 2 23 2 2 2 3 4 6" xfId="30017"/>
    <cellStyle name="Normal 2 2 2 2 2 2 2 23 2 2 2 3 4 7" xfId="33750"/>
    <cellStyle name="Normal 2 2 2 2 2 2 2 23 2 2 2 3 4 8" xfId="37481"/>
    <cellStyle name="Normal 2 2 2 2 2 2 2 23 2 2 2 3 5" xfId="279"/>
    <cellStyle name="Normal 2 2 2 2 2 2 2 23 2 2 2 3 5 2" xfId="7589"/>
    <cellStyle name="Normal 2 2 2 2 2 2 2 23 2 2 2 3 5 2 2" xfId="22554"/>
    <cellStyle name="Normal 2 2 2 2 2 2 2 23 2 2 2 3 5 3" xfId="15068"/>
    <cellStyle name="Normal 2 2 2 2 2 2 2 23 2 2 2 3 5 3 2" xfId="18819"/>
    <cellStyle name="Normal 2 2 2 2 2 2 2 23 2 2 2 3 5 4" xfId="8130"/>
    <cellStyle name="Normal 2 2 2 2 2 2 2 23 2 2 2 3 5 5" xfId="26291"/>
    <cellStyle name="Normal 2 2 2 2 2 2 2 23 2 2 2 3 5 6" xfId="30018"/>
    <cellStyle name="Normal 2 2 2 2 2 2 2 23 2 2 2 3 5 7" xfId="33751"/>
    <cellStyle name="Normal 2 2 2 2 2 2 2 23 2 2 2 3 5 8" xfId="37482"/>
    <cellStyle name="Normal 2 2 2 2 2 2 2 23 2 2 2 3 6" xfId="280"/>
    <cellStyle name="Normal 2 2 2 2 2 2 2 23 2 2 2 3 6 2" xfId="7590"/>
    <cellStyle name="Normal 2 2 2 2 2 2 2 23 2 2 2 3 6 2 2" xfId="22555"/>
    <cellStyle name="Normal 2 2 2 2 2 2 2 23 2 2 2 3 6 3" xfId="15069"/>
    <cellStyle name="Normal 2 2 2 2 2 2 2 23 2 2 2 3 6 3 2" xfId="18820"/>
    <cellStyle name="Normal 2 2 2 2 2 2 2 23 2 2 2 3 6 4" xfId="8134"/>
    <cellStyle name="Normal 2 2 2 2 2 2 2 23 2 2 2 3 6 5" xfId="26292"/>
    <cellStyle name="Normal 2 2 2 2 2 2 2 23 2 2 2 3 6 6" xfId="30019"/>
    <cellStyle name="Normal 2 2 2 2 2 2 2 23 2 2 2 3 6 7" xfId="33752"/>
    <cellStyle name="Normal 2 2 2 2 2 2 2 23 2 2 2 3 6 8" xfId="37483"/>
    <cellStyle name="Normal 2 2 2 2 2 2 2 23 2 2 2 3 7" xfId="281"/>
    <cellStyle name="Normal 2 2 2 2 2 2 2 23 2 2 2 3 7 2" xfId="7591"/>
    <cellStyle name="Normal 2 2 2 2 2 2 2 23 2 2 2 3 7 2 2" xfId="22556"/>
    <cellStyle name="Normal 2 2 2 2 2 2 2 23 2 2 2 3 7 3" xfId="15070"/>
    <cellStyle name="Normal 2 2 2 2 2 2 2 23 2 2 2 3 7 3 2" xfId="18821"/>
    <cellStyle name="Normal 2 2 2 2 2 2 2 23 2 2 2 3 7 4" xfId="8144"/>
    <cellStyle name="Normal 2 2 2 2 2 2 2 23 2 2 2 3 7 5" xfId="26293"/>
    <cellStyle name="Normal 2 2 2 2 2 2 2 23 2 2 2 3 7 6" xfId="30020"/>
    <cellStyle name="Normal 2 2 2 2 2 2 2 23 2 2 2 3 7 7" xfId="33753"/>
    <cellStyle name="Normal 2 2 2 2 2 2 2 23 2 2 2 3 7 8" xfId="37484"/>
    <cellStyle name="Normal 2 2 2 2 2 2 2 23 2 2 2 3 8" xfId="282"/>
    <cellStyle name="Normal 2 2 2 2 2 2 2 23 2 2 2 3 8 2" xfId="7592"/>
    <cellStyle name="Normal 2 2 2 2 2 2 2 23 2 2 2 3 8 2 2" xfId="22557"/>
    <cellStyle name="Normal 2 2 2 2 2 2 2 23 2 2 2 3 8 3" xfId="15071"/>
    <cellStyle name="Normal 2 2 2 2 2 2 2 23 2 2 2 3 8 3 2" xfId="18822"/>
    <cellStyle name="Normal 2 2 2 2 2 2 2 23 2 2 2 3 8 4" xfId="8145"/>
    <cellStyle name="Normal 2 2 2 2 2 2 2 23 2 2 2 3 8 5" xfId="26294"/>
    <cellStyle name="Normal 2 2 2 2 2 2 2 23 2 2 2 3 8 6" xfId="30021"/>
    <cellStyle name="Normal 2 2 2 2 2 2 2 23 2 2 2 3 8 7" xfId="33754"/>
    <cellStyle name="Normal 2 2 2 2 2 2 2 23 2 2 2 3 8 8" xfId="37485"/>
    <cellStyle name="Normal 2 2 2 2 2 2 2 23 2 2 2 3 9" xfId="283"/>
    <cellStyle name="Normal 2 2 2 2 2 2 2 23 2 2 2 3 9 2" xfId="7593"/>
    <cellStyle name="Normal 2 2 2 2 2 2 2 23 2 2 2 3 9 2 2" xfId="22558"/>
    <cellStyle name="Normal 2 2 2 2 2 2 2 23 2 2 2 3 9 3" xfId="15072"/>
    <cellStyle name="Normal 2 2 2 2 2 2 2 23 2 2 2 3 9 3 2" xfId="18823"/>
    <cellStyle name="Normal 2 2 2 2 2 2 2 23 2 2 2 3 9 4" xfId="8146"/>
    <cellStyle name="Normal 2 2 2 2 2 2 2 23 2 2 2 3 9 5" xfId="26295"/>
    <cellStyle name="Normal 2 2 2 2 2 2 2 23 2 2 2 3 9 6" xfId="30022"/>
    <cellStyle name="Normal 2 2 2 2 2 2 2 23 2 2 2 3 9 7" xfId="33755"/>
    <cellStyle name="Normal 2 2 2 2 2 2 2 23 2 2 2 3 9 8" xfId="37486"/>
    <cellStyle name="Normal 2 2 2 2 2 2 2 23 2 2 2 4" xfId="284"/>
    <cellStyle name="Normal 2 2 2 2 2 2 2 23 2 2 2 4 10" xfId="285"/>
    <cellStyle name="Normal 2 2 2 2 2 2 2 23 2 2 2 4 10 2" xfId="7595"/>
    <cellStyle name="Normal 2 2 2 2 2 2 2 23 2 2 2 4 10 2 2" xfId="22560"/>
    <cellStyle name="Normal 2 2 2 2 2 2 2 23 2 2 2 4 10 3" xfId="15074"/>
    <cellStyle name="Normal 2 2 2 2 2 2 2 23 2 2 2 4 10 3 2" xfId="18825"/>
    <cellStyle name="Normal 2 2 2 2 2 2 2 23 2 2 2 4 10 4" xfId="8148"/>
    <cellStyle name="Normal 2 2 2 2 2 2 2 23 2 2 2 4 10 5" xfId="26297"/>
    <cellStyle name="Normal 2 2 2 2 2 2 2 23 2 2 2 4 10 6" xfId="30024"/>
    <cellStyle name="Normal 2 2 2 2 2 2 2 23 2 2 2 4 10 7" xfId="33757"/>
    <cellStyle name="Normal 2 2 2 2 2 2 2 23 2 2 2 4 10 8" xfId="37488"/>
    <cellStyle name="Normal 2 2 2 2 2 2 2 23 2 2 2 4 11" xfId="286"/>
    <cellStyle name="Normal 2 2 2 2 2 2 2 23 2 2 2 4 11 2" xfId="7596"/>
    <cellStyle name="Normal 2 2 2 2 2 2 2 23 2 2 2 4 11 2 2" xfId="22561"/>
    <cellStyle name="Normal 2 2 2 2 2 2 2 23 2 2 2 4 11 3" xfId="15075"/>
    <cellStyle name="Normal 2 2 2 2 2 2 2 23 2 2 2 4 11 3 2" xfId="18826"/>
    <cellStyle name="Normal 2 2 2 2 2 2 2 23 2 2 2 4 11 4" xfId="8149"/>
    <cellStyle name="Normal 2 2 2 2 2 2 2 23 2 2 2 4 11 5" xfId="26298"/>
    <cellStyle name="Normal 2 2 2 2 2 2 2 23 2 2 2 4 11 6" xfId="30025"/>
    <cellStyle name="Normal 2 2 2 2 2 2 2 23 2 2 2 4 11 7" xfId="33758"/>
    <cellStyle name="Normal 2 2 2 2 2 2 2 23 2 2 2 4 11 8" xfId="37489"/>
    <cellStyle name="Normal 2 2 2 2 2 2 2 23 2 2 2 4 12" xfId="7594"/>
    <cellStyle name="Normal 2 2 2 2 2 2 2 23 2 2 2 4 12 2" xfId="22559"/>
    <cellStyle name="Normal 2 2 2 2 2 2 2 23 2 2 2 4 13" xfId="15073"/>
    <cellStyle name="Normal 2 2 2 2 2 2 2 23 2 2 2 4 13 2" xfId="18824"/>
    <cellStyle name="Normal 2 2 2 2 2 2 2 23 2 2 2 4 14" xfId="8147"/>
    <cellStyle name="Normal 2 2 2 2 2 2 2 23 2 2 2 4 15" xfId="26296"/>
    <cellStyle name="Normal 2 2 2 2 2 2 2 23 2 2 2 4 16" xfId="30023"/>
    <cellStyle name="Normal 2 2 2 2 2 2 2 23 2 2 2 4 17" xfId="33756"/>
    <cellStyle name="Normal 2 2 2 2 2 2 2 23 2 2 2 4 18" xfId="37487"/>
    <cellStyle name="Normal 2 2 2 2 2 2 2 23 2 2 2 4 2" xfId="287"/>
    <cellStyle name="Normal 2 2 2 2 2 2 2 23 2 2 2 4 2 2" xfId="288"/>
    <cellStyle name="Normal 2 2 2 2 2 2 2 23 2 2 2 4 2 2 2" xfId="7597"/>
    <cellStyle name="Normal 2 2 2 2 2 2 2 23 2 2 2 4 2 2 2 2" xfId="22562"/>
    <cellStyle name="Normal 2 2 2 2 2 2 2 23 2 2 2 4 2 2 3" xfId="15076"/>
    <cellStyle name="Normal 2 2 2 2 2 2 2 23 2 2 2 4 2 2 3 2" xfId="18827"/>
    <cellStyle name="Normal 2 2 2 2 2 2 2 23 2 2 2 4 2 2 4" xfId="8150"/>
    <cellStyle name="Normal 2 2 2 2 2 2 2 23 2 2 2 4 2 2 5" xfId="26299"/>
    <cellStyle name="Normal 2 2 2 2 2 2 2 23 2 2 2 4 2 2 6" xfId="30026"/>
    <cellStyle name="Normal 2 2 2 2 2 2 2 23 2 2 2 4 2 2 7" xfId="33759"/>
    <cellStyle name="Normal 2 2 2 2 2 2 2 23 2 2 2 4 2 2 8" xfId="37490"/>
    <cellStyle name="Normal 2 2 2 2 2 2 2 23 2 2 2 4 3" xfId="289"/>
    <cellStyle name="Normal 2 2 2 2 2 2 2 23 2 2 2 4 3 2" xfId="7598"/>
    <cellStyle name="Normal 2 2 2 2 2 2 2 23 2 2 2 4 3 2 2" xfId="22563"/>
    <cellStyle name="Normal 2 2 2 2 2 2 2 23 2 2 2 4 3 3" xfId="15077"/>
    <cellStyle name="Normal 2 2 2 2 2 2 2 23 2 2 2 4 3 3 2" xfId="18828"/>
    <cellStyle name="Normal 2 2 2 2 2 2 2 23 2 2 2 4 3 4" xfId="8161"/>
    <cellStyle name="Normal 2 2 2 2 2 2 2 23 2 2 2 4 3 5" xfId="26300"/>
    <cellStyle name="Normal 2 2 2 2 2 2 2 23 2 2 2 4 3 6" xfId="30027"/>
    <cellStyle name="Normal 2 2 2 2 2 2 2 23 2 2 2 4 3 7" xfId="33760"/>
    <cellStyle name="Normal 2 2 2 2 2 2 2 23 2 2 2 4 3 8" xfId="37491"/>
    <cellStyle name="Normal 2 2 2 2 2 2 2 23 2 2 2 4 4" xfId="290"/>
    <cellStyle name="Normal 2 2 2 2 2 2 2 23 2 2 2 4 4 2" xfId="7599"/>
    <cellStyle name="Normal 2 2 2 2 2 2 2 23 2 2 2 4 4 2 2" xfId="22564"/>
    <cellStyle name="Normal 2 2 2 2 2 2 2 23 2 2 2 4 4 3" xfId="15078"/>
    <cellStyle name="Normal 2 2 2 2 2 2 2 23 2 2 2 4 4 3 2" xfId="18829"/>
    <cellStyle name="Normal 2 2 2 2 2 2 2 23 2 2 2 4 4 4" xfId="8171"/>
    <cellStyle name="Normal 2 2 2 2 2 2 2 23 2 2 2 4 4 5" xfId="26301"/>
    <cellStyle name="Normal 2 2 2 2 2 2 2 23 2 2 2 4 4 6" xfId="30028"/>
    <cellStyle name="Normal 2 2 2 2 2 2 2 23 2 2 2 4 4 7" xfId="33761"/>
    <cellStyle name="Normal 2 2 2 2 2 2 2 23 2 2 2 4 4 8" xfId="37492"/>
    <cellStyle name="Normal 2 2 2 2 2 2 2 23 2 2 2 4 5" xfId="291"/>
    <cellStyle name="Normal 2 2 2 2 2 2 2 23 2 2 2 4 5 2" xfId="7600"/>
    <cellStyle name="Normal 2 2 2 2 2 2 2 23 2 2 2 4 5 2 2" xfId="22565"/>
    <cellStyle name="Normal 2 2 2 2 2 2 2 23 2 2 2 4 5 3" xfId="15079"/>
    <cellStyle name="Normal 2 2 2 2 2 2 2 23 2 2 2 4 5 3 2" xfId="18830"/>
    <cellStyle name="Normal 2 2 2 2 2 2 2 23 2 2 2 4 5 4" xfId="8172"/>
    <cellStyle name="Normal 2 2 2 2 2 2 2 23 2 2 2 4 5 5" xfId="26302"/>
    <cellStyle name="Normal 2 2 2 2 2 2 2 23 2 2 2 4 5 6" xfId="30029"/>
    <cellStyle name="Normal 2 2 2 2 2 2 2 23 2 2 2 4 5 7" xfId="33762"/>
    <cellStyle name="Normal 2 2 2 2 2 2 2 23 2 2 2 4 5 8" xfId="37493"/>
    <cellStyle name="Normal 2 2 2 2 2 2 2 23 2 2 2 4 6" xfId="292"/>
    <cellStyle name="Normal 2 2 2 2 2 2 2 23 2 2 2 4 6 2" xfId="7601"/>
    <cellStyle name="Normal 2 2 2 2 2 2 2 23 2 2 2 4 6 2 2" xfId="22566"/>
    <cellStyle name="Normal 2 2 2 2 2 2 2 23 2 2 2 4 6 3" xfId="15080"/>
    <cellStyle name="Normal 2 2 2 2 2 2 2 23 2 2 2 4 6 3 2" xfId="18831"/>
    <cellStyle name="Normal 2 2 2 2 2 2 2 23 2 2 2 4 6 4" xfId="8173"/>
    <cellStyle name="Normal 2 2 2 2 2 2 2 23 2 2 2 4 6 5" xfId="26303"/>
    <cellStyle name="Normal 2 2 2 2 2 2 2 23 2 2 2 4 6 6" xfId="30030"/>
    <cellStyle name="Normal 2 2 2 2 2 2 2 23 2 2 2 4 6 7" xfId="33763"/>
    <cellStyle name="Normal 2 2 2 2 2 2 2 23 2 2 2 4 6 8" xfId="37494"/>
    <cellStyle name="Normal 2 2 2 2 2 2 2 23 2 2 2 4 7" xfId="293"/>
    <cellStyle name="Normal 2 2 2 2 2 2 2 23 2 2 2 4 7 2" xfId="7602"/>
    <cellStyle name="Normal 2 2 2 2 2 2 2 23 2 2 2 4 7 2 2" xfId="22567"/>
    <cellStyle name="Normal 2 2 2 2 2 2 2 23 2 2 2 4 7 3" xfId="15081"/>
    <cellStyle name="Normal 2 2 2 2 2 2 2 23 2 2 2 4 7 3 2" xfId="18832"/>
    <cellStyle name="Normal 2 2 2 2 2 2 2 23 2 2 2 4 7 4" xfId="8174"/>
    <cellStyle name="Normal 2 2 2 2 2 2 2 23 2 2 2 4 7 5" xfId="26304"/>
    <cellStyle name="Normal 2 2 2 2 2 2 2 23 2 2 2 4 7 6" xfId="30031"/>
    <cellStyle name="Normal 2 2 2 2 2 2 2 23 2 2 2 4 7 7" xfId="33764"/>
    <cellStyle name="Normal 2 2 2 2 2 2 2 23 2 2 2 4 7 8" xfId="37495"/>
    <cellStyle name="Normal 2 2 2 2 2 2 2 23 2 2 2 4 8" xfId="294"/>
    <cellStyle name="Normal 2 2 2 2 2 2 2 23 2 2 2 4 8 2" xfId="7603"/>
    <cellStyle name="Normal 2 2 2 2 2 2 2 23 2 2 2 4 8 2 2" xfId="22568"/>
    <cellStyle name="Normal 2 2 2 2 2 2 2 23 2 2 2 4 8 3" xfId="15082"/>
    <cellStyle name="Normal 2 2 2 2 2 2 2 23 2 2 2 4 8 3 2" xfId="18833"/>
    <cellStyle name="Normal 2 2 2 2 2 2 2 23 2 2 2 4 8 4" xfId="8175"/>
    <cellStyle name="Normal 2 2 2 2 2 2 2 23 2 2 2 4 8 5" xfId="26305"/>
    <cellStyle name="Normal 2 2 2 2 2 2 2 23 2 2 2 4 8 6" xfId="30032"/>
    <cellStyle name="Normal 2 2 2 2 2 2 2 23 2 2 2 4 8 7" xfId="33765"/>
    <cellStyle name="Normal 2 2 2 2 2 2 2 23 2 2 2 4 8 8" xfId="37496"/>
    <cellStyle name="Normal 2 2 2 2 2 2 2 23 2 2 2 4 9" xfId="295"/>
    <cellStyle name="Normal 2 2 2 2 2 2 2 23 2 2 2 4 9 2" xfId="7604"/>
    <cellStyle name="Normal 2 2 2 2 2 2 2 23 2 2 2 4 9 2 2" xfId="22569"/>
    <cellStyle name="Normal 2 2 2 2 2 2 2 23 2 2 2 4 9 3" xfId="15083"/>
    <cellStyle name="Normal 2 2 2 2 2 2 2 23 2 2 2 4 9 3 2" xfId="18834"/>
    <cellStyle name="Normal 2 2 2 2 2 2 2 23 2 2 2 4 9 4" xfId="8176"/>
    <cellStyle name="Normal 2 2 2 2 2 2 2 23 2 2 2 4 9 5" xfId="26306"/>
    <cellStyle name="Normal 2 2 2 2 2 2 2 23 2 2 2 4 9 6" xfId="30033"/>
    <cellStyle name="Normal 2 2 2 2 2 2 2 23 2 2 2 4 9 7" xfId="33766"/>
    <cellStyle name="Normal 2 2 2 2 2 2 2 23 2 2 2 4 9 8" xfId="37497"/>
    <cellStyle name="Normal 2 2 2 2 2 2 2 23 2 2 2 5" xfId="296"/>
    <cellStyle name="Normal 2 2 2 2 2 2 2 23 2 2 2 5 2" xfId="297"/>
    <cellStyle name="Normal 2 2 2 2 2 2 2 23 2 2 2 5 3" xfId="7605"/>
    <cellStyle name="Normal 2 2 2 2 2 2 2 23 2 2 2 5 3 2" xfId="22570"/>
    <cellStyle name="Normal 2 2 2 2 2 2 2 23 2 2 2 5 4" xfId="15084"/>
    <cellStyle name="Normal 2 2 2 2 2 2 2 23 2 2 2 5 4 2" xfId="18835"/>
    <cellStyle name="Normal 2 2 2 2 2 2 2 23 2 2 2 5 5" xfId="8177"/>
    <cellStyle name="Normal 2 2 2 2 2 2 2 23 2 2 2 5 6" xfId="26307"/>
    <cellStyle name="Normal 2 2 2 2 2 2 2 23 2 2 2 5 7" xfId="30034"/>
    <cellStyle name="Normal 2 2 2 2 2 2 2 23 2 2 2 5 8" xfId="33767"/>
    <cellStyle name="Normal 2 2 2 2 2 2 2 23 2 2 2 5 9" xfId="37498"/>
    <cellStyle name="Normal 2 2 2 2 2 2 2 23 2 2 2 6" xfId="298"/>
    <cellStyle name="Normal 2 2 2 2 2 2 2 23 2 2 2 7" xfId="299"/>
    <cellStyle name="Normal 2 2 2 2 2 2 2 23 2 2 2 8" xfId="300"/>
    <cellStyle name="Normal 2 2 2 2 2 2 2 23 2 2 2 9" xfId="301"/>
    <cellStyle name="Normal 2 2 2 2 2 2 2 23 2 2 20" xfId="33669"/>
    <cellStyle name="Normal 2 2 2 2 2 2 2 23 2 2 21" xfId="37400"/>
    <cellStyle name="Normal 2 2 2 2 2 2 2 23 2 2 3" xfId="302"/>
    <cellStyle name="Normal 2 2 2 2 2 2 2 23 2 2 3 10" xfId="303"/>
    <cellStyle name="Normal 2 2 2 2 2 2 2 23 2 2 3 11" xfId="304"/>
    <cellStyle name="Normal 2 2 2 2 2 2 2 23 2 2 3 12" xfId="305"/>
    <cellStyle name="Normal 2 2 2 2 2 2 2 23 2 2 3 2" xfId="306"/>
    <cellStyle name="Normal 2 2 2 2 2 2 2 23 2 2 3 2 10" xfId="307"/>
    <cellStyle name="Normal 2 2 2 2 2 2 2 23 2 2 3 2 10 2" xfId="7607"/>
    <cellStyle name="Normal 2 2 2 2 2 2 2 23 2 2 3 2 10 2 2" xfId="22572"/>
    <cellStyle name="Normal 2 2 2 2 2 2 2 23 2 2 3 2 10 3" xfId="15086"/>
    <cellStyle name="Normal 2 2 2 2 2 2 2 23 2 2 3 2 10 3 2" xfId="18837"/>
    <cellStyle name="Normal 2 2 2 2 2 2 2 23 2 2 3 2 10 4" xfId="8191"/>
    <cellStyle name="Normal 2 2 2 2 2 2 2 23 2 2 3 2 10 5" xfId="26309"/>
    <cellStyle name="Normal 2 2 2 2 2 2 2 23 2 2 3 2 10 6" xfId="30036"/>
    <cellStyle name="Normal 2 2 2 2 2 2 2 23 2 2 3 2 10 7" xfId="33769"/>
    <cellStyle name="Normal 2 2 2 2 2 2 2 23 2 2 3 2 10 8" xfId="37500"/>
    <cellStyle name="Normal 2 2 2 2 2 2 2 23 2 2 3 2 11" xfId="308"/>
    <cellStyle name="Normal 2 2 2 2 2 2 2 23 2 2 3 2 11 2" xfId="7608"/>
    <cellStyle name="Normal 2 2 2 2 2 2 2 23 2 2 3 2 11 2 2" xfId="22573"/>
    <cellStyle name="Normal 2 2 2 2 2 2 2 23 2 2 3 2 11 3" xfId="15087"/>
    <cellStyle name="Normal 2 2 2 2 2 2 2 23 2 2 3 2 11 3 2" xfId="18838"/>
    <cellStyle name="Normal 2 2 2 2 2 2 2 23 2 2 3 2 11 4" xfId="8202"/>
    <cellStyle name="Normal 2 2 2 2 2 2 2 23 2 2 3 2 11 5" xfId="26310"/>
    <cellStyle name="Normal 2 2 2 2 2 2 2 23 2 2 3 2 11 6" xfId="30037"/>
    <cellStyle name="Normal 2 2 2 2 2 2 2 23 2 2 3 2 11 7" xfId="33770"/>
    <cellStyle name="Normal 2 2 2 2 2 2 2 23 2 2 3 2 11 8" xfId="37501"/>
    <cellStyle name="Normal 2 2 2 2 2 2 2 23 2 2 3 2 12" xfId="309"/>
    <cellStyle name="Normal 2 2 2 2 2 2 2 23 2 2 3 2 12 2" xfId="7609"/>
    <cellStyle name="Normal 2 2 2 2 2 2 2 23 2 2 3 2 12 2 2" xfId="22574"/>
    <cellStyle name="Normal 2 2 2 2 2 2 2 23 2 2 3 2 12 3" xfId="15088"/>
    <cellStyle name="Normal 2 2 2 2 2 2 2 23 2 2 3 2 12 3 2" xfId="18839"/>
    <cellStyle name="Normal 2 2 2 2 2 2 2 23 2 2 3 2 12 4" xfId="8203"/>
    <cellStyle name="Normal 2 2 2 2 2 2 2 23 2 2 3 2 12 5" xfId="26311"/>
    <cellStyle name="Normal 2 2 2 2 2 2 2 23 2 2 3 2 12 6" xfId="30038"/>
    <cellStyle name="Normal 2 2 2 2 2 2 2 23 2 2 3 2 12 7" xfId="33771"/>
    <cellStyle name="Normal 2 2 2 2 2 2 2 23 2 2 3 2 12 8" xfId="37502"/>
    <cellStyle name="Normal 2 2 2 2 2 2 2 23 2 2 3 2 13" xfId="7606"/>
    <cellStyle name="Normal 2 2 2 2 2 2 2 23 2 2 3 2 13 2" xfId="22571"/>
    <cellStyle name="Normal 2 2 2 2 2 2 2 23 2 2 3 2 14" xfId="15085"/>
    <cellStyle name="Normal 2 2 2 2 2 2 2 23 2 2 3 2 14 2" xfId="18836"/>
    <cellStyle name="Normal 2 2 2 2 2 2 2 23 2 2 3 2 15" xfId="8190"/>
    <cellStyle name="Normal 2 2 2 2 2 2 2 23 2 2 3 2 16" xfId="26308"/>
    <cellStyle name="Normal 2 2 2 2 2 2 2 23 2 2 3 2 17" xfId="30035"/>
    <cellStyle name="Normal 2 2 2 2 2 2 2 23 2 2 3 2 18" xfId="33768"/>
    <cellStyle name="Normal 2 2 2 2 2 2 2 23 2 2 3 2 19" xfId="37499"/>
    <cellStyle name="Normal 2 2 2 2 2 2 2 23 2 2 3 2 2" xfId="310"/>
    <cellStyle name="Normal 2 2 2 2 2 2 2 23 2 2 3 2 2 10" xfId="311"/>
    <cellStyle name="Normal 2 2 2 2 2 2 2 23 2 2 3 2 2 11" xfId="312"/>
    <cellStyle name="Normal 2 2 2 2 2 2 2 23 2 2 3 2 2 2" xfId="313"/>
    <cellStyle name="Normal 2 2 2 2 2 2 2 23 2 2 3 2 2 2 10" xfId="314"/>
    <cellStyle name="Normal 2 2 2 2 2 2 2 23 2 2 3 2 2 2 10 2" xfId="7611"/>
    <cellStyle name="Normal 2 2 2 2 2 2 2 23 2 2 3 2 2 2 10 2 2" xfId="22576"/>
    <cellStyle name="Normal 2 2 2 2 2 2 2 23 2 2 3 2 2 2 10 3" xfId="15090"/>
    <cellStyle name="Normal 2 2 2 2 2 2 2 23 2 2 3 2 2 2 10 3 2" xfId="18841"/>
    <cellStyle name="Normal 2 2 2 2 2 2 2 23 2 2 3 2 2 2 10 4" xfId="8209"/>
    <cellStyle name="Normal 2 2 2 2 2 2 2 23 2 2 3 2 2 2 10 5" xfId="26313"/>
    <cellStyle name="Normal 2 2 2 2 2 2 2 23 2 2 3 2 2 2 10 6" xfId="30040"/>
    <cellStyle name="Normal 2 2 2 2 2 2 2 23 2 2 3 2 2 2 10 7" xfId="33773"/>
    <cellStyle name="Normal 2 2 2 2 2 2 2 23 2 2 3 2 2 2 10 8" xfId="37504"/>
    <cellStyle name="Normal 2 2 2 2 2 2 2 23 2 2 3 2 2 2 11" xfId="315"/>
    <cellStyle name="Normal 2 2 2 2 2 2 2 23 2 2 3 2 2 2 11 2" xfId="7612"/>
    <cellStyle name="Normal 2 2 2 2 2 2 2 23 2 2 3 2 2 2 11 2 2" xfId="22577"/>
    <cellStyle name="Normal 2 2 2 2 2 2 2 23 2 2 3 2 2 2 11 3" xfId="15091"/>
    <cellStyle name="Normal 2 2 2 2 2 2 2 23 2 2 3 2 2 2 11 3 2" xfId="18842"/>
    <cellStyle name="Normal 2 2 2 2 2 2 2 23 2 2 3 2 2 2 11 4" xfId="8213"/>
    <cellStyle name="Normal 2 2 2 2 2 2 2 23 2 2 3 2 2 2 11 5" xfId="26314"/>
    <cellStyle name="Normal 2 2 2 2 2 2 2 23 2 2 3 2 2 2 11 6" xfId="30041"/>
    <cellStyle name="Normal 2 2 2 2 2 2 2 23 2 2 3 2 2 2 11 7" xfId="33774"/>
    <cellStyle name="Normal 2 2 2 2 2 2 2 23 2 2 3 2 2 2 11 8" xfId="37505"/>
    <cellStyle name="Normal 2 2 2 2 2 2 2 23 2 2 3 2 2 2 12" xfId="7610"/>
    <cellStyle name="Normal 2 2 2 2 2 2 2 23 2 2 3 2 2 2 12 2" xfId="22575"/>
    <cellStyle name="Normal 2 2 2 2 2 2 2 23 2 2 3 2 2 2 13" xfId="15089"/>
    <cellStyle name="Normal 2 2 2 2 2 2 2 23 2 2 3 2 2 2 13 2" xfId="18840"/>
    <cellStyle name="Normal 2 2 2 2 2 2 2 23 2 2 3 2 2 2 14" xfId="8208"/>
    <cellStyle name="Normal 2 2 2 2 2 2 2 23 2 2 3 2 2 2 15" xfId="26312"/>
    <cellStyle name="Normal 2 2 2 2 2 2 2 23 2 2 3 2 2 2 16" xfId="30039"/>
    <cellStyle name="Normal 2 2 2 2 2 2 2 23 2 2 3 2 2 2 17" xfId="33772"/>
    <cellStyle name="Normal 2 2 2 2 2 2 2 23 2 2 3 2 2 2 18" xfId="37503"/>
    <cellStyle name="Normal 2 2 2 2 2 2 2 23 2 2 3 2 2 2 2" xfId="316"/>
    <cellStyle name="Normal 2 2 2 2 2 2 2 23 2 2 3 2 2 2 2 2" xfId="317"/>
    <cellStyle name="Normal 2 2 2 2 2 2 2 23 2 2 3 2 2 2 2 2 2" xfId="7613"/>
    <cellStyle name="Normal 2 2 2 2 2 2 2 23 2 2 3 2 2 2 2 2 2 2" xfId="22578"/>
    <cellStyle name="Normal 2 2 2 2 2 2 2 23 2 2 3 2 2 2 2 2 3" xfId="15092"/>
    <cellStyle name="Normal 2 2 2 2 2 2 2 23 2 2 3 2 2 2 2 2 3 2" xfId="18843"/>
    <cellStyle name="Normal 2 2 2 2 2 2 2 23 2 2 3 2 2 2 2 2 4" xfId="8223"/>
    <cellStyle name="Normal 2 2 2 2 2 2 2 23 2 2 3 2 2 2 2 2 5" xfId="26315"/>
    <cellStyle name="Normal 2 2 2 2 2 2 2 23 2 2 3 2 2 2 2 2 6" xfId="30042"/>
    <cellStyle name="Normal 2 2 2 2 2 2 2 23 2 2 3 2 2 2 2 2 7" xfId="33775"/>
    <cellStyle name="Normal 2 2 2 2 2 2 2 23 2 2 3 2 2 2 2 2 8" xfId="37506"/>
    <cellStyle name="Normal 2 2 2 2 2 2 2 23 2 2 3 2 2 2 3" xfId="318"/>
    <cellStyle name="Normal 2 2 2 2 2 2 2 23 2 2 3 2 2 2 3 2" xfId="7614"/>
    <cellStyle name="Normal 2 2 2 2 2 2 2 23 2 2 3 2 2 2 3 2 2" xfId="22579"/>
    <cellStyle name="Normal 2 2 2 2 2 2 2 23 2 2 3 2 2 2 3 3" xfId="15093"/>
    <cellStyle name="Normal 2 2 2 2 2 2 2 23 2 2 3 2 2 2 3 3 2" xfId="18844"/>
    <cellStyle name="Normal 2 2 2 2 2 2 2 23 2 2 3 2 2 2 3 4" xfId="8224"/>
    <cellStyle name="Normal 2 2 2 2 2 2 2 23 2 2 3 2 2 2 3 5" xfId="26316"/>
    <cellStyle name="Normal 2 2 2 2 2 2 2 23 2 2 3 2 2 2 3 6" xfId="30043"/>
    <cellStyle name="Normal 2 2 2 2 2 2 2 23 2 2 3 2 2 2 3 7" xfId="33776"/>
    <cellStyle name="Normal 2 2 2 2 2 2 2 23 2 2 3 2 2 2 3 8" xfId="37507"/>
    <cellStyle name="Normal 2 2 2 2 2 2 2 23 2 2 3 2 2 2 4" xfId="319"/>
    <cellStyle name="Normal 2 2 2 2 2 2 2 23 2 2 3 2 2 2 4 2" xfId="7615"/>
    <cellStyle name="Normal 2 2 2 2 2 2 2 23 2 2 3 2 2 2 4 2 2" xfId="22580"/>
    <cellStyle name="Normal 2 2 2 2 2 2 2 23 2 2 3 2 2 2 4 3" xfId="15094"/>
    <cellStyle name="Normal 2 2 2 2 2 2 2 23 2 2 3 2 2 2 4 3 2" xfId="18845"/>
    <cellStyle name="Normal 2 2 2 2 2 2 2 23 2 2 3 2 2 2 4 4" xfId="8225"/>
    <cellStyle name="Normal 2 2 2 2 2 2 2 23 2 2 3 2 2 2 4 5" xfId="26317"/>
    <cellStyle name="Normal 2 2 2 2 2 2 2 23 2 2 3 2 2 2 4 6" xfId="30044"/>
    <cellStyle name="Normal 2 2 2 2 2 2 2 23 2 2 3 2 2 2 4 7" xfId="33777"/>
    <cellStyle name="Normal 2 2 2 2 2 2 2 23 2 2 3 2 2 2 4 8" xfId="37508"/>
    <cellStyle name="Normal 2 2 2 2 2 2 2 23 2 2 3 2 2 2 5" xfId="320"/>
    <cellStyle name="Normal 2 2 2 2 2 2 2 23 2 2 3 2 2 2 5 2" xfId="7616"/>
    <cellStyle name="Normal 2 2 2 2 2 2 2 23 2 2 3 2 2 2 5 2 2" xfId="22581"/>
    <cellStyle name="Normal 2 2 2 2 2 2 2 23 2 2 3 2 2 2 5 3" xfId="15095"/>
    <cellStyle name="Normal 2 2 2 2 2 2 2 23 2 2 3 2 2 2 5 3 2" xfId="18846"/>
    <cellStyle name="Normal 2 2 2 2 2 2 2 23 2 2 3 2 2 2 5 4" xfId="8226"/>
    <cellStyle name="Normal 2 2 2 2 2 2 2 23 2 2 3 2 2 2 5 5" xfId="26318"/>
    <cellStyle name="Normal 2 2 2 2 2 2 2 23 2 2 3 2 2 2 5 6" xfId="30045"/>
    <cellStyle name="Normal 2 2 2 2 2 2 2 23 2 2 3 2 2 2 5 7" xfId="33778"/>
    <cellStyle name="Normal 2 2 2 2 2 2 2 23 2 2 3 2 2 2 5 8" xfId="37509"/>
    <cellStyle name="Normal 2 2 2 2 2 2 2 23 2 2 3 2 2 2 6" xfId="321"/>
    <cellStyle name="Normal 2 2 2 2 2 2 2 23 2 2 3 2 2 2 6 2" xfId="7617"/>
    <cellStyle name="Normal 2 2 2 2 2 2 2 23 2 2 3 2 2 2 6 2 2" xfId="22582"/>
    <cellStyle name="Normal 2 2 2 2 2 2 2 23 2 2 3 2 2 2 6 3" xfId="15096"/>
    <cellStyle name="Normal 2 2 2 2 2 2 2 23 2 2 3 2 2 2 6 3 2" xfId="18847"/>
    <cellStyle name="Normal 2 2 2 2 2 2 2 23 2 2 3 2 2 2 6 4" xfId="8227"/>
    <cellStyle name="Normal 2 2 2 2 2 2 2 23 2 2 3 2 2 2 6 5" xfId="26319"/>
    <cellStyle name="Normal 2 2 2 2 2 2 2 23 2 2 3 2 2 2 6 6" xfId="30046"/>
    <cellStyle name="Normal 2 2 2 2 2 2 2 23 2 2 3 2 2 2 6 7" xfId="33779"/>
    <cellStyle name="Normal 2 2 2 2 2 2 2 23 2 2 3 2 2 2 6 8" xfId="37510"/>
    <cellStyle name="Normal 2 2 2 2 2 2 2 23 2 2 3 2 2 2 7" xfId="322"/>
    <cellStyle name="Normal 2 2 2 2 2 2 2 23 2 2 3 2 2 2 7 2" xfId="7618"/>
    <cellStyle name="Normal 2 2 2 2 2 2 2 23 2 2 3 2 2 2 7 2 2" xfId="22583"/>
    <cellStyle name="Normal 2 2 2 2 2 2 2 23 2 2 3 2 2 2 7 3" xfId="15097"/>
    <cellStyle name="Normal 2 2 2 2 2 2 2 23 2 2 3 2 2 2 7 3 2" xfId="18848"/>
    <cellStyle name="Normal 2 2 2 2 2 2 2 23 2 2 3 2 2 2 7 4" xfId="8228"/>
    <cellStyle name="Normal 2 2 2 2 2 2 2 23 2 2 3 2 2 2 7 5" xfId="26320"/>
    <cellStyle name="Normal 2 2 2 2 2 2 2 23 2 2 3 2 2 2 7 6" xfId="30047"/>
    <cellStyle name="Normal 2 2 2 2 2 2 2 23 2 2 3 2 2 2 7 7" xfId="33780"/>
    <cellStyle name="Normal 2 2 2 2 2 2 2 23 2 2 3 2 2 2 7 8" xfId="37511"/>
    <cellStyle name="Normal 2 2 2 2 2 2 2 23 2 2 3 2 2 2 8" xfId="323"/>
    <cellStyle name="Normal 2 2 2 2 2 2 2 23 2 2 3 2 2 2 8 2" xfId="7619"/>
    <cellStyle name="Normal 2 2 2 2 2 2 2 23 2 2 3 2 2 2 8 2 2" xfId="22584"/>
    <cellStyle name="Normal 2 2 2 2 2 2 2 23 2 2 3 2 2 2 8 3" xfId="15098"/>
    <cellStyle name="Normal 2 2 2 2 2 2 2 23 2 2 3 2 2 2 8 3 2" xfId="18849"/>
    <cellStyle name="Normal 2 2 2 2 2 2 2 23 2 2 3 2 2 2 8 4" xfId="8229"/>
    <cellStyle name="Normal 2 2 2 2 2 2 2 23 2 2 3 2 2 2 8 5" xfId="26321"/>
    <cellStyle name="Normal 2 2 2 2 2 2 2 23 2 2 3 2 2 2 8 6" xfId="30048"/>
    <cellStyle name="Normal 2 2 2 2 2 2 2 23 2 2 3 2 2 2 8 7" xfId="33781"/>
    <cellStyle name="Normal 2 2 2 2 2 2 2 23 2 2 3 2 2 2 8 8" xfId="37512"/>
    <cellStyle name="Normal 2 2 2 2 2 2 2 23 2 2 3 2 2 2 9" xfId="324"/>
    <cellStyle name="Normal 2 2 2 2 2 2 2 23 2 2 3 2 2 2 9 2" xfId="7620"/>
    <cellStyle name="Normal 2 2 2 2 2 2 2 23 2 2 3 2 2 2 9 2 2" xfId="22585"/>
    <cellStyle name="Normal 2 2 2 2 2 2 2 23 2 2 3 2 2 2 9 3" xfId="15099"/>
    <cellStyle name="Normal 2 2 2 2 2 2 2 23 2 2 3 2 2 2 9 3 2" xfId="18850"/>
    <cellStyle name="Normal 2 2 2 2 2 2 2 23 2 2 3 2 2 2 9 4" xfId="8240"/>
    <cellStyle name="Normal 2 2 2 2 2 2 2 23 2 2 3 2 2 2 9 5" xfId="26322"/>
    <cellStyle name="Normal 2 2 2 2 2 2 2 23 2 2 3 2 2 2 9 6" xfId="30049"/>
    <cellStyle name="Normal 2 2 2 2 2 2 2 23 2 2 3 2 2 2 9 7" xfId="33782"/>
    <cellStyle name="Normal 2 2 2 2 2 2 2 23 2 2 3 2 2 2 9 8" xfId="37513"/>
    <cellStyle name="Normal 2 2 2 2 2 2 2 23 2 2 3 2 2 3" xfId="325"/>
    <cellStyle name="Normal 2 2 2 2 2 2 2 23 2 2 3 2 2 3 2" xfId="326"/>
    <cellStyle name="Normal 2 2 2 2 2 2 2 23 2 2 3 2 2 3 3" xfId="7621"/>
    <cellStyle name="Normal 2 2 2 2 2 2 2 23 2 2 3 2 2 3 3 2" xfId="22586"/>
    <cellStyle name="Normal 2 2 2 2 2 2 2 23 2 2 3 2 2 3 4" xfId="15100"/>
    <cellStyle name="Normal 2 2 2 2 2 2 2 23 2 2 3 2 2 3 4 2" xfId="18851"/>
    <cellStyle name="Normal 2 2 2 2 2 2 2 23 2 2 3 2 2 3 5" xfId="8250"/>
    <cellStyle name="Normal 2 2 2 2 2 2 2 23 2 2 3 2 2 3 6" xfId="26323"/>
    <cellStyle name="Normal 2 2 2 2 2 2 2 23 2 2 3 2 2 3 7" xfId="30050"/>
    <cellStyle name="Normal 2 2 2 2 2 2 2 23 2 2 3 2 2 3 8" xfId="33783"/>
    <cellStyle name="Normal 2 2 2 2 2 2 2 23 2 2 3 2 2 3 9" xfId="37514"/>
    <cellStyle name="Normal 2 2 2 2 2 2 2 23 2 2 3 2 2 4" xfId="327"/>
    <cellStyle name="Normal 2 2 2 2 2 2 2 23 2 2 3 2 2 5" xfId="328"/>
    <cellStyle name="Normal 2 2 2 2 2 2 2 23 2 2 3 2 2 6" xfId="329"/>
    <cellStyle name="Normal 2 2 2 2 2 2 2 23 2 2 3 2 2 7" xfId="330"/>
    <cellStyle name="Normal 2 2 2 2 2 2 2 23 2 2 3 2 2 8" xfId="331"/>
    <cellStyle name="Normal 2 2 2 2 2 2 2 23 2 2 3 2 2 9" xfId="332"/>
    <cellStyle name="Normal 2 2 2 2 2 2 2 23 2 2 3 2 3" xfId="333"/>
    <cellStyle name="Normal 2 2 2 2 2 2 2 23 2 2 3 2 3 2" xfId="334"/>
    <cellStyle name="Normal 2 2 2 2 2 2 2 23 2 2 3 2 3 2 2" xfId="7626"/>
    <cellStyle name="Normal 2 2 2 2 2 2 2 23 2 2 3 2 3 2 2 2" xfId="22587"/>
    <cellStyle name="Normal 2 2 2 2 2 2 2 23 2 2 3 2 3 2 3" xfId="15101"/>
    <cellStyle name="Normal 2 2 2 2 2 2 2 23 2 2 3 2 3 2 3 2" xfId="18852"/>
    <cellStyle name="Normal 2 2 2 2 2 2 2 23 2 2 3 2 3 2 4" xfId="8254"/>
    <cellStyle name="Normal 2 2 2 2 2 2 2 23 2 2 3 2 3 2 5" xfId="26324"/>
    <cellStyle name="Normal 2 2 2 2 2 2 2 23 2 2 3 2 3 2 6" xfId="30051"/>
    <cellStyle name="Normal 2 2 2 2 2 2 2 23 2 2 3 2 3 2 7" xfId="33784"/>
    <cellStyle name="Normal 2 2 2 2 2 2 2 23 2 2 3 2 3 2 8" xfId="37515"/>
    <cellStyle name="Normal 2 2 2 2 2 2 2 23 2 2 3 2 4" xfId="335"/>
    <cellStyle name="Normal 2 2 2 2 2 2 2 23 2 2 3 2 4 2" xfId="7627"/>
    <cellStyle name="Normal 2 2 2 2 2 2 2 23 2 2 3 2 4 2 2" xfId="22588"/>
    <cellStyle name="Normal 2 2 2 2 2 2 2 23 2 2 3 2 4 3" xfId="15102"/>
    <cellStyle name="Normal 2 2 2 2 2 2 2 23 2 2 3 2 4 3 2" xfId="18853"/>
    <cellStyle name="Normal 2 2 2 2 2 2 2 23 2 2 3 2 4 4" xfId="8264"/>
    <cellStyle name="Normal 2 2 2 2 2 2 2 23 2 2 3 2 4 5" xfId="26325"/>
    <cellStyle name="Normal 2 2 2 2 2 2 2 23 2 2 3 2 4 6" xfId="30052"/>
    <cellStyle name="Normal 2 2 2 2 2 2 2 23 2 2 3 2 4 7" xfId="33785"/>
    <cellStyle name="Normal 2 2 2 2 2 2 2 23 2 2 3 2 4 8" xfId="37516"/>
    <cellStyle name="Normal 2 2 2 2 2 2 2 23 2 2 3 2 5" xfId="336"/>
    <cellStyle name="Normal 2 2 2 2 2 2 2 23 2 2 3 2 5 2" xfId="7628"/>
    <cellStyle name="Normal 2 2 2 2 2 2 2 23 2 2 3 2 5 2 2" xfId="22589"/>
    <cellStyle name="Normal 2 2 2 2 2 2 2 23 2 2 3 2 5 3" xfId="15103"/>
    <cellStyle name="Normal 2 2 2 2 2 2 2 23 2 2 3 2 5 3 2" xfId="18854"/>
    <cellStyle name="Normal 2 2 2 2 2 2 2 23 2 2 3 2 5 4" xfId="8265"/>
    <cellStyle name="Normal 2 2 2 2 2 2 2 23 2 2 3 2 5 5" xfId="26326"/>
    <cellStyle name="Normal 2 2 2 2 2 2 2 23 2 2 3 2 5 6" xfId="30053"/>
    <cellStyle name="Normal 2 2 2 2 2 2 2 23 2 2 3 2 5 7" xfId="33786"/>
    <cellStyle name="Normal 2 2 2 2 2 2 2 23 2 2 3 2 5 8" xfId="37517"/>
    <cellStyle name="Normal 2 2 2 2 2 2 2 23 2 2 3 2 6" xfId="337"/>
    <cellStyle name="Normal 2 2 2 2 2 2 2 23 2 2 3 2 6 2" xfId="7629"/>
    <cellStyle name="Normal 2 2 2 2 2 2 2 23 2 2 3 2 6 2 2" xfId="22590"/>
    <cellStyle name="Normal 2 2 2 2 2 2 2 23 2 2 3 2 6 3" xfId="15104"/>
    <cellStyle name="Normal 2 2 2 2 2 2 2 23 2 2 3 2 6 3 2" xfId="18855"/>
    <cellStyle name="Normal 2 2 2 2 2 2 2 23 2 2 3 2 6 4" xfId="8266"/>
    <cellStyle name="Normal 2 2 2 2 2 2 2 23 2 2 3 2 6 5" xfId="26327"/>
    <cellStyle name="Normal 2 2 2 2 2 2 2 23 2 2 3 2 6 6" xfId="30054"/>
    <cellStyle name="Normal 2 2 2 2 2 2 2 23 2 2 3 2 6 7" xfId="33787"/>
    <cellStyle name="Normal 2 2 2 2 2 2 2 23 2 2 3 2 6 8" xfId="37518"/>
    <cellStyle name="Normal 2 2 2 2 2 2 2 23 2 2 3 2 7" xfId="338"/>
    <cellStyle name="Normal 2 2 2 2 2 2 2 23 2 2 3 2 7 2" xfId="7630"/>
    <cellStyle name="Normal 2 2 2 2 2 2 2 23 2 2 3 2 7 2 2" xfId="22591"/>
    <cellStyle name="Normal 2 2 2 2 2 2 2 23 2 2 3 2 7 3" xfId="15105"/>
    <cellStyle name="Normal 2 2 2 2 2 2 2 23 2 2 3 2 7 3 2" xfId="18856"/>
    <cellStyle name="Normal 2 2 2 2 2 2 2 23 2 2 3 2 7 4" xfId="8267"/>
    <cellStyle name="Normal 2 2 2 2 2 2 2 23 2 2 3 2 7 5" xfId="26328"/>
    <cellStyle name="Normal 2 2 2 2 2 2 2 23 2 2 3 2 7 6" xfId="30055"/>
    <cellStyle name="Normal 2 2 2 2 2 2 2 23 2 2 3 2 7 7" xfId="33788"/>
    <cellStyle name="Normal 2 2 2 2 2 2 2 23 2 2 3 2 7 8" xfId="37519"/>
    <cellStyle name="Normal 2 2 2 2 2 2 2 23 2 2 3 2 8" xfId="339"/>
    <cellStyle name="Normal 2 2 2 2 2 2 2 23 2 2 3 2 8 2" xfId="7631"/>
    <cellStyle name="Normal 2 2 2 2 2 2 2 23 2 2 3 2 8 2 2" xfId="22592"/>
    <cellStyle name="Normal 2 2 2 2 2 2 2 23 2 2 3 2 8 3" xfId="15106"/>
    <cellStyle name="Normal 2 2 2 2 2 2 2 23 2 2 3 2 8 3 2" xfId="18857"/>
    <cellStyle name="Normal 2 2 2 2 2 2 2 23 2 2 3 2 8 4" xfId="8268"/>
    <cellStyle name="Normal 2 2 2 2 2 2 2 23 2 2 3 2 8 5" xfId="26329"/>
    <cellStyle name="Normal 2 2 2 2 2 2 2 23 2 2 3 2 8 6" xfId="30056"/>
    <cellStyle name="Normal 2 2 2 2 2 2 2 23 2 2 3 2 8 7" xfId="33789"/>
    <cellStyle name="Normal 2 2 2 2 2 2 2 23 2 2 3 2 8 8" xfId="37520"/>
    <cellStyle name="Normal 2 2 2 2 2 2 2 23 2 2 3 2 9" xfId="340"/>
    <cellStyle name="Normal 2 2 2 2 2 2 2 23 2 2 3 2 9 2" xfId="7632"/>
    <cellStyle name="Normal 2 2 2 2 2 2 2 23 2 2 3 2 9 2 2" xfId="22593"/>
    <cellStyle name="Normal 2 2 2 2 2 2 2 23 2 2 3 2 9 3" xfId="15107"/>
    <cellStyle name="Normal 2 2 2 2 2 2 2 23 2 2 3 2 9 3 2" xfId="18858"/>
    <cellStyle name="Normal 2 2 2 2 2 2 2 23 2 2 3 2 9 4" xfId="8269"/>
    <cellStyle name="Normal 2 2 2 2 2 2 2 23 2 2 3 2 9 5" xfId="26330"/>
    <cellStyle name="Normal 2 2 2 2 2 2 2 23 2 2 3 2 9 6" xfId="30057"/>
    <cellStyle name="Normal 2 2 2 2 2 2 2 23 2 2 3 2 9 7" xfId="33790"/>
    <cellStyle name="Normal 2 2 2 2 2 2 2 23 2 2 3 2 9 8" xfId="37521"/>
    <cellStyle name="Normal 2 2 2 2 2 2 2 23 2 2 3 3" xfId="341"/>
    <cellStyle name="Normal 2 2 2 2 2 2 2 23 2 2 3 3 10" xfId="342"/>
    <cellStyle name="Normal 2 2 2 2 2 2 2 23 2 2 3 3 10 2" xfId="7634"/>
    <cellStyle name="Normal 2 2 2 2 2 2 2 23 2 2 3 3 10 2 2" xfId="22595"/>
    <cellStyle name="Normal 2 2 2 2 2 2 2 23 2 2 3 3 10 3" xfId="15109"/>
    <cellStyle name="Normal 2 2 2 2 2 2 2 23 2 2 3 3 10 3 2" xfId="18860"/>
    <cellStyle name="Normal 2 2 2 2 2 2 2 23 2 2 3 3 10 4" xfId="8271"/>
    <cellStyle name="Normal 2 2 2 2 2 2 2 23 2 2 3 3 10 5" xfId="26332"/>
    <cellStyle name="Normal 2 2 2 2 2 2 2 23 2 2 3 3 10 6" xfId="30059"/>
    <cellStyle name="Normal 2 2 2 2 2 2 2 23 2 2 3 3 10 7" xfId="33792"/>
    <cellStyle name="Normal 2 2 2 2 2 2 2 23 2 2 3 3 10 8" xfId="37523"/>
    <cellStyle name="Normal 2 2 2 2 2 2 2 23 2 2 3 3 11" xfId="343"/>
    <cellStyle name="Normal 2 2 2 2 2 2 2 23 2 2 3 3 11 2" xfId="7635"/>
    <cellStyle name="Normal 2 2 2 2 2 2 2 23 2 2 3 3 11 2 2" xfId="22596"/>
    <cellStyle name="Normal 2 2 2 2 2 2 2 23 2 2 3 3 11 3" xfId="15110"/>
    <cellStyle name="Normal 2 2 2 2 2 2 2 23 2 2 3 3 11 3 2" xfId="18861"/>
    <cellStyle name="Normal 2 2 2 2 2 2 2 23 2 2 3 3 11 4" xfId="8282"/>
    <cellStyle name="Normal 2 2 2 2 2 2 2 23 2 2 3 3 11 5" xfId="26333"/>
    <cellStyle name="Normal 2 2 2 2 2 2 2 23 2 2 3 3 11 6" xfId="30060"/>
    <cellStyle name="Normal 2 2 2 2 2 2 2 23 2 2 3 3 11 7" xfId="33793"/>
    <cellStyle name="Normal 2 2 2 2 2 2 2 23 2 2 3 3 11 8" xfId="37524"/>
    <cellStyle name="Normal 2 2 2 2 2 2 2 23 2 2 3 3 12" xfId="7633"/>
    <cellStyle name="Normal 2 2 2 2 2 2 2 23 2 2 3 3 12 2" xfId="22594"/>
    <cellStyle name="Normal 2 2 2 2 2 2 2 23 2 2 3 3 13" xfId="15108"/>
    <cellStyle name="Normal 2 2 2 2 2 2 2 23 2 2 3 3 13 2" xfId="18859"/>
    <cellStyle name="Normal 2 2 2 2 2 2 2 23 2 2 3 3 14" xfId="8270"/>
    <cellStyle name="Normal 2 2 2 2 2 2 2 23 2 2 3 3 15" xfId="26331"/>
    <cellStyle name="Normal 2 2 2 2 2 2 2 23 2 2 3 3 16" xfId="30058"/>
    <cellStyle name="Normal 2 2 2 2 2 2 2 23 2 2 3 3 17" xfId="33791"/>
    <cellStyle name="Normal 2 2 2 2 2 2 2 23 2 2 3 3 18" xfId="37522"/>
    <cellStyle name="Normal 2 2 2 2 2 2 2 23 2 2 3 3 2" xfId="344"/>
    <cellStyle name="Normal 2 2 2 2 2 2 2 23 2 2 3 3 2 2" xfId="345"/>
    <cellStyle name="Normal 2 2 2 2 2 2 2 23 2 2 3 3 2 2 2" xfId="7636"/>
    <cellStyle name="Normal 2 2 2 2 2 2 2 23 2 2 3 3 2 2 2 2" xfId="22597"/>
    <cellStyle name="Normal 2 2 2 2 2 2 2 23 2 2 3 3 2 2 3" xfId="15111"/>
    <cellStyle name="Normal 2 2 2 2 2 2 2 23 2 2 3 3 2 2 3 2" xfId="18862"/>
    <cellStyle name="Normal 2 2 2 2 2 2 2 23 2 2 3 3 2 2 4" xfId="8283"/>
    <cellStyle name="Normal 2 2 2 2 2 2 2 23 2 2 3 3 2 2 5" xfId="26334"/>
    <cellStyle name="Normal 2 2 2 2 2 2 2 23 2 2 3 3 2 2 6" xfId="30061"/>
    <cellStyle name="Normal 2 2 2 2 2 2 2 23 2 2 3 3 2 2 7" xfId="33794"/>
    <cellStyle name="Normal 2 2 2 2 2 2 2 23 2 2 3 3 2 2 8" xfId="37525"/>
    <cellStyle name="Normal 2 2 2 2 2 2 2 23 2 2 3 3 3" xfId="346"/>
    <cellStyle name="Normal 2 2 2 2 2 2 2 23 2 2 3 3 3 2" xfId="7637"/>
    <cellStyle name="Normal 2 2 2 2 2 2 2 23 2 2 3 3 3 2 2" xfId="22598"/>
    <cellStyle name="Normal 2 2 2 2 2 2 2 23 2 2 3 3 3 3" xfId="15112"/>
    <cellStyle name="Normal 2 2 2 2 2 2 2 23 2 2 3 3 3 3 2" xfId="18863"/>
    <cellStyle name="Normal 2 2 2 2 2 2 2 23 2 2 3 3 3 4" xfId="8287"/>
    <cellStyle name="Normal 2 2 2 2 2 2 2 23 2 2 3 3 3 5" xfId="26335"/>
    <cellStyle name="Normal 2 2 2 2 2 2 2 23 2 2 3 3 3 6" xfId="30062"/>
    <cellStyle name="Normal 2 2 2 2 2 2 2 23 2 2 3 3 3 7" xfId="33795"/>
    <cellStyle name="Normal 2 2 2 2 2 2 2 23 2 2 3 3 3 8" xfId="37526"/>
    <cellStyle name="Normal 2 2 2 2 2 2 2 23 2 2 3 3 4" xfId="347"/>
    <cellStyle name="Normal 2 2 2 2 2 2 2 23 2 2 3 3 4 2" xfId="7638"/>
    <cellStyle name="Normal 2 2 2 2 2 2 2 23 2 2 3 3 4 2 2" xfId="22599"/>
    <cellStyle name="Normal 2 2 2 2 2 2 2 23 2 2 3 3 4 3" xfId="15113"/>
    <cellStyle name="Normal 2 2 2 2 2 2 2 23 2 2 3 3 4 3 2" xfId="18864"/>
    <cellStyle name="Normal 2 2 2 2 2 2 2 23 2 2 3 3 4 4" xfId="8297"/>
    <cellStyle name="Normal 2 2 2 2 2 2 2 23 2 2 3 3 4 5" xfId="26336"/>
    <cellStyle name="Normal 2 2 2 2 2 2 2 23 2 2 3 3 4 6" xfId="30063"/>
    <cellStyle name="Normal 2 2 2 2 2 2 2 23 2 2 3 3 4 7" xfId="33796"/>
    <cellStyle name="Normal 2 2 2 2 2 2 2 23 2 2 3 3 4 8" xfId="37527"/>
    <cellStyle name="Normal 2 2 2 2 2 2 2 23 2 2 3 3 5" xfId="348"/>
    <cellStyle name="Normal 2 2 2 2 2 2 2 23 2 2 3 3 5 2" xfId="7639"/>
    <cellStyle name="Normal 2 2 2 2 2 2 2 23 2 2 3 3 5 2 2" xfId="22600"/>
    <cellStyle name="Normal 2 2 2 2 2 2 2 23 2 2 3 3 5 3" xfId="15114"/>
    <cellStyle name="Normal 2 2 2 2 2 2 2 23 2 2 3 3 5 3 2" xfId="18865"/>
    <cellStyle name="Normal 2 2 2 2 2 2 2 23 2 2 3 3 5 4" xfId="8298"/>
    <cellStyle name="Normal 2 2 2 2 2 2 2 23 2 2 3 3 5 5" xfId="26337"/>
    <cellStyle name="Normal 2 2 2 2 2 2 2 23 2 2 3 3 5 6" xfId="30064"/>
    <cellStyle name="Normal 2 2 2 2 2 2 2 23 2 2 3 3 5 7" xfId="33797"/>
    <cellStyle name="Normal 2 2 2 2 2 2 2 23 2 2 3 3 5 8" xfId="37528"/>
    <cellStyle name="Normal 2 2 2 2 2 2 2 23 2 2 3 3 6" xfId="349"/>
    <cellStyle name="Normal 2 2 2 2 2 2 2 23 2 2 3 3 6 2" xfId="7640"/>
    <cellStyle name="Normal 2 2 2 2 2 2 2 23 2 2 3 3 6 2 2" xfId="22601"/>
    <cellStyle name="Normal 2 2 2 2 2 2 2 23 2 2 3 3 6 3" xfId="15115"/>
    <cellStyle name="Normal 2 2 2 2 2 2 2 23 2 2 3 3 6 3 2" xfId="18866"/>
    <cellStyle name="Normal 2 2 2 2 2 2 2 23 2 2 3 3 6 4" xfId="8299"/>
    <cellStyle name="Normal 2 2 2 2 2 2 2 23 2 2 3 3 6 5" xfId="26338"/>
    <cellStyle name="Normal 2 2 2 2 2 2 2 23 2 2 3 3 6 6" xfId="30065"/>
    <cellStyle name="Normal 2 2 2 2 2 2 2 23 2 2 3 3 6 7" xfId="33798"/>
    <cellStyle name="Normal 2 2 2 2 2 2 2 23 2 2 3 3 6 8" xfId="37529"/>
    <cellStyle name="Normal 2 2 2 2 2 2 2 23 2 2 3 3 7" xfId="350"/>
    <cellStyle name="Normal 2 2 2 2 2 2 2 23 2 2 3 3 7 2" xfId="7641"/>
    <cellStyle name="Normal 2 2 2 2 2 2 2 23 2 2 3 3 7 2 2" xfId="22602"/>
    <cellStyle name="Normal 2 2 2 2 2 2 2 23 2 2 3 3 7 3" xfId="15116"/>
    <cellStyle name="Normal 2 2 2 2 2 2 2 23 2 2 3 3 7 3 2" xfId="18867"/>
    <cellStyle name="Normal 2 2 2 2 2 2 2 23 2 2 3 3 7 4" xfId="8300"/>
    <cellStyle name="Normal 2 2 2 2 2 2 2 23 2 2 3 3 7 5" xfId="26339"/>
    <cellStyle name="Normal 2 2 2 2 2 2 2 23 2 2 3 3 7 6" xfId="30066"/>
    <cellStyle name="Normal 2 2 2 2 2 2 2 23 2 2 3 3 7 7" xfId="33799"/>
    <cellStyle name="Normal 2 2 2 2 2 2 2 23 2 2 3 3 7 8" xfId="37530"/>
    <cellStyle name="Normal 2 2 2 2 2 2 2 23 2 2 3 3 8" xfId="351"/>
    <cellStyle name="Normal 2 2 2 2 2 2 2 23 2 2 3 3 8 2" xfId="7642"/>
    <cellStyle name="Normal 2 2 2 2 2 2 2 23 2 2 3 3 8 2 2" xfId="22603"/>
    <cellStyle name="Normal 2 2 2 2 2 2 2 23 2 2 3 3 8 3" xfId="15117"/>
    <cellStyle name="Normal 2 2 2 2 2 2 2 23 2 2 3 3 8 3 2" xfId="18868"/>
    <cellStyle name="Normal 2 2 2 2 2 2 2 23 2 2 3 3 8 4" xfId="8301"/>
    <cellStyle name="Normal 2 2 2 2 2 2 2 23 2 2 3 3 8 5" xfId="26340"/>
    <cellStyle name="Normal 2 2 2 2 2 2 2 23 2 2 3 3 8 6" xfId="30067"/>
    <cellStyle name="Normal 2 2 2 2 2 2 2 23 2 2 3 3 8 7" xfId="33800"/>
    <cellStyle name="Normal 2 2 2 2 2 2 2 23 2 2 3 3 8 8" xfId="37531"/>
    <cellStyle name="Normal 2 2 2 2 2 2 2 23 2 2 3 3 9" xfId="352"/>
    <cellStyle name="Normal 2 2 2 2 2 2 2 23 2 2 3 3 9 2" xfId="7643"/>
    <cellStyle name="Normal 2 2 2 2 2 2 2 23 2 2 3 3 9 2 2" xfId="22604"/>
    <cellStyle name="Normal 2 2 2 2 2 2 2 23 2 2 3 3 9 3" xfId="15118"/>
    <cellStyle name="Normal 2 2 2 2 2 2 2 23 2 2 3 3 9 3 2" xfId="18869"/>
    <cellStyle name="Normal 2 2 2 2 2 2 2 23 2 2 3 3 9 4" xfId="8302"/>
    <cellStyle name="Normal 2 2 2 2 2 2 2 23 2 2 3 3 9 5" xfId="26341"/>
    <cellStyle name="Normal 2 2 2 2 2 2 2 23 2 2 3 3 9 6" xfId="30068"/>
    <cellStyle name="Normal 2 2 2 2 2 2 2 23 2 2 3 3 9 7" xfId="33801"/>
    <cellStyle name="Normal 2 2 2 2 2 2 2 23 2 2 3 3 9 8" xfId="37532"/>
    <cellStyle name="Normal 2 2 2 2 2 2 2 23 2 2 3 4" xfId="353"/>
    <cellStyle name="Normal 2 2 2 2 2 2 2 23 2 2 3 4 2" xfId="354"/>
    <cellStyle name="Normal 2 2 2 2 2 2 2 23 2 2 3 4 3" xfId="7644"/>
    <cellStyle name="Normal 2 2 2 2 2 2 2 23 2 2 3 4 3 2" xfId="22605"/>
    <cellStyle name="Normal 2 2 2 2 2 2 2 23 2 2 3 4 4" xfId="15119"/>
    <cellStyle name="Normal 2 2 2 2 2 2 2 23 2 2 3 4 4 2" xfId="18870"/>
    <cellStyle name="Normal 2 2 2 2 2 2 2 23 2 2 3 4 5" xfId="8303"/>
    <cellStyle name="Normal 2 2 2 2 2 2 2 23 2 2 3 4 6" xfId="26342"/>
    <cellStyle name="Normal 2 2 2 2 2 2 2 23 2 2 3 4 7" xfId="30069"/>
    <cellStyle name="Normal 2 2 2 2 2 2 2 23 2 2 3 4 8" xfId="33802"/>
    <cellStyle name="Normal 2 2 2 2 2 2 2 23 2 2 3 4 9" xfId="37533"/>
    <cellStyle name="Normal 2 2 2 2 2 2 2 23 2 2 3 5" xfId="355"/>
    <cellStyle name="Normal 2 2 2 2 2 2 2 23 2 2 3 6" xfId="356"/>
    <cellStyle name="Normal 2 2 2 2 2 2 2 23 2 2 3 7" xfId="357"/>
    <cellStyle name="Normal 2 2 2 2 2 2 2 23 2 2 3 8" xfId="358"/>
    <cellStyle name="Normal 2 2 2 2 2 2 2 23 2 2 3 9" xfId="359"/>
    <cellStyle name="Normal 2 2 2 2 2 2 2 23 2 2 4" xfId="360"/>
    <cellStyle name="Normal 2 2 2 2 2 2 2 23 2 2 4 10" xfId="361"/>
    <cellStyle name="Normal 2 2 2 2 2 2 2 23 2 2 4 11" xfId="362"/>
    <cellStyle name="Normal 2 2 2 2 2 2 2 23 2 2 4 2" xfId="363"/>
    <cellStyle name="Normal 2 2 2 2 2 2 2 23 2 2 4 2 10" xfId="364"/>
    <cellStyle name="Normal 2 2 2 2 2 2 2 23 2 2 4 2 10 2" xfId="7651"/>
    <cellStyle name="Normal 2 2 2 2 2 2 2 23 2 2 4 2 10 2 2" xfId="22607"/>
    <cellStyle name="Normal 2 2 2 2 2 2 2 23 2 2 4 2 10 3" xfId="15121"/>
    <cellStyle name="Normal 2 2 2 2 2 2 2 23 2 2 4 2 10 3 2" xfId="18872"/>
    <cellStyle name="Normal 2 2 2 2 2 2 2 23 2 2 4 2 10 4" xfId="8324"/>
    <cellStyle name="Normal 2 2 2 2 2 2 2 23 2 2 4 2 10 5" xfId="26344"/>
    <cellStyle name="Normal 2 2 2 2 2 2 2 23 2 2 4 2 10 6" xfId="30071"/>
    <cellStyle name="Normal 2 2 2 2 2 2 2 23 2 2 4 2 10 7" xfId="33804"/>
    <cellStyle name="Normal 2 2 2 2 2 2 2 23 2 2 4 2 10 8" xfId="37535"/>
    <cellStyle name="Normal 2 2 2 2 2 2 2 23 2 2 4 2 11" xfId="365"/>
    <cellStyle name="Normal 2 2 2 2 2 2 2 23 2 2 4 2 11 2" xfId="7652"/>
    <cellStyle name="Normal 2 2 2 2 2 2 2 23 2 2 4 2 11 2 2" xfId="22608"/>
    <cellStyle name="Normal 2 2 2 2 2 2 2 23 2 2 4 2 11 3" xfId="15122"/>
    <cellStyle name="Normal 2 2 2 2 2 2 2 23 2 2 4 2 11 3 2" xfId="18873"/>
    <cellStyle name="Normal 2 2 2 2 2 2 2 23 2 2 4 2 11 4" xfId="8325"/>
    <cellStyle name="Normal 2 2 2 2 2 2 2 23 2 2 4 2 11 5" xfId="26345"/>
    <cellStyle name="Normal 2 2 2 2 2 2 2 23 2 2 4 2 11 6" xfId="30072"/>
    <cellStyle name="Normal 2 2 2 2 2 2 2 23 2 2 4 2 11 7" xfId="33805"/>
    <cellStyle name="Normal 2 2 2 2 2 2 2 23 2 2 4 2 11 8" xfId="37536"/>
    <cellStyle name="Normal 2 2 2 2 2 2 2 23 2 2 4 2 12" xfId="7650"/>
    <cellStyle name="Normal 2 2 2 2 2 2 2 23 2 2 4 2 12 2" xfId="22606"/>
    <cellStyle name="Normal 2 2 2 2 2 2 2 23 2 2 4 2 13" xfId="15120"/>
    <cellStyle name="Normal 2 2 2 2 2 2 2 23 2 2 4 2 13 2" xfId="18871"/>
    <cellStyle name="Normal 2 2 2 2 2 2 2 23 2 2 4 2 14" xfId="8323"/>
    <cellStyle name="Normal 2 2 2 2 2 2 2 23 2 2 4 2 15" xfId="26343"/>
    <cellStyle name="Normal 2 2 2 2 2 2 2 23 2 2 4 2 16" xfId="30070"/>
    <cellStyle name="Normal 2 2 2 2 2 2 2 23 2 2 4 2 17" xfId="33803"/>
    <cellStyle name="Normal 2 2 2 2 2 2 2 23 2 2 4 2 18" xfId="37534"/>
    <cellStyle name="Normal 2 2 2 2 2 2 2 23 2 2 4 2 2" xfId="366"/>
    <cellStyle name="Normal 2 2 2 2 2 2 2 23 2 2 4 2 2 2" xfId="367"/>
    <cellStyle name="Normal 2 2 2 2 2 2 2 23 2 2 4 2 2 2 2" xfId="7654"/>
    <cellStyle name="Normal 2 2 2 2 2 2 2 23 2 2 4 2 2 2 2 2" xfId="22609"/>
    <cellStyle name="Normal 2 2 2 2 2 2 2 23 2 2 4 2 2 2 3" xfId="15123"/>
    <cellStyle name="Normal 2 2 2 2 2 2 2 23 2 2 4 2 2 2 3 2" xfId="18874"/>
    <cellStyle name="Normal 2 2 2 2 2 2 2 23 2 2 4 2 2 2 4" xfId="8327"/>
    <cellStyle name="Normal 2 2 2 2 2 2 2 23 2 2 4 2 2 2 5" xfId="26346"/>
    <cellStyle name="Normal 2 2 2 2 2 2 2 23 2 2 4 2 2 2 6" xfId="30073"/>
    <cellStyle name="Normal 2 2 2 2 2 2 2 23 2 2 4 2 2 2 7" xfId="33806"/>
    <cellStyle name="Normal 2 2 2 2 2 2 2 23 2 2 4 2 2 2 8" xfId="37537"/>
    <cellStyle name="Normal 2 2 2 2 2 2 2 23 2 2 4 2 3" xfId="368"/>
    <cellStyle name="Normal 2 2 2 2 2 2 2 23 2 2 4 2 3 2" xfId="7655"/>
    <cellStyle name="Normal 2 2 2 2 2 2 2 23 2 2 4 2 3 2 2" xfId="22610"/>
    <cellStyle name="Normal 2 2 2 2 2 2 2 23 2 2 4 2 3 3" xfId="15124"/>
    <cellStyle name="Normal 2 2 2 2 2 2 2 23 2 2 4 2 3 3 2" xfId="18875"/>
    <cellStyle name="Normal 2 2 2 2 2 2 2 23 2 2 4 2 3 4" xfId="8328"/>
    <cellStyle name="Normal 2 2 2 2 2 2 2 23 2 2 4 2 3 5" xfId="26347"/>
    <cellStyle name="Normal 2 2 2 2 2 2 2 23 2 2 4 2 3 6" xfId="30074"/>
    <cellStyle name="Normal 2 2 2 2 2 2 2 23 2 2 4 2 3 7" xfId="33807"/>
    <cellStyle name="Normal 2 2 2 2 2 2 2 23 2 2 4 2 3 8" xfId="37538"/>
    <cellStyle name="Normal 2 2 2 2 2 2 2 23 2 2 4 2 4" xfId="369"/>
    <cellStyle name="Normal 2 2 2 2 2 2 2 23 2 2 4 2 4 2" xfId="7656"/>
    <cellStyle name="Normal 2 2 2 2 2 2 2 23 2 2 4 2 4 2 2" xfId="22611"/>
    <cellStyle name="Normal 2 2 2 2 2 2 2 23 2 2 4 2 4 3" xfId="15125"/>
    <cellStyle name="Normal 2 2 2 2 2 2 2 23 2 2 4 2 4 3 2" xfId="18876"/>
    <cellStyle name="Normal 2 2 2 2 2 2 2 23 2 2 4 2 4 4" xfId="8330"/>
    <cellStyle name="Normal 2 2 2 2 2 2 2 23 2 2 4 2 4 5" xfId="26348"/>
    <cellStyle name="Normal 2 2 2 2 2 2 2 23 2 2 4 2 4 6" xfId="30075"/>
    <cellStyle name="Normal 2 2 2 2 2 2 2 23 2 2 4 2 4 7" xfId="33808"/>
    <cellStyle name="Normal 2 2 2 2 2 2 2 23 2 2 4 2 4 8" xfId="37539"/>
    <cellStyle name="Normal 2 2 2 2 2 2 2 23 2 2 4 2 5" xfId="370"/>
    <cellStyle name="Normal 2 2 2 2 2 2 2 23 2 2 4 2 5 2" xfId="7657"/>
    <cellStyle name="Normal 2 2 2 2 2 2 2 23 2 2 4 2 5 2 2" xfId="22612"/>
    <cellStyle name="Normal 2 2 2 2 2 2 2 23 2 2 4 2 5 3" xfId="15126"/>
    <cellStyle name="Normal 2 2 2 2 2 2 2 23 2 2 4 2 5 3 2" xfId="18877"/>
    <cellStyle name="Normal 2 2 2 2 2 2 2 23 2 2 4 2 5 4" xfId="8334"/>
    <cellStyle name="Normal 2 2 2 2 2 2 2 23 2 2 4 2 5 5" xfId="26349"/>
    <cellStyle name="Normal 2 2 2 2 2 2 2 23 2 2 4 2 5 6" xfId="30076"/>
    <cellStyle name="Normal 2 2 2 2 2 2 2 23 2 2 4 2 5 7" xfId="33809"/>
    <cellStyle name="Normal 2 2 2 2 2 2 2 23 2 2 4 2 5 8" xfId="37540"/>
    <cellStyle name="Normal 2 2 2 2 2 2 2 23 2 2 4 2 6" xfId="371"/>
    <cellStyle name="Normal 2 2 2 2 2 2 2 23 2 2 4 2 6 2" xfId="7658"/>
    <cellStyle name="Normal 2 2 2 2 2 2 2 23 2 2 4 2 6 2 2" xfId="22613"/>
    <cellStyle name="Normal 2 2 2 2 2 2 2 23 2 2 4 2 6 3" xfId="15127"/>
    <cellStyle name="Normal 2 2 2 2 2 2 2 23 2 2 4 2 6 3 2" xfId="18878"/>
    <cellStyle name="Normal 2 2 2 2 2 2 2 23 2 2 4 2 6 4" xfId="8335"/>
    <cellStyle name="Normal 2 2 2 2 2 2 2 23 2 2 4 2 6 5" xfId="26350"/>
    <cellStyle name="Normal 2 2 2 2 2 2 2 23 2 2 4 2 6 6" xfId="30077"/>
    <cellStyle name="Normal 2 2 2 2 2 2 2 23 2 2 4 2 6 7" xfId="33810"/>
    <cellStyle name="Normal 2 2 2 2 2 2 2 23 2 2 4 2 6 8" xfId="37541"/>
    <cellStyle name="Normal 2 2 2 2 2 2 2 23 2 2 4 2 7" xfId="372"/>
    <cellStyle name="Normal 2 2 2 2 2 2 2 23 2 2 4 2 7 2" xfId="7659"/>
    <cellStyle name="Normal 2 2 2 2 2 2 2 23 2 2 4 2 7 2 2" xfId="22614"/>
    <cellStyle name="Normal 2 2 2 2 2 2 2 23 2 2 4 2 7 3" xfId="15128"/>
    <cellStyle name="Normal 2 2 2 2 2 2 2 23 2 2 4 2 7 3 2" xfId="18879"/>
    <cellStyle name="Normal 2 2 2 2 2 2 2 23 2 2 4 2 7 4" xfId="8336"/>
    <cellStyle name="Normal 2 2 2 2 2 2 2 23 2 2 4 2 7 5" xfId="26351"/>
    <cellStyle name="Normal 2 2 2 2 2 2 2 23 2 2 4 2 7 6" xfId="30078"/>
    <cellStyle name="Normal 2 2 2 2 2 2 2 23 2 2 4 2 7 7" xfId="33811"/>
    <cellStyle name="Normal 2 2 2 2 2 2 2 23 2 2 4 2 7 8" xfId="37542"/>
    <cellStyle name="Normal 2 2 2 2 2 2 2 23 2 2 4 2 8" xfId="373"/>
    <cellStyle name="Normal 2 2 2 2 2 2 2 23 2 2 4 2 8 2" xfId="7660"/>
    <cellStyle name="Normal 2 2 2 2 2 2 2 23 2 2 4 2 8 2 2" xfId="22615"/>
    <cellStyle name="Normal 2 2 2 2 2 2 2 23 2 2 4 2 8 3" xfId="15129"/>
    <cellStyle name="Normal 2 2 2 2 2 2 2 23 2 2 4 2 8 3 2" xfId="18880"/>
    <cellStyle name="Normal 2 2 2 2 2 2 2 23 2 2 4 2 8 4" xfId="8337"/>
    <cellStyle name="Normal 2 2 2 2 2 2 2 23 2 2 4 2 8 5" xfId="26352"/>
    <cellStyle name="Normal 2 2 2 2 2 2 2 23 2 2 4 2 8 6" xfId="30079"/>
    <cellStyle name="Normal 2 2 2 2 2 2 2 23 2 2 4 2 8 7" xfId="33812"/>
    <cellStyle name="Normal 2 2 2 2 2 2 2 23 2 2 4 2 8 8" xfId="37543"/>
    <cellStyle name="Normal 2 2 2 2 2 2 2 23 2 2 4 2 9" xfId="374"/>
    <cellStyle name="Normal 2 2 2 2 2 2 2 23 2 2 4 2 9 2" xfId="7661"/>
    <cellStyle name="Normal 2 2 2 2 2 2 2 23 2 2 4 2 9 2 2" xfId="22616"/>
    <cellStyle name="Normal 2 2 2 2 2 2 2 23 2 2 4 2 9 3" xfId="15130"/>
    <cellStyle name="Normal 2 2 2 2 2 2 2 23 2 2 4 2 9 3 2" xfId="18881"/>
    <cellStyle name="Normal 2 2 2 2 2 2 2 23 2 2 4 2 9 4" xfId="8339"/>
    <cellStyle name="Normal 2 2 2 2 2 2 2 23 2 2 4 2 9 5" xfId="26353"/>
    <cellStyle name="Normal 2 2 2 2 2 2 2 23 2 2 4 2 9 6" xfId="30080"/>
    <cellStyle name="Normal 2 2 2 2 2 2 2 23 2 2 4 2 9 7" xfId="33813"/>
    <cellStyle name="Normal 2 2 2 2 2 2 2 23 2 2 4 2 9 8" xfId="37544"/>
    <cellStyle name="Normal 2 2 2 2 2 2 2 23 2 2 4 3" xfId="375"/>
    <cellStyle name="Normal 2 2 2 2 2 2 2 23 2 2 4 3 2" xfId="376"/>
    <cellStyle name="Normal 2 2 2 2 2 2 2 23 2 2 4 3 3" xfId="7662"/>
    <cellStyle name="Normal 2 2 2 2 2 2 2 23 2 2 4 3 3 2" xfId="22617"/>
    <cellStyle name="Normal 2 2 2 2 2 2 2 23 2 2 4 3 4" xfId="15131"/>
    <cellStyle name="Normal 2 2 2 2 2 2 2 23 2 2 4 3 4 2" xfId="18882"/>
    <cellStyle name="Normal 2 2 2 2 2 2 2 23 2 2 4 3 5" xfId="8340"/>
    <cellStyle name="Normal 2 2 2 2 2 2 2 23 2 2 4 3 6" xfId="26354"/>
    <cellStyle name="Normal 2 2 2 2 2 2 2 23 2 2 4 3 7" xfId="30081"/>
    <cellStyle name="Normal 2 2 2 2 2 2 2 23 2 2 4 3 8" xfId="33814"/>
    <cellStyle name="Normal 2 2 2 2 2 2 2 23 2 2 4 3 9" xfId="37545"/>
    <cellStyle name="Normal 2 2 2 2 2 2 2 23 2 2 4 4" xfId="377"/>
    <cellStyle name="Normal 2 2 2 2 2 2 2 23 2 2 4 5" xfId="378"/>
    <cellStyle name="Normal 2 2 2 2 2 2 2 23 2 2 4 6" xfId="379"/>
    <cellStyle name="Normal 2 2 2 2 2 2 2 23 2 2 4 7" xfId="380"/>
    <cellStyle name="Normal 2 2 2 2 2 2 2 23 2 2 4 8" xfId="381"/>
    <cellStyle name="Normal 2 2 2 2 2 2 2 23 2 2 4 9" xfId="382"/>
    <cellStyle name="Normal 2 2 2 2 2 2 2 23 2 2 5" xfId="383"/>
    <cellStyle name="Normal 2 2 2 2 2 2 2 23 2 2 5 2" xfId="384"/>
    <cellStyle name="Normal 2 2 2 2 2 2 2 23 2 2 5 2 2" xfId="7667"/>
    <cellStyle name="Normal 2 2 2 2 2 2 2 23 2 2 5 2 2 2" xfId="22618"/>
    <cellStyle name="Normal 2 2 2 2 2 2 2 23 2 2 5 2 3" xfId="15132"/>
    <cellStyle name="Normal 2 2 2 2 2 2 2 23 2 2 5 2 3 2" xfId="18883"/>
    <cellStyle name="Normal 2 2 2 2 2 2 2 23 2 2 5 2 4" xfId="8341"/>
    <cellStyle name="Normal 2 2 2 2 2 2 2 23 2 2 5 2 5" xfId="26355"/>
    <cellStyle name="Normal 2 2 2 2 2 2 2 23 2 2 5 2 6" xfId="30082"/>
    <cellStyle name="Normal 2 2 2 2 2 2 2 23 2 2 5 2 7" xfId="33815"/>
    <cellStyle name="Normal 2 2 2 2 2 2 2 23 2 2 5 2 8" xfId="37546"/>
    <cellStyle name="Normal 2 2 2 2 2 2 2 23 2 2 6" xfId="385"/>
    <cellStyle name="Normal 2 2 2 2 2 2 2 23 2 2 6 2" xfId="7668"/>
    <cellStyle name="Normal 2 2 2 2 2 2 2 23 2 2 6 2 2" xfId="22619"/>
    <cellStyle name="Normal 2 2 2 2 2 2 2 23 2 2 6 3" xfId="15133"/>
    <cellStyle name="Normal 2 2 2 2 2 2 2 23 2 2 6 3 2" xfId="18884"/>
    <cellStyle name="Normal 2 2 2 2 2 2 2 23 2 2 6 4" xfId="8342"/>
    <cellStyle name="Normal 2 2 2 2 2 2 2 23 2 2 6 5" xfId="26356"/>
    <cellStyle name="Normal 2 2 2 2 2 2 2 23 2 2 6 6" xfId="30083"/>
    <cellStyle name="Normal 2 2 2 2 2 2 2 23 2 2 6 7" xfId="33816"/>
    <cellStyle name="Normal 2 2 2 2 2 2 2 23 2 2 6 8" xfId="37547"/>
    <cellStyle name="Normal 2 2 2 2 2 2 2 23 2 2 7" xfId="386"/>
    <cellStyle name="Normal 2 2 2 2 2 2 2 23 2 2 7 2" xfId="7669"/>
    <cellStyle name="Normal 2 2 2 2 2 2 2 23 2 2 7 2 2" xfId="22620"/>
    <cellStyle name="Normal 2 2 2 2 2 2 2 23 2 2 7 3" xfId="15134"/>
    <cellStyle name="Normal 2 2 2 2 2 2 2 23 2 2 7 3 2" xfId="18885"/>
    <cellStyle name="Normal 2 2 2 2 2 2 2 23 2 2 7 4" xfId="8343"/>
    <cellStyle name="Normal 2 2 2 2 2 2 2 23 2 2 7 5" xfId="26357"/>
    <cellStyle name="Normal 2 2 2 2 2 2 2 23 2 2 7 6" xfId="30084"/>
    <cellStyle name="Normal 2 2 2 2 2 2 2 23 2 2 7 7" xfId="33817"/>
    <cellStyle name="Normal 2 2 2 2 2 2 2 23 2 2 7 8" xfId="37548"/>
    <cellStyle name="Normal 2 2 2 2 2 2 2 23 2 2 8" xfId="387"/>
    <cellStyle name="Normal 2 2 2 2 2 2 2 23 2 2 8 2" xfId="7670"/>
    <cellStyle name="Normal 2 2 2 2 2 2 2 23 2 2 8 2 2" xfId="22621"/>
    <cellStyle name="Normal 2 2 2 2 2 2 2 23 2 2 8 3" xfId="15135"/>
    <cellStyle name="Normal 2 2 2 2 2 2 2 23 2 2 8 3 2" xfId="18886"/>
    <cellStyle name="Normal 2 2 2 2 2 2 2 23 2 2 8 4" xfId="8344"/>
    <cellStyle name="Normal 2 2 2 2 2 2 2 23 2 2 8 5" xfId="26358"/>
    <cellStyle name="Normal 2 2 2 2 2 2 2 23 2 2 8 6" xfId="30085"/>
    <cellStyle name="Normal 2 2 2 2 2 2 2 23 2 2 8 7" xfId="33818"/>
    <cellStyle name="Normal 2 2 2 2 2 2 2 23 2 2 8 8" xfId="37549"/>
    <cellStyle name="Normal 2 2 2 2 2 2 2 23 2 2 9" xfId="388"/>
    <cellStyle name="Normal 2 2 2 2 2 2 2 23 2 2 9 2" xfId="7671"/>
    <cellStyle name="Normal 2 2 2 2 2 2 2 23 2 2 9 2 2" xfId="22622"/>
    <cellStyle name="Normal 2 2 2 2 2 2 2 23 2 2 9 3" xfId="15136"/>
    <cellStyle name="Normal 2 2 2 2 2 2 2 23 2 2 9 3 2" xfId="18887"/>
    <cellStyle name="Normal 2 2 2 2 2 2 2 23 2 2 9 4" xfId="8345"/>
    <cellStyle name="Normal 2 2 2 2 2 2 2 23 2 2 9 5" xfId="26359"/>
    <cellStyle name="Normal 2 2 2 2 2 2 2 23 2 2 9 6" xfId="30086"/>
    <cellStyle name="Normal 2 2 2 2 2 2 2 23 2 2 9 7" xfId="33819"/>
    <cellStyle name="Normal 2 2 2 2 2 2 2 23 2 2 9 8" xfId="37550"/>
    <cellStyle name="Normal 2 2 2 2 2 2 2 23 2 3" xfId="389"/>
    <cellStyle name="Normal 2 2 2 2 2 2 2 23 2 3 10" xfId="390"/>
    <cellStyle name="Normal 2 2 2 2 2 2 2 23 2 3 10 2" xfId="7673"/>
    <cellStyle name="Normal 2 2 2 2 2 2 2 23 2 3 10 2 2" xfId="22624"/>
    <cellStyle name="Normal 2 2 2 2 2 2 2 23 2 3 10 3" xfId="15138"/>
    <cellStyle name="Normal 2 2 2 2 2 2 2 23 2 3 10 3 2" xfId="18889"/>
    <cellStyle name="Normal 2 2 2 2 2 2 2 23 2 3 10 4" xfId="8353"/>
    <cellStyle name="Normal 2 2 2 2 2 2 2 23 2 3 10 5" xfId="26361"/>
    <cellStyle name="Normal 2 2 2 2 2 2 2 23 2 3 10 6" xfId="30088"/>
    <cellStyle name="Normal 2 2 2 2 2 2 2 23 2 3 10 7" xfId="33821"/>
    <cellStyle name="Normal 2 2 2 2 2 2 2 23 2 3 10 8" xfId="37552"/>
    <cellStyle name="Normal 2 2 2 2 2 2 2 23 2 3 11" xfId="391"/>
    <cellStyle name="Normal 2 2 2 2 2 2 2 23 2 3 11 2" xfId="7674"/>
    <cellStyle name="Normal 2 2 2 2 2 2 2 23 2 3 11 2 2" xfId="22625"/>
    <cellStyle name="Normal 2 2 2 2 2 2 2 23 2 3 11 3" xfId="15139"/>
    <cellStyle name="Normal 2 2 2 2 2 2 2 23 2 3 11 3 2" xfId="18890"/>
    <cellStyle name="Normal 2 2 2 2 2 2 2 23 2 3 11 4" xfId="8354"/>
    <cellStyle name="Normal 2 2 2 2 2 2 2 23 2 3 11 5" xfId="26362"/>
    <cellStyle name="Normal 2 2 2 2 2 2 2 23 2 3 11 6" xfId="30089"/>
    <cellStyle name="Normal 2 2 2 2 2 2 2 23 2 3 11 7" xfId="33822"/>
    <cellStyle name="Normal 2 2 2 2 2 2 2 23 2 3 11 8" xfId="37553"/>
    <cellStyle name="Normal 2 2 2 2 2 2 2 23 2 3 12" xfId="392"/>
    <cellStyle name="Normal 2 2 2 2 2 2 2 23 2 3 12 2" xfId="7675"/>
    <cellStyle name="Normal 2 2 2 2 2 2 2 23 2 3 12 2 2" xfId="22626"/>
    <cellStyle name="Normal 2 2 2 2 2 2 2 23 2 3 12 3" xfId="15140"/>
    <cellStyle name="Normal 2 2 2 2 2 2 2 23 2 3 12 3 2" xfId="18891"/>
    <cellStyle name="Normal 2 2 2 2 2 2 2 23 2 3 12 4" xfId="8355"/>
    <cellStyle name="Normal 2 2 2 2 2 2 2 23 2 3 12 5" xfId="26363"/>
    <cellStyle name="Normal 2 2 2 2 2 2 2 23 2 3 12 6" xfId="30090"/>
    <cellStyle name="Normal 2 2 2 2 2 2 2 23 2 3 12 7" xfId="33823"/>
    <cellStyle name="Normal 2 2 2 2 2 2 2 23 2 3 12 8" xfId="37554"/>
    <cellStyle name="Normal 2 2 2 2 2 2 2 23 2 3 13" xfId="393"/>
    <cellStyle name="Normal 2 2 2 2 2 2 2 23 2 3 13 2" xfId="7676"/>
    <cellStyle name="Normal 2 2 2 2 2 2 2 23 2 3 13 2 2" xfId="22627"/>
    <cellStyle name="Normal 2 2 2 2 2 2 2 23 2 3 13 3" xfId="15141"/>
    <cellStyle name="Normal 2 2 2 2 2 2 2 23 2 3 13 3 2" xfId="18892"/>
    <cellStyle name="Normal 2 2 2 2 2 2 2 23 2 3 13 4" xfId="8356"/>
    <cellStyle name="Normal 2 2 2 2 2 2 2 23 2 3 13 5" xfId="26364"/>
    <cellStyle name="Normal 2 2 2 2 2 2 2 23 2 3 13 6" xfId="30091"/>
    <cellStyle name="Normal 2 2 2 2 2 2 2 23 2 3 13 7" xfId="33824"/>
    <cellStyle name="Normal 2 2 2 2 2 2 2 23 2 3 13 8" xfId="37555"/>
    <cellStyle name="Normal 2 2 2 2 2 2 2 23 2 3 14" xfId="7672"/>
    <cellStyle name="Normal 2 2 2 2 2 2 2 23 2 3 14 2" xfId="22623"/>
    <cellStyle name="Normal 2 2 2 2 2 2 2 23 2 3 15" xfId="15137"/>
    <cellStyle name="Normal 2 2 2 2 2 2 2 23 2 3 15 2" xfId="18888"/>
    <cellStyle name="Normal 2 2 2 2 2 2 2 23 2 3 16" xfId="8352"/>
    <cellStyle name="Normal 2 2 2 2 2 2 2 23 2 3 17" xfId="26360"/>
    <cellStyle name="Normal 2 2 2 2 2 2 2 23 2 3 18" xfId="30087"/>
    <cellStyle name="Normal 2 2 2 2 2 2 2 23 2 3 19" xfId="33820"/>
    <cellStyle name="Normal 2 2 2 2 2 2 2 23 2 3 2" xfId="394"/>
    <cellStyle name="Normal 2 2 2 2 2 2 2 23 2 3 2 10" xfId="395"/>
    <cellStyle name="Normal 2 2 2 2 2 2 2 23 2 3 2 11" xfId="396"/>
    <cellStyle name="Normal 2 2 2 2 2 2 2 23 2 3 2 12" xfId="397"/>
    <cellStyle name="Normal 2 2 2 2 2 2 2 23 2 3 2 2" xfId="398"/>
    <cellStyle name="Normal 2 2 2 2 2 2 2 23 2 3 2 2 10" xfId="399"/>
    <cellStyle name="Normal 2 2 2 2 2 2 2 23 2 3 2 2 10 2" xfId="7678"/>
    <cellStyle name="Normal 2 2 2 2 2 2 2 23 2 3 2 2 10 2 2" xfId="22629"/>
    <cellStyle name="Normal 2 2 2 2 2 2 2 23 2 3 2 2 10 3" xfId="15143"/>
    <cellStyle name="Normal 2 2 2 2 2 2 2 23 2 3 2 2 10 3 2" xfId="18894"/>
    <cellStyle name="Normal 2 2 2 2 2 2 2 23 2 3 2 2 10 4" xfId="8363"/>
    <cellStyle name="Normal 2 2 2 2 2 2 2 23 2 3 2 2 10 5" xfId="26366"/>
    <cellStyle name="Normal 2 2 2 2 2 2 2 23 2 3 2 2 10 6" xfId="30093"/>
    <cellStyle name="Normal 2 2 2 2 2 2 2 23 2 3 2 2 10 7" xfId="33826"/>
    <cellStyle name="Normal 2 2 2 2 2 2 2 23 2 3 2 2 10 8" xfId="37557"/>
    <cellStyle name="Normal 2 2 2 2 2 2 2 23 2 3 2 2 11" xfId="400"/>
    <cellStyle name="Normal 2 2 2 2 2 2 2 23 2 3 2 2 11 2" xfId="7679"/>
    <cellStyle name="Normal 2 2 2 2 2 2 2 23 2 3 2 2 11 2 2" xfId="22630"/>
    <cellStyle name="Normal 2 2 2 2 2 2 2 23 2 3 2 2 11 3" xfId="15144"/>
    <cellStyle name="Normal 2 2 2 2 2 2 2 23 2 3 2 2 11 3 2" xfId="18895"/>
    <cellStyle name="Normal 2 2 2 2 2 2 2 23 2 3 2 2 11 4" xfId="8368"/>
    <cellStyle name="Normal 2 2 2 2 2 2 2 23 2 3 2 2 11 5" xfId="26367"/>
    <cellStyle name="Normal 2 2 2 2 2 2 2 23 2 3 2 2 11 6" xfId="30094"/>
    <cellStyle name="Normal 2 2 2 2 2 2 2 23 2 3 2 2 11 7" xfId="33827"/>
    <cellStyle name="Normal 2 2 2 2 2 2 2 23 2 3 2 2 11 8" xfId="37558"/>
    <cellStyle name="Normal 2 2 2 2 2 2 2 23 2 3 2 2 12" xfId="401"/>
    <cellStyle name="Normal 2 2 2 2 2 2 2 23 2 3 2 2 12 2" xfId="7680"/>
    <cellStyle name="Normal 2 2 2 2 2 2 2 23 2 3 2 2 12 2 2" xfId="22631"/>
    <cellStyle name="Normal 2 2 2 2 2 2 2 23 2 3 2 2 12 3" xfId="15145"/>
    <cellStyle name="Normal 2 2 2 2 2 2 2 23 2 3 2 2 12 3 2" xfId="18896"/>
    <cellStyle name="Normal 2 2 2 2 2 2 2 23 2 3 2 2 12 4" xfId="8369"/>
    <cellStyle name="Normal 2 2 2 2 2 2 2 23 2 3 2 2 12 5" xfId="26368"/>
    <cellStyle name="Normal 2 2 2 2 2 2 2 23 2 3 2 2 12 6" xfId="30095"/>
    <cellStyle name="Normal 2 2 2 2 2 2 2 23 2 3 2 2 12 7" xfId="33828"/>
    <cellStyle name="Normal 2 2 2 2 2 2 2 23 2 3 2 2 12 8" xfId="37559"/>
    <cellStyle name="Normal 2 2 2 2 2 2 2 23 2 3 2 2 13" xfId="7677"/>
    <cellStyle name="Normal 2 2 2 2 2 2 2 23 2 3 2 2 13 2" xfId="22628"/>
    <cellStyle name="Normal 2 2 2 2 2 2 2 23 2 3 2 2 14" xfId="15142"/>
    <cellStyle name="Normal 2 2 2 2 2 2 2 23 2 3 2 2 14 2" xfId="18893"/>
    <cellStyle name="Normal 2 2 2 2 2 2 2 23 2 3 2 2 15" xfId="8362"/>
    <cellStyle name="Normal 2 2 2 2 2 2 2 23 2 3 2 2 16" xfId="26365"/>
    <cellStyle name="Normal 2 2 2 2 2 2 2 23 2 3 2 2 17" xfId="30092"/>
    <cellStyle name="Normal 2 2 2 2 2 2 2 23 2 3 2 2 18" xfId="33825"/>
    <cellStyle name="Normal 2 2 2 2 2 2 2 23 2 3 2 2 19" xfId="37556"/>
    <cellStyle name="Normal 2 2 2 2 2 2 2 23 2 3 2 2 2" xfId="402"/>
    <cellStyle name="Normal 2 2 2 2 2 2 2 23 2 3 2 2 2 10" xfId="403"/>
    <cellStyle name="Normal 2 2 2 2 2 2 2 23 2 3 2 2 2 11" xfId="404"/>
    <cellStyle name="Normal 2 2 2 2 2 2 2 23 2 3 2 2 2 2" xfId="405"/>
    <cellStyle name="Normal 2 2 2 2 2 2 2 23 2 3 2 2 2 2 10" xfId="406"/>
    <cellStyle name="Normal 2 2 2 2 2 2 2 23 2 3 2 2 2 2 10 2" xfId="7684"/>
    <cellStyle name="Normal 2 2 2 2 2 2 2 23 2 3 2 2 2 2 10 2 2" xfId="22633"/>
    <cellStyle name="Normal 2 2 2 2 2 2 2 23 2 3 2 2 2 2 10 3" xfId="15147"/>
    <cellStyle name="Normal 2 2 2 2 2 2 2 23 2 3 2 2 2 2 10 3 2" xfId="18898"/>
    <cellStyle name="Normal 2 2 2 2 2 2 2 23 2 3 2 2 2 2 10 4" xfId="8374"/>
    <cellStyle name="Normal 2 2 2 2 2 2 2 23 2 3 2 2 2 2 10 5" xfId="26370"/>
    <cellStyle name="Normal 2 2 2 2 2 2 2 23 2 3 2 2 2 2 10 6" xfId="30097"/>
    <cellStyle name="Normal 2 2 2 2 2 2 2 23 2 3 2 2 2 2 10 7" xfId="33830"/>
    <cellStyle name="Normal 2 2 2 2 2 2 2 23 2 3 2 2 2 2 10 8" xfId="37561"/>
    <cellStyle name="Normal 2 2 2 2 2 2 2 23 2 3 2 2 2 2 11" xfId="407"/>
    <cellStyle name="Normal 2 2 2 2 2 2 2 23 2 3 2 2 2 2 11 2" xfId="7685"/>
    <cellStyle name="Normal 2 2 2 2 2 2 2 23 2 3 2 2 2 2 11 2 2" xfId="22634"/>
    <cellStyle name="Normal 2 2 2 2 2 2 2 23 2 3 2 2 2 2 11 3" xfId="15148"/>
    <cellStyle name="Normal 2 2 2 2 2 2 2 23 2 3 2 2 2 2 11 3 2" xfId="18899"/>
    <cellStyle name="Normal 2 2 2 2 2 2 2 23 2 3 2 2 2 2 11 4" xfId="8376"/>
    <cellStyle name="Normal 2 2 2 2 2 2 2 23 2 3 2 2 2 2 11 5" xfId="26371"/>
    <cellStyle name="Normal 2 2 2 2 2 2 2 23 2 3 2 2 2 2 11 6" xfId="30098"/>
    <cellStyle name="Normal 2 2 2 2 2 2 2 23 2 3 2 2 2 2 11 7" xfId="33831"/>
    <cellStyle name="Normal 2 2 2 2 2 2 2 23 2 3 2 2 2 2 11 8" xfId="37562"/>
    <cellStyle name="Normal 2 2 2 2 2 2 2 23 2 3 2 2 2 2 12" xfId="7683"/>
    <cellStyle name="Normal 2 2 2 2 2 2 2 23 2 3 2 2 2 2 12 2" xfId="22632"/>
    <cellStyle name="Normal 2 2 2 2 2 2 2 23 2 3 2 2 2 2 13" xfId="15146"/>
    <cellStyle name="Normal 2 2 2 2 2 2 2 23 2 3 2 2 2 2 13 2" xfId="18897"/>
    <cellStyle name="Normal 2 2 2 2 2 2 2 23 2 3 2 2 2 2 14" xfId="8373"/>
    <cellStyle name="Normal 2 2 2 2 2 2 2 23 2 3 2 2 2 2 15" xfId="26369"/>
    <cellStyle name="Normal 2 2 2 2 2 2 2 23 2 3 2 2 2 2 16" xfId="30096"/>
    <cellStyle name="Normal 2 2 2 2 2 2 2 23 2 3 2 2 2 2 17" xfId="33829"/>
    <cellStyle name="Normal 2 2 2 2 2 2 2 23 2 3 2 2 2 2 18" xfId="37560"/>
    <cellStyle name="Normal 2 2 2 2 2 2 2 23 2 3 2 2 2 2 2" xfId="408"/>
    <cellStyle name="Normal 2 2 2 2 2 2 2 23 2 3 2 2 2 2 2 2" xfId="409"/>
    <cellStyle name="Normal 2 2 2 2 2 2 2 23 2 3 2 2 2 2 2 2 2" xfId="7686"/>
    <cellStyle name="Normal 2 2 2 2 2 2 2 23 2 3 2 2 2 2 2 2 2 2" xfId="22635"/>
    <cellStyle name="Normal 2 2 2 2 2 2 2 23 2 3 2 2 2 2 2 2 3" xfId="15149"/>
    <cellStyle name="Normal 2 2 2 2 2 2 2 23 2 3 2 2 2 2 2 2 3 2" xfId="18900"/>
    <cellStyle name="Normal 2 2 2 2 2 2 2 23 2 3 2 2 2 2 2 2 4" xfId="8377"/>
    <cellStyle name="Normal 2 2 2 2 2 2 2 23 2 3 2 2 2 2 2 2 5" xfId="26372"/>
    <cellStyle name="Normal 2 2 2 2 2 2 2 23 2 3 2 2 2 2 2 2 6" xfId="30099"/>
    <cellStyle name="Normal 2 2 2 2 2 2 2 23 2 3 2 2 2 2 2 2 7" xfId="33832"/>
    <cellStyle name="Normal 2 2 2 2 2 2 2 23 2 3 2 2 2 2 2 2 8" xfId="37563"/>
    <cellStyle name="Normal 2 2 2 2 2 2 2 23 2 3 2 2 2 2 3" xfId="410"/>
    <cellStyle name="Normal 2 2 2 2 2 2 2 23 2 3 2 2 2 2 3 2" xfId="7687"/>
    <cellStyle name="Normal 2 2 2 2 2 2 2 23 2 3 2 2 2 2 3 2 2" xfId="22636"/>
    <cellStyle name="Normal 2 2 2 2 2 2 2 23 2 3 2 2 2 2 3 3" xfId="15150"/>
    <cellStyle name="Normal 2 2 2 2 2 2 2 23 2 3 2 2 2 2 3 3 2" xfId="18901"/>
    <cellStyle name="Normal 2 2 2 2 2 2 2 23 2 3 2 2 2 2 3 4" xfId="8378"/>
    <cellStyle name="Normal 2 2 2 2 2 2 2 23 2 3 2 2 2 2 3 5" xfId="26373"/>
    <cellStyle name="Normal 2 2 2 2 2 2 2 23 2 3 2 2 2 2 3 6" xfId="30100"/>
    <cellStyle name="Normal 2 2 2 2 2 2 2 23 2 3 2 2 2 2 3 7" xfId="33833"/>
    <cellStyle name="Normal 2 2 2 2 2 2 2 23 2 3 2 2 2 2 3 8" xfId="37564"/>
    <cellStyle name="Normal 2 2 2 2 2 2 2 23 2 3 2 2 2 2 4" xfId="411"/>
    <cellStyle name="Normal 2 2 2 2 2 2 2 23 2 3 2 2 2 2 4 2" xfId="7688"/>
    <cellStyle name="Normal 2 2 2 2 2 2 2 23 2 3 2 2 2 2 4 2 2" xfId="22637"/>
    <cellStyle name="Normal 2 2 2 2 2 2 2 23 2 3 2 2 2 2 4 3" xfId="15151"/>
    <cellStyle name="Normal 2 2 2 2 2 2 2 23 2 3 2 2 2 2 4 3 2" xfId="18902"/>
    <cellStyle name="Normal 2 2 2 2 2 2 2 23 2 3 2 2 2 2 4 4" xfId="8379"/>
    <cellStyle name="Normal 2 2 2 2 2 2 2 23 2 3 2 2 2 2 4 5" xfId="26374"/>
    <cellStyle name="Normal 2 2 2 2 2 2 2 23 2 3 2 2 2 2 4 6" xfId="30101"/>
    <cellStyle name="Normal 2 2 2 2 2 2 2 23 2 3 2 2 2 2 4 7" xfId="33834"/>
    <cellStyle name="Normal 2 2 2 2 2 2 2 23 2 3 2 2 2 2 4 8" xfId="37565"/>
    <cellStyle name="Normal 2 2 2 2 2 2 2 23 2 3 2 2 2 2 5" xfId="412"/>
    <cellStyle name="Normal 2 2 2 2 2 2 2 23 2 3 2 2 2 2 5 2" xfId="7689"/>
    <cellStyle name="Normal 2 2 2 2 2 2 2 23 2 3 2 2 2 2 5 2 2" xfId="22638"/>
    <cellStyle name="Normal 2 2 2 2 2 2 2 23 2 3 2 2 2 2 5 3" xfId="15152"/>
    <cellStyle name="Normal 2 2 2 2 2 2 2 23 2 3 2 2 2 2 5 3 2" xfId="18903"/>
    <cellStyle name="Normal 2 2 2 2 2 2 2 23 2 3 2 2 2 2 5 4" xfId="8380"/>
    <cellStyle name="Normal 2 2 2 2 2 2 2 23 2 3 2 2 2 2 5 5" xfId="26375"/>
    <cellStyle name="Normal 2 2 2 2 2 2 2 23 2 3 2 2 2 2 5 6" xfId="30102"/>
    <cellStyle name="Normal 2 2 2 2 2 2 2 23 2 3 2 2 2 2 5 7" xfId="33835"/>
    <cellStyle name="Normal 2 2 2 2 2 2 2 23 2 3 2 2 2 2 5 8" xfId="37566"/>
    <cellStyle name="Normal 2 2 2 2 2 2 2 23 2 3 2 2 2 2 6" xfId="413"/>
    <cellStyle name="Normal 2 2 2 2 2 2 2 23 2 3 2 2 2 2 6 2" xfId="7690"/>
    <cellStyle name="Normal 2 2 2 2 2 2 2 23 2 3 2 2 2 2 6 2 2" xfId="22639"/>
    <cellStyle name="Normal 2 2 2 2 2 2 2 23 2 3 2 2 2 2 6 3" xfId="15153"/>
    <cellStyle name="Normal 2 2 2 2 2 2 2 23 2 3 2 2 2 2 6 3 2" xfId="18904"/>
    <cellStyle name="Normal 2 2 2 2 2 2 2 23 2 3 2 2 2 2 6 4" xfId="8381"/>
    <cellStyle name="Normal 2 2 2 2 2 2 2 23 2 3 2 2 2 2 6 5" xfId="26376"/>
    <cellStyle name="Normal 2 2 2 2 2 2 2 23 2 3 2 2 2 2 6 6" xfId="30103"/>
    <cellStyle name="Normal 2 2 2 2 2 2 2 23 2 3 2 2 2 2 6 7" xfId="33836"/>
    <cellStyle name="Normal 2 2 2 2 2 2 2 23 2 3 2 2 2 2 6 8" xfId="37567"/>
    <cellStyle name="Normal 2 2 2 2 2 2 2 23 2 3 2 2 2 2 7" xfId="414"/>
    <cellStyle name="Normal 2 2 2 2 2 2 2 23 2 3 2 2 2 2 7 2" xfId="7691"/>
    <cellStyle name="Normal 2 2 2 2 2 2 2 23 2 3 2 2 2 2 7 2 2" xfId="22640"/>
    <cellStyle name="Normal 2 2 2 2 2 2 2 23 2 3 2 2 2 2 7 3" xfId="15154"/>
    <cellStyle name="Normal 2 2 2 2 2 2 2 23 2 3 2 2 2 2 7 3 2" xfId="18905"/>
    <cellStyle name="Normal 2 2 2 2 2 2 2 23 2 3 2 2 2 2 7 4" xfId="8382"/>
    <cellStyle name="Normal 2 2 2 2 2 2 2 23 2 3 2 2 2 2 7 5" xfId="26377"/>
    <cellStyle name="Normal 2 2 2 2 2 2 2 23 2 3 2 2 2 2 7 6" xfId="30104"/>
    <cellStyle name="Normal 2 2 2 2 2 2 2 23 2 3 2 2 2 2 7 7" xfId="33837"/>
    <cellStyle name="Normal 2 2 2 2 2 2 2 23 2 3 2 2 2 2 7 8" xfId="37568"/>
    <cellStyle name="Normal 2 2 2 2 2 2 2 23 2 3 2 2 2 2 8" xfId="415"/>
    <cellStyle name="Normal 2 2 2 2 2 2 2 23 2 3 2 2 2 2 8 2" xfId="7692"/>
    <cellStyle name="Normal 2 2 2 2 2 2 2 23 2 3 2 2 2 2 8 2 2" xfId="22641"/>
    <cellStyle name="Normal 2 2 2 2 2 2 2 23 2 3 2 2 2 2 8 3" xfId="15155"/>
    <cellStyle name="Normal 2 2 2 2 2 2 2 23 2 3 2 2 2 2 8 3 2" xfId="18906"/>
    <cellStyle name="Normal 2 2 2 2 2 2 2 23 2 3 2 2 2 2 8 4" xfId="8383"/>
    <cellStyle name="Normal 2 2 2 2 2 2 2 23 2 3 2 2 2 2 8 5" xfId="26378"/>
    <cellStyle name="Normal 2 2 2 2 2 2 2 23 2 3 2 2 2 2 8 6" xfId="30105"/>
    <cellStyle name="Normal 2 2 2 2 2 2 2 23 2 3 2 2 2 2 8 7" xfId="33838"/>
    <cellStyle name="Normal 2 2 2 2 2 2 2 23 2 3 2 2 2 2 8 8" xfId="37569"/>
    <cellStyle name="Normal 2 2 2 2 2 2 2 23 2 3 2 2 2 2 9" xfId="416"/>
    <cellStyle name="Normal 2 2 2 2 2 2 2 23 2 3 2 2 2 2 9 2" xfId="7693"/>
    <cellStyle name="Normal 2 2 2 2 2 2 2 23 2 3 2 2 2 2 9 2 2" xfId="22642"/>
    <cellStyle name="Normal 2 2 2 2 2 2 2 23 2 3 2 2 2 2 9 3" xfId="15156"/>
    <cellStyle name="Normal 2 2 2 2 2 2 2 23 2 3 2 2 2 2 9 3 2" xfId="18907"/>
    <cellStyle name="Normal 2 2 2 2 2 2 2 23 2 3 2 2 2 2 9 4" xfId="8392"/>
    <cellStyle name="Normal 2 2 2 2 2 2 2 23 2 3 2 2 2 2 9 5" xfId="26379"/>
    <cellStyle name="Normal 2 2 2 2 2 2 2 23 2 3 2 2 2 2 9 6" xfId="30106"/>
    <cellStyle name="Normal 2 2 2 2 2 2 2 23 2 3 2 2 2 2 9 7" xfId="33839"/>
    <cellStyle name="Normal 2 2 2 2 2 2 2 23 2 3 2 2 2 2 9 8" xfId="37570"/>
    <cellStyle name="Normal 2 2 2 2 2 2 2 23 2 3 2 2 2 3" xfId="417"/>
    <cellStyle name="Normal 2 2 2 2 2 2 2 23 2 3 2 2 2 3 2" xfId="418"/>
    <cellStyle name="Normal 2 2 2 2 2 2 2 23 2 3 2 2 2 3 3" xfId="7694"/>
    <cellStyle name="Normal 2 2 2 2 2 2 2 23 2 3 2 2 2 3 3 2" xfId="22643"/>
    <cellStyle name="Normal 2 2 2 2 2 2 2 23 2 3 2 2 2 3 4" xfId="15157"/>
    <cellStyle name="Normal 2 2 2 2 2 2 2 23 2 3 2 2 2 3 4 2" xfId="18908"/>
    <cellStyle name="Normal 2 2 2 2 2 2 2 23 2 3 2 2 2 3 5" xfId="8393"/>
    <cellStyle name="Normal 2 2 2 2 2 2 2 23 2 3 2 2 2 3 6" xfId="26380"/>
    <cellStyle name="Normal 2 2 2 2 2 2 2 23 2 3 2 2 2 3 7" xfId="30107"/>
    <cellStyle name="Normal 2 2 2 2 2 2 2 23 2 3 2 2 2 3 8" xfId="33840"/>
    <cellStyle name="Normal 2 2 2 2 2 2 2 23 2 3 2 2 2 3 9" xfId="37571"/>
    <cellStyle name="Normal 2 2 2 2 2 2 2 23 2 3 2 2 2 4" xfId="419"/>
    <cellStyle name="Normal 2 2 2 2 2 2 2 23 2 3 2 2 2 5" xfId="420"/>
    <cellStyle name="Normal 2 2 2 2 2 2 2 23 2 3 2 2 2 6" xfId="421"/>
    <cellStyle name="Normal 2 2 2 2 2 2 2 23 2 3 2 2 2 7" xfId="422"/>
    <cellStyle name="Normal 2 2 2 2 2 2 2 23 2 3 2 2 2 8" xfId="423"/>
    <cellStyle name="Normal 2 2 2 2 2 2 2 23 2 3 2 2 2 9" xfId="424"/>
    <cellStyle name="Normal 2 2 2 2 2 2 2 23 2 3 2 2 3" xfId="425"/>
    <cellStyle name="Normal 2 2 2 2 2 2 2 23 2 3 2 2 3 2" xfId="426"/>
    <cellStyle name="Normal 2 2 2 2 2 2 2 23 2 3 2 2 3 2 2" xfId="7701"/>
    <cellStyle name="Normal 2 2 2 2 2 2 2 23 2 3 2 2 3 2 2 2" xfId="22644"/>
    <cellStyle name="Normal 2 2 2 2 2 2 2 23 2 3 2 2 3 2 3" xfId="15158"/>
    <cellStyle name="Normal 2 2 2 2 2 2 2 23 2 3 2 2 3 2 3 2" xfId="18909"/>
    <cellStyle name="Normal 2 2 2 2 2 2 2 23 2 3 2 2 3 2 4" xfId="8395"/>
    <cellStyle name="Normal 2 2 2 2 2 2 2 23 2 3 2 2 3 2 5" xfId="26381"/>
    <cellStyle name="Normal 2 2 2 2 2 2 2 23 2 3 2 2 3 2 6" xfId="30108"/>
    <cellStyle name="Normal 2 2 2 2 2 2 2 23 2 3 2 2 3 2 7" xfId="33841"/>
    <cellStyle name="Normal 2 2 2 2 2 2 2 23 2 3 2 2 3 2 8" xfId="37572"/>
    <cellStyle name="Normal 2 2 2 2 2 2 2 23 2 3 2 2 4" xfId="427"/>
    <cellStyle name="Normal 2 2 2 2 2 2 2 23 2 3 2 2 4 2" xfId="7702"/>
    <cellStyle name="Normal 2 2 2 2 2 2 2 23 2 3 2 2 4 2 2" xfId="22645"/>
    <cellStyle name="Normal 2 2 2 2 2 2 2 23 2 3 2 2 4 3" xfId="15159"/>
    <cellStyle name="Normal 2 2 2 2 2 2 2 23 2 3 2 2 4 3 2" xfId="18910"/>
    <cellStyle name="Normal 2 2 2 2 2 2 2 23 2 3 2 2 4 4" xfId="8396"/>
    <cellStyle name="Normal 2 2 2 2 2 2 2 23 2 3 2 2 4 5" xfId="26382"/>
    <cellStyle name="Normal 2 2 2 2 2 2 2 23 2 3 2 2 4 6" xfId="30109"/>
    <cellStyle name="Normal 2 2 2 2 2 2 2 23 2 3 2 2 4 7" xfId="33842"/>
    <cellStyle name="Normal 2 2 2 2 2 2 2 23 2 3 2 2 4 8" xfId="37573"/>
    <cellStyle name="Normal 2 2 2 2 2 2 2 23 2 3 2 2 5" xfId="428"/>
    <cellStyle name="Normal 2 2 2 2 2 2 2 23 2 3 2 2 5 2" xfId="7703"/>
    <cellStyle name="Normal 2 2 2 2 2 2 2 23 2 3 2 2 5 2 2" xfId="22646"/>
    <cellStyle name="Normal 2 2 2 2 2 2 2 23 2 3 2 2 5 3" xfId="15160"/>
    <cellStyle name="Normal 2 2 2 2 2 2 2 23 2 3 2 2 5 3 2" xfId="18911"/>
    <cellStyle name="Normal 2 2 2 2 2 2 2 23 2 3 2 2 5 4" xfId="8397"/>
    <cellStyle name="Normal 2 2 2 2 2 2 2 23 2 3 2 2 5 5" xfId="26383"/>
    <cellStyle name="Normal 2 2 2 2 2 2 2 23 2 3 2 2 5 6" xfId="30110"/>
    <cellStyle name="Normal 2 2 2 2 2 2 2 23 2 3 2 2 5 7" xfId="33843"/>
    <cellStyle name="Normal 2 2 2 2 2 2 2 23 2 3 2 2 5 8" xfId="37574"/>
    <cellStyle name="Normal 2 2 2 2 2 2 2 23 2 3 2 2 6" xfId="429"/>
    <cellStyle name="Normal 2 2 2 2 2 2 2 23 2 3 2 2 6 2" xfId="7704"/>
    <cellStyle name="Normal 2 2 2 2 2 2 2 23 2 3 2 2 6 2 2" xfId="22647"/>
    <cellStyle name="Normal 2 2 2 2 2 2 2 23 2 3 2 2 6 3" xfId="15161"/>
    <cellStyle name="Normal 2 2 2 2 2 2 2 23 2 3 2 2 6 3 2" xfId="18912"/>
    <cellStyle name="Normal 2 2 2 2 2 2 2 23 2 3 2 2 6 4" xfId="8398"/>
    <cellStyle name="Normal 2 2 2 2 2 2 2 23 2 3 2 2 6 5" xfId="26384"/>
    <cellStyle name="Normal 2 2 2 2 2 2 2 23 2 3 2 2 6 6" xfId="30111"/>
    <cellStyle name="Normal 2 2 2 2 2 2 2 23 2 3 2 2 6 7" xfId="33844"/>
    <cellStyle name="Normal 2 2 2 2 2 2 2 23 2 3 2 2 6 8" xfId="37575"/>
    <cellStyle name="Normal 2 2 2 2 2 2 2 23 2 3 2 2 7" xfId="430"/>
    <cellStyle name="Normal 2 2 2 2 2 2 2 23 2 3 2 2 7 2" xfId="7705"/>
    <cellStyle name="Normal 2 2 2 2 2 2 2 23 2 3 2 2 7 2 2" xfId="22648"/>
    <cellStyle name="Normal 2 2 2 2 2 2 2 23 2 3 2 2 7 3" xfId="15162"/>
    <cellStyle name="Normal 2 2 2 2 2 2 2 23 2 3 2 2 7 3 2" xfId="18913"/>
    <cellStyle name="Normal 2 2 2 2 2 2 2 23 2 3 2 2 7 4" xfId="8399"/>
    <cellStyle name="Normal 2 2 2 2 2 2 2 23 2 3 2 2 7 5" xfId="26385"/>
    <cellStyle name="Normal 2 2 2 2 2 2 2 23 2 3 2 2 7 6" xfId="30112"/>
    <cellStyle name="Normal 2 2 2 2 2 2 2 23 2 3 2 2 7 7" xfId="33845"/>
    <cellStyle name="Normal 2 2 2 2 2 2 2 23 2 3 2 2 7 8" xfId="37576"/>
    <cellStyle name="Normal 2 2 2 2 2 2 2 23 2 3 2 2 8" xfId="431"/>
    <cellStyle name="Normal 2 2 2 2 2 2 2 23 2 3 2 2 8 2" xfId="7706"/>
    <cellStyle name="Normal 2 2 2 2 2 2 2 23 2 3 2 2 8 2 2" xfId="22649"/>
    <cellStyle name="Normal 2 2 2 2 2 2 2 23 2 3 2 2 8 3" xfId="15163"/>
    <cellStyle name="Normal 2 2 2 2 2 2 2 23 2 3 2 2 8 3 2" xfId="18914"/>
    <cellStyle name="Normal 2 2 2 2 2 2 2 23 2 3 2 2 8 4" xfId="8400"/>
    <cellStyle name="Normal 2 2 2 2 2 2 2 23 2 3 2 2 8 5" xfId="26386"/>
    <cellStyle name="Normal 2 2 2 2 2 2 2 23 2 3 2 2 8 6" xfId="30113"/>
    <cellStyle name="Normal 2 2 2 2 2 2 2 23 2 3 2 2 8 7" xfId="33846"/>
    <cellStyle name="Normal 2 2 2 2 2 2 2 23 2 3 2 2 8 8" xfId="37577"/>
    <cellStyle name="Normal 2 2 2 2 2 2 2 23 2 3 2 2 9" xfId="432"/>
    <cellStyle name="Normal 2 2 2 2 2 2 2 23 2 3 2 2 9 2" xfId="7707"/>
    <cellStyle name="Normal 2 2 2 2 2 2 2 23 2 3 2 2 9 2 2" xfId="22650"/>
    <cellStyle name="Normal 2 2 2 2 2 2 2 23 2 3 2 2 9 3" xfId="15164"/>
    <cellStyle name="Normal 2 2 2 2 2 2 2 23 2 3 2 2 9 3 2" xfId="18915"/>
    <cellStyle name="Normal 2 2 2 2 2 2 2 23 2 3 2 2 9 4" xfId="8401"/>
    <cellStyle name="Normal 2 2 2 2 2 2 2 23 2 3 2 2 9 5" xfId="26387"/>
    <cellStyle name="Normal 2 2 2 2 2 2 2 23 2 3 2 2 9 6" xfId="30114"/>
    <cellStyle name="Normal 2 2 2 2 2 2 2 23 2 3 2 2 9 7" xfId="33847"/>
    <cellStyle name="Normal 2 2 2 2 2 2 2 23 2 3 2 2 9 8" xfId="37578"/>
    <cellStyle name="Normal 2 2 2 2 2 2 2 23 2 3 2 3" xfId="433"/>
    <cellStyle name="Normal 2 2 2 2 2 2 2 23 2 3 2 3 10" xfId="434"/>
    <cellStyle name="Normal 2 2 2 2 2 2 2 23 2 3 2 3 10 2" xfId="7709"/>
    <cellStyle name="Normal 2 2 2 2 2 2 2 23 2 3 2 3 10 2 2" xfId="22652"/>
    <cellStyle name="Normal 2 2 2 2 2 2 2 23 2 3 2 3 10 3" xfId="15166"/>
    <cellStyle name="Normal 2 2 2 2 2 2 2 23 2 3 2 3 10 3 2" xfId="18917"/>
    <cellStyle name="Normal 2 2 2 2 2 2 2 23 2 3 2 3 10 4" xfId="8403"/>
    <cellStyle name="Normal 2 2 2 2 2 2 2 23 2 3 2 3 10 5" xfId="26389"/>
    <cellStyle name="Normal 2 2 2 2 2 2 2 23 2 3 2 3 10 6" xfId="30116"/>
    <cellStyle name="Normal 2 2 2 2 2 2 2 23 2 3 2 3 10 7" xfId="33849"/>
    <cellStyle name="Normal 2 2 2 2 2 2 2 23 2 3 2 3 10 8" xfId="37580"/>
    <cellStyle name="Normal 2 2 2 2 2 2 2 23 2 3 2 3 11" xfId="435"/>
    <cellStyle name="Normal 2 2 2 2 2 2 2 23 2 3 2 3 11 2" xfId="7710"/>
    <cellStyle name="Normal 2 2 2 2 2 2 2 23 2 3 2 3 11 2 2" xfId="22653"/>
    <cellStyle name="Normal 2 2 2 2 2 2 2 23 2 3 2 3 11 3" xfId="15167"/>
    <cellStyle name="Normal 2 2 2 2 2 2 2 23 2 3 2 3 11 3 2" xfId="18918"/>
    <cellStyle name="Normal 2 2 2 2 2 2 2 23 2 3 2 3 11 4" xfId="8413"/>
    <cellStyle name="Normal 2 2 2 2 2 2 2 23 2 3 2 3 11 5" xfId="26390"/>
    <cellStyle name="Normal 2 2 2 2 2 2 2 23 2 3 2 3 11 6" xfId="30117"/>
    <cellStyle name="Normal 2 2 2 2 2 2 2 23 2 3 2 3 11 7" xfId="33850"/>
    <cellStyle name="Normal 2 2 2 2 2 2 2 23 2 3 2 3 11 8" xfId="37581"/>
    <cellStyle name="Normal 2 2 2 2 2 2 2 23 2 3 2 3 12" xfId="7708"/>
    <cellStyle name="Normal 2 2 2 2 2 2 2 23 2 3 2 3 12 2" xfId="22651"/>
    <cellStyle name="Normal 2 2 2 2 2 2 2 23 2 3 2 3 13" xfId="15165"/>
    <cellStyle name="Normal 2 2 2 2 2 2 2 23 2 3 2 3 13 2" xfId="18916"/>
    <cellStyle name="Normal 2 2 2 2 2 2 2 23 2 3 2 3 14" xfId="8402"/>
    <cellStyle name="Normal 2 2 2 2 2 2 2 23 2 3 2 3 15" xfId="26388"/>
    <cellStyle name="Normal 2 2 2 2 2 2 2 23 2 3 2 3 16" xfId="30115"/>
    <cellStyle name="Normal 2 2 2 2 2 2 2 23 2 3 2 3 17" xfId="33848"/>
    <cellStyle name="Normal 2 2 2 2 2 2 2 23 2 3 2 3 18" xfId="37579"/>
    <cellStyle name="Normal 2 2 2 2 2 2 2 23 2 3 2 3 2" xfId="436"/>
    <cellStyle name="Normal 2 2 2 2 2 2 2 23 2 3 2 3 2 2" xfId="437"/>
    <cellStyle name="Normal 2 2 2 2 2 2 2 23 2 3 2 3 2 2 2" xfId="7712"/>
    <cellStyle name="Normal 2 2 2 2 2 2 2 23 2 3 2 3 2 2 2 2" xfId="22654"/>
    <cellStyle name="Normal 2 2 2 2 2 2 2 23 2 3 2 3 2 2 3" xfId="15168"/>
    <cellStyle name="Normal 2 2 2 2 2 2 2 23 2 3 2 3 2 2 3 2" xfId="18919"/>
    <cellStyle name="Normal 2 2 2 2 2 2 2 23 2 3 2 3 2 2 4" xfId="8414"/>
    <cellStyle name="Normal 2 2 2 2 2 2 2 23 2 3 2 3 2 2 5" xfId="26391"/>
    <cellStyle name="Normal 2 2 2 2 2 2 2 23 2 3 2 3 2 2 6" xfId="30118"/>
    <cellStyle name="Normal 2 2 2 2 2 2 2 23 2 3 2 3 2 2 7" xfId="33851"/>
    <cellStyle name="Normal 2 2 2 2 2 2 2 23 2 3 2 3 2 2 8" xfId="37582"/>
    <cellStyle name="Normal 2 2 2 2 2 2 2 23 2 3 2 3 3" xfId="438"/>
    <cellStyle name="Normal 2 2 2 2 2 2 2 23 2 3 2 3 3 2" xfId="7713"/>
    <cellStyle name="Normal 2 2 2 2 2 2 2 23 2 3 2 3 3 2 2" xfId="22655"/>
    <cellStyle name="Normal 2 2 2 2 2 2 2 23 2 3 2 3 3 3" xfId="15169"/>
    <cellStyle name="Normal 2 2 2 2 2 2 2 23 2 3 2 3 3 3 2" xfId="18920"/>
    <cellStyle name="Normal 2 2 2 2 2 2 2 23 2 3 2 3 3 4" xfId="8416"/>
    <cellStyle name="Normal 2 2 2 2 2 2 2 23 2 3 2 3 3 5" xfId="26392"/>
    <cellStyle name="Normal 2 2 2 2 2 2 2 23 2 3 2 3 3 6" xfId="30119"/>
    <cellStyle name="Normal 2 2 2 2 2 2 2 23 2 3 2 3 3 7" xfId="33852"/>
    <cellStyle name="Normal 2 2 2 2 2 2 2 23 2 3 2 3 3 8" xfId="37583"/>
    <cellStyle name="Normal 2 2 2 2 2 2 2 23 2 3 2 3 4" xfId="439"/>
    <cellStyle name="Normal 2 2 2 2 2 2 2 23 2 3 2 3 4 2" xfId="7714"/>
    <cellStyle name="Normal 2 2 2 2 2 2 2 23 2 3 2 3 4 2 2" xfId="22656"/>
    <cellStyle name="Normal 2 2 2 2 2 2 2 23 2 3 2 3 4 3" xfId="15170"/>
    <cellStyle name="Normal 2 2 2 2 2 2 2 23 2 3 2 3 4 3 2" xfId="18921"/>
    <cellStyle name="Normal 2 2 2 2 2 2 2 23 2 3 2 3 4 4" xfId="8417"/>
    <cellStyle name="Normal 2 2 2 2 2 2 2 23 2 3 2 3 4 5" xfId="26393"/>
    <cellStyle name="Normal 2 2 2 2 2 2 2 23 2 3 2 3 4 6" xfId="30120"/>
    <cellStyle name="Normal 2 2 2 2 2 2 2 23 2 3 2 3 4 7" xfId="33853"/>
    <cellStyle name="Normal 2 2 2 2 2 2 2 23 2 3 2 3 4 8" xfId="37584"/>
    <cellStyle name="Normal 2 2 2 2 2 2 2 23 2 3 2 3 5" xfId="440"/>
    <cellStyle name="Normal 2 2 2 2 2 2 2 23 2 3 2 3 5 2" xfId="7715"/>
    <cellStyle name="Normal 2 2 2 2 2 2 2 23 2 3 2 3 5 2 2" xfId="22657"/>
    <cellStyle name="Normal 2 2 2 2 2 2 2 23 2 3 2 3 5 3" xfId="15171"/>
    <cellStyle name="Normal 2 2 2 2 2 2 2 23 2 3 2 3 5 3 2" xfId="18922"/>
    <cellStyle name="Normal 2 2 2 2 2 2 2 23 2 3 2 3 5 4" xfId="8418"/>
    <cellStyle name="Normal 2 2 2 2 2 2 2 23 2 3 2 3 5 5" xfId="26394"/>
    <cellStyle name="Normal 2 2 2 2 2 2 2 23 2 3 2 3 5 6" xfId="30121"/>
    <cellStyle name="Normal 2 2 2 2 2 2 2 23 2 3 2 3 5 7" xfId="33854"/>
    <cellStyle name="Normal 2 2 2 2 2 2 2 23 2 3 2 3 5 8" xfId="37585"/>
    <cellStyle name="Normal 2 2 2 2 2 2 2 23 2 3 2 3 6" xfId="441"/>
    <cellStyle name="Normal 2 2 2 2 2 2 2 23 2 3 2 3 6 2" xfId="7716"/>
    <cellStyle name="Normal 2 2 2 2 2 2 2 23 2 3 2 3 6 2 2" xfId="22658"/>
    <cellStyle name="Normal 2 2 2 2 2 2 2 23 2 3 2 3 6 3" xfId="15172"/>
    <cellStyle name="Normal 2 2 2 2 2 2 2 23 2 3 2 3 6 3 2" xfId="18923"/>
    <cellStyle name="Normal 2 2 2 2 2 2 2 23 2 3 2 3 6 4" xfId="8419"/>
    <cellStyle name="Normal 2 2 2 2 2 2 2 23 2 3 2 3 6 5" xfId="26395"/>
    <cellStyle name="Normal 2 2 2 2 2 2 2 23 2 3 2 3 6 6" xfId="30122"/>
    <cellStyle name="Normal 2 2 2 2 2 2 2 23 2 3 2 3 6 7" xfId="33855"/>
    <cellStyle name="Normal 2 2 2 2 2 2 2 23 2 3 2 3 6 8" xfId="37586"/>
    <cellStyle name="Normal 2 2 2 2 2 2 2 23 2 3 2 3 7" xfId="442"/>
    <cellStyle name="Normal 2 2 2 2 2 2 2 23 2 3 2 3 7 2" xfId="7717"/>
    <cellStyle name="Normal 2 2 2 2 2 2 2 23 2 3 2 3 7 2 2" xfId="22659"/>
    <cellStyle name="Normal 2 2 2 2 2 2 2 23 2 3 2 3 7 3" xfId="15173"/>
    <cellStyle name="Normal 2 2 2 2 2 2 2 23 2 3 2 3 7 3 2" xfId="18924"/>
    <cellStyle name="Normal 2 2 2 2 2 2 2 23 2 3 2 3 7 4" xfId="8420"/>
    <cellStyle name="Normal 2 2 2 2 2 2 2 23 2 3 2 3 7 5" xfId="26396"/>
    <cellStyle name="Normal 2 2 2 2 2 2 2 23 2 3 2 3 7 6" xfId="30123"/>
    <cellStyle name="Normal 2 2 2 2 2 2 2 23 2 3 2 3 7 7" xfId="33856"/>
    <cellStyle name="Normal 2 2 2 2 2 2 2 23 2 3 2 3 7 8" xfId="37587"/>
    <cellStyle name="Normal 2 2 2 2 2 2 2 23 2 3 2 3 8" xfId="443"/>
    <cellStyle name="Normal 2 2 2 2 2 2 2 23 2 3 2 3 8 2" xfId="7718"/>
    <cellStyle name="Normal 2 2 2 2 2 2 2 23 2 3 2 3 8 2 2" xfId="22660"/>
    <cellStyle name="Normal 2 2 2 2 2 2 2 23 2 3 2 3 8 3" xfId="15174"/>
    <cellStyle name="Normal 2 2 2 2 2 2 2 23 2 3 2 3 8 3 2" xfId="18925"/>
    <cellStyle name="Normal 2 2 2 2 2 2 2 23 2 3 2 3 8 4" xfId="8421"/>
    <cellStyle name="Normal 2 2 2 2 2 2 2 23 2 3 2 3 8 5" xfId="26397"/>
    <cellStyle name="Normal 2 2 2 2 2 2 2 23 2 3 2 3 8 6" xfId="30124"/>
    <cellStyle name="Normal 2 2 2 2 2 2 2 23 2 3 2 3 8 7" xfId="33857"/>
    <cellStyle name="Normal 2 2 2 2 2 2 2 23 2 3 2 3 8 8" xfId="37588"/>
    <cellStyle name="Normal 2 2 2 2 2 2 2 23 2 3 2 3 9" xfId="444"/>
    <cellStyle name="Normal 2 2 2 2 2 2 2 23 2 3 2 3 9 2" xfId="7719"/>
    <cellStyle name="Normal 2 2 2 2 2 2 2 23 2 3 2 3 9 2 2" xfId="22661"/>
    <cellStyle name="Normal 2 2 2 2 2 2 2 23 2 3 2 3 9 3" xfId="15175"/>
    <cellStyle name="Normal 2 2 2 2 2 2 2 23 2 3 2 3 9 3 2" xfId="18926"/>
    <cellStyle name="Normal 2 2 2 2 2 2 2 23 2 3 2 3 9 4" xfId="8422"/>
    <cellStyle name="Normal 2 2 2 2 2 2 2 23 2 3 2 3 9 5" xfId="26398"/>
    <cellStyle name="Normal 2 2 2 2 2 2 2 23 2 3 2 3 9 6" xfId="30125"/>
    <cellStyle name="Normal 2 2 2 2 2 2 2 23 2 3 2 3 9 7" xfId="33858"/>
    <cellStyle name="Normal 2 2 2 2 2 2 2 23 2 3 2 3 9 8" xfId="37589"/>
    <cellStyle name="Normal 2 2 2 2 2 2 2 23 2 3 2 4" xfId="445"/>
    <cellStyle name="Normal 2 2 2 2 2 2 2 23 2 3 2 4 2" xfId="446"/>
    <cellStyle name="Normal 2 2 2 2 2 2 2 23 2 3 2 4 3" xfId="7720"/>
    <cellStyle name="Normal 2 2 2 2 2 2 2 23 2 3 2 4 3 2" xfId="22662"/>
    <cellStyle name="Normal 2 2 2 2 2 2 2 23 2 3 2 4 4" xfId="15176"/>
    <cellStyle name="Normal 2 2 2 2 2 2 2 23 2 3 2 4 4 2" xfId="18927"/>
    <cellStyle name="Normal 2 2 2 2 2 2 2 23 2 3 2 4 5" xfId="8423"/>
    <cellStyle name="Normal 2 2 2 2 2 2 2 23 2 3 2 4 6" xfId="26399"/>
    <cellStyle name="Normal 2 2 2 2 2 2 2 23 2 3 2 4 7" xfId="30126"/>
    <cellStyle name="Normal 2 2 2 2 2 2 2 23 2 3 2 4 8" xfId="33859"/>
    <cellStyle name="Normal 2 2 2 2 2 2 2 23 2 3 2 4 9" xfId="37590"/>
    <cellStyle name="Normal 2 2 2 2 2 2 2 23 2 3 2 5" xfId="447"/>
    <cellStyle name="Normal 2 2 2 2 2 2 2 23 2 3 2 6" xfId="448"/>
    <cellStyle name="Normal 2 2 2 2 2 2 2 23 2 3 2 7" xfId="449"/>
    <cellStyle name="Normal 2 2 2 2 2 2 2 23 2 3 2 8" xfId="450"/>
    <cellStyle name="Normal 2 2 2 2 2 2 2 23 2 3 2 9" xfId="451"/>
    <cellStyle name="Normal 2 2 2 2 2 2 2 23 2 3 20" xfId="37551"/>
    <cellStyle name="Normal 2 2 2 2 2 2 2 23 2 3 3" xfId="452"/>
    <cellStyle name="Normal 2 2 2 2 2 2 2 23 2 3 3 10" xfId="453"/>
    <cellStyle name="Normal 2 2 2 2 2 2 2 23 2 3 3 11" xfId="454"/>
    <cellStyle name="Normal 2 2 2 2 2 2 2 23 2 3 3 2" xfId="455"/>
    <cellStyle name="Normal 2 2 2 2 2 2 2 23 2 3 3 2 10" xfId="456"/>
    <cellStyle name="Normal 2 2 2 2 2 2 2 23 2 3 3 2 10 2" xfId="7725"/>
    <cellStyle name="Normal 2 2 2 2 2 2 2 23 2 3 3 2 10 2 2" xfId="22664"/>
    <cellStyle name="Normal 2 2 2 2 2 2 2 23 2 3 3 2 10 3" xfId="15178"/>
    <cellStyle name="Normal 2 2 2 2 2 2 2 23 2 3 3 2 10 3 2" xfId="18929"/>
    <cellStyle name="Normal 2 2 2 2 2 2 2 23 2 3 3 2 10 4" xfId="8433"/>
    <cellStyle name="Normal 2 2 2 2 2 2 2 23 2 3 3 2 10 5" xfId="26401"/>
    <cellStyle name="Normal 2 2 2 2 2 2 2 23 2 3 3 2 10 6" xfId="30128"/>
    <cellStyle name="Normal 2 2 2 2 2 2 2 23 2 3 3 2 10 7" xfId="33861"/>
    <cellStyle name="Normal 2 2 2 2 2 2 2 23 2 3 3 2 10 8" xfId="37592"/>
    <cellStyle name="Normal 2 2 2 2 2 2 2 23 2 3 3 2 11" xfId="457"/>
    <cellStyle name="Normal 2 2 2 2 2 2 2 23 2 3 3 2 11 2" xfId="7726"/>
    <cellStyle name="Normal 2 2 2 2 2 2 2 23 2 3 3 2 11 2 2" xfId="22665"/>
    <cellStyle name="Normal 2 2 2 2 2 2 2 23 2 3 3 2 11 3" xfId="15179"/>
    <cellStyle name="Normal 2 2 2 2 2 2 2 23 2 3 3 2 11 3 2" xfId="18930"/>
    <cellStyle name="Normal 2 2 2 2 2 2 2 23 2 3 3 2 11 4" xfId="8437"/>
    <cellStyle name="Normal 2 2 2 2 2 2 2 23 2 3 3 2 11 5" xfId="26402"/>
    <cellStyle name="Normal 2 2 2 2 2 2 2 23 2 3 3 2 11 6" xfId="30129"/>
    <cellStyle name="Normal 2 2 2 2 2 2 2 23 2 3 3 2 11 7" xfId="33862"/>
    <cellStyle name="Normal 2 2 2 2 2 2 2 23 2 3 3 2 11 8" xfId="37593"/>
    <cellStyle name="Normal 2 2 2 2 2 2 2 23 2 3 3 2 12" xfId="7724"/>
    <cellStyle name="Normal 2 2 2 2 2 2 2 23 2 3 3 2 12 2" xfId="22663"/>
    <cellStyle name="Normal 2 2 2 2 2 2 2 23 2 3 3 2 13" xfId="15177"/>
    <cellStyle name="Normal 2 2 2 2 2 2 2 23 2 3 3 2 13 2" xfId="18928"/>
    <cellStyle name="Normal 2 2 2 2 2 2 2 23 2 3 3 2 14" xfId="8432"/>
    <cellStyle name="Normal 2 2 2 2 2 2 2 23 2 3 3 2 15" xfId="26400"/>
    <cellStyle name="Normal 2 2 2 2 2 2 2 23 2 3 3 2 16" xfId="30127"/>
    <cellStyle name="Normal 2 2 2 2 2 2 2 23 2 3 3 2 17" xfId="33860"/>
    <cellStyle name="Normal 2 2 2 2 2 2 2 23 2 3 3 2 18" xfId="37591"/>
    <cellStyle name="Normal 2 2 2 2 2 2 2 23 2 3 3 2 2" xfId="458"/>
    <cellStyle name="Normal 2 2 2 2 2 2 2 23 2 3 3 2 2 2" xfId="459"/>
    <cellStyle name="Normal 2 2 2 2 2 2 2 23 2 3 3 2 2 2 2" xfId="7727"/>
    <cellStyle name="Normal 2 2 2 2 2 2 2 23 2 3 3 2 2 2 2 2" xfId="22666"/>
    <cellStyle name="Normal 2 2 2 2 2 2 2 23 2 3 3 2 2 2 3" xfId="15180"/>
    <cellStyle name="Normal 2 2 2 2 2 2 2 23 2 3 3 2 2 2 3 2" xfId="18931"/>
    <cellStyle name="Normal 2 2 2 2 2 2 2 23 2 3 3 2 2 2 4" xfId="8438"/>
    <cellStyle name="Normal 2 2 2 2 2 2 2 23 2 3 3 2 2 2 5" xfId="26403"/>
    <cellStyle name="Normal 2 2 2 2 2 2 2 23 2 3 3 2 2 2 6" xfId="30130"/>
    <cellStyle name="Normal 2 2 2 2 2 2 2 23 2 3 3 2 2 2 7" xfId="33863"/>
    <cellStyle name="Normal 2 2 2 2 2 2 2 23 2 3 3 2 2 2 8" xfId="37594"/>
    <cellStyle name="Normal 2 2 2 2 2 2 2 23 2 3 3 2 3" xfId="460"/>
    <cellStyle name="Normal 2 2 2 2 2 2 2 23 2 3 3 2 3 2" xfId="7728"/>
    <cellStyle name="Normal 2 2 2 2 2 2 2 23 2 3 3 2 3 2 2" xfId="22667"/>
    <cellStyle name="Normal 2 2 2 2 2 2 2 23 2 3 3 2 3 3" xfId="15181"/>
    <cellStyle name="Normal 2 2 2 2 2 2 2 23 2 3 3 2 3 3 2" xfId="18932"/>
    <cellStyle name="Normal 2 2 2 2 2 2 2 23 2 3 3 2 3 4" xfId="8440"/>
    <cellStyle name="Normal 2 2 2 2 2 2 2 23 2 3 3 2 3 5" xfId="26404"/>
    <cellStyle name="Normal 2 2 2 2 2 2 2 23 2 3 3 2 3 6" xfId="30131"/>
    <cellStyle name="Normal 2 2 2 2 2 2 2 23 2 3 3 2 3 7" xfId="33864"/>
    <cellStyle name="Normal 2 2 2 2 2 2 2 23 2 3 3 2 3 8" xfId="37595"/>
    <cellStyle name="Normal 2 2 2 2 2 2 2 23 2 3 3 2 4" xfId="461"/>
    <cellStyle name="Normal 2 2 2 2 2 2 2 23 2 3 3 2 4 2" xfId="7729"/>
    <cellStyle name="Normal 2 2 2 2 2 2 2 23 2 3 3 2 4 2 2" xfId="22668"/>
    <cellStyle name="Normal 2 2 2 2 2 2 2 23 2 3 3 2 4 3" xfId="15182"/>
    <cellStyle name="Normal 2 2 2 2 2 2 2 23 2 3 3 2 4 3 2" xfId="18933"/>
    <cellStyle name="Normal 2 2 2 2 2 2 2 23 2 3 3 2 4 4" xfId="8441"/>
    <cellStyle name="Normal 2 2 2 2 2 2 2 23 2 3 3 2 4 5" xfId="26405"/>
    <cellStyle name="Normal 2 2 2 2 2 2 2 23 2 3 3 2 4 6" xfId="30132"/>
    <cellStyle name="Normal 2 2 2 2 2 2 2 23 2 3 3 2 4 7" xfId="33865"/>
    <cellStyle name="Normal 2 2 2 2 2 2 2 23 2 3 3 2 4 8" xfId="37596"/>
    <cellStyle name="Normal 2 2 2 2 2 2 2 23 2 3 3 2 5" xfId="462"/>
    <cellStyle name="Normal 2 2 2 2 2 2 2 23 2 3 3 2 5 2" xfId="7730"/>
    <cellStyle name="Normal 2 2 2 2 2 2 2 23 2 3 3 2 5 2 2" xfId="22669"/>
    <cellStyle name="Normal 2 2 2 2 2 2 2 23 2 3 3 2 5 3" xfId="15183"/>
    <cellStyle name="Normal 2 2 2 2 2 2 2 23 2 3 3 2 5 3 2" xfId="18934"/>
    <cellStyle name="Normal 2 2 2 2 2 2 2 23 2 3 3 2 5 4" xfId="8442"/>
    <cellStyle name="Normal 2 2 2 2 2 2 2 23 2 3 3 2 5 5" xfId="26406"/>
    <cellStyle name="Normal 2 2 2 2 2 2 2 23 2 3 3 2 5 6" xfId="30133"/>
    <cellStyle name="Normal 2 2 2 2 2 2 2 23 2 3 3 2 5 7" xfId="33866"/>
    <cellStyle name="Normal 2 2 2 2 2 2 2 23 2 3 3 2 5 8" xfId="37597"/>
    <cellStyle name="Normal 2 2 2 2 2 2 2 23 2 3 3 2 6" xfId="463"/>
    <cellStyle name="Normal 2 2 2 2 2 2 2 23 2 3 3 2 6 2" xfId="7731"/>
    <cellStyle name="Normal 2 2 2 2 2 2 2 23 2 3 3 2 6 2 2" xfId="22670"/>
    <cellStyle name="Normal 2 2 2 2 2 2 2 23 2 3 3 2 6 3" xfId="15184"/>
    <cellStyle name="Normal 2 2 2 2 2 2 2 23 2 3 3 2 6 3 2" xfId="18935"/>
    <cellStyle name="Normal 2 2 2 2 2 2 2 23 2 3 3 2 6 4" xfId="8443"/>
    <cellStyle name="Normal 2 2 2 2 2 2 2 23 2 3 3 2 6 5" xfId="26407"/>
    <cellStyle name="Normal 2 2 2 2 2 2 2 23 2 3 3 2 6 6" xfId="30134"/>
    <cellStyle name="Normal 2 2 2 2 2 2 2 23 2 3 3 2 6 7" xfId="33867"/>
    <cellStyle name="Normal 2 2 2 2 2 2 2 23 2 3 3 2 6 8" xfId="37598"/>
    <cellStyle name="Normal 2 2 2 2 2 2 2 23 2 3 3 2 7" xfId="464"/>
    <cellStyle name="Normal 2 2 2 2 2 2 2 23 2 3 3 2 7 2" xfId="7732"/>
    <cellStyle name="Normal 2 2 2 2 2 2 2 23 2 3 3 2 7 2 2" xfId="22671"/>
    <cellStyle name="Normal 2 2 2 2 2 2 2 23 2 3 3 2 7 3" xfId="15185"/>
    <cellStyle name="Normal 2 2 2 2 2 2 2 23 2 3 3 2 7 3 2" xfId="18936"/>
    <cellStyle name="Normal 2 2 2 2 2 2 2 23 2 3 3 2 7 4" xfId="8444"/>
    <cellStyle name="Normal 2 2 2 2 2 2 2 23 2 3 3 2 7 5" xfId="26408"/>
    <cellStyle name="Normal 2 2 2 2 2 2 2 23 2 3 3 2 7 6" xfId="30135"/>
    <cellStyle name="Normal 2 2 2 2 2 2 2 23 2 3 3 2 7 7" xfId="33868"/>
    <cellStyle name="Normal 2 2 2 2 2 2 2 23 2 3 3 2 7 8" xfId="37599"/>
    <cellStyle name="Normal 2 2 2 2 2 2 2 23 2 3 3 2 8" xfId="465"/>
    <cellStyle name="Normal 2 2 2 2 2 2 2 23 2 3 3 2 8 2" xfId="7733"/>
    <cellStyle name="Normal 2 2 2 2 2 2 2 23 2 3 3 2 8 2 2" xfId="22672"/>
    <cellStyle name="Normal 2 2 2 2 2 2 2 23 2 3 3 2 8 3" xfId="15186"/>
    <cellStyle name="Normal 2 2 2 2 2 2 2 23 2 3 3 2 8 3 2" xfId="18937"/>
    <cellStyle name="Normal 2 2 2 2 2 2 2 23 2 3 3 2 8 4" xfId="8445"/>
    <cellStyle name="Normal 2 2 2 2 2 2 2 23 2 3 3 2 8 5" xfId="26409"/>
    <cellStyle name="Normal 2 2 2 2 2 2 2 23 2 3 3 2 8 6" xfId="30136"/>
    <cellStyle name="Normal 2 2 2 2 2 2 2 23 2 3 3 2 8 7" xfId="33869"/>
    <cellStyle name="Normal 2 2 2 2 2 2 2 23 2 3 3 2 8 8" xfId="37600"/>
    <cellStyle name="Normal 2 2 2 2 2 2 2 23 2 3 3 2 9" xfId="466"/>
    <cellStyle name="Normal 2 2 2 2 2 2 2 23 2 3 3 2 9 2" xfId="7734"/>
    <cellStyle name="Normal 2 2 2 2 2 2 2 23 2 3 3 2 9 2 2" xfId="22673"/>
    <cellStyle name="Normal 2 2 2 2 2 2 2 23 2 3 3 2 9 3" xfId="15187"/>
    <cellStyle name="Normal 2 2 2 2 2 2 2 23 2 3 3 2 9 3 2" xfId="18938"/>
    <cellStyle name="Normal 2 2 2 2 2 2 2 23 2 3 3 2 9 4" xfId="8446"/>
    <cellStyle name="Normal 2 2 2 2 2 2 2 23 2 3 3 2 9 5" xfId="26410"/>
    <cellStyle name="Normal 2 2 2 2 2 2 2 23 2 3 3 2 9 6" xfId="30137"/>
    <cellStyle name="Normal 2 2 2 2 2 2 2 23 2 3 3 2 9 7" xfId="33870"/>
    <cellStyle name="Normal 2 2 2 2 2 2 2 23 2 3 3 2 9 8" xfId="37601"/>
    <cellStyle name="Normal 2 2 2 2 2 2 2 23 2 3 3 3" xfId="467"/>
    <cellStyle name="Normal 2 2 2 2 2 2 2 23 2 3 3 3 2" xfId="468"/>
    <cellStyle name="Normal 2 2 2 2 2 2 2 23 2 3 3 3 3" xfId="7735"/>
    <cellStyle name="Normal 2 2 2 2 2 2 2 23 2 3 3 3 3 2" xfId="22674"/>
    <cellStyle name="Normal 2 2 2 2 2 2 2 23 2 3 3 3 4" xfId="15188"/>
    <cellStyle name="Normal 2 2 2 2 2 2 2 23 2 3 3 3 4 2" xfId="18939"/>
    <cellStyle name="Normal 2 2 2 2 2 2 2 23 2 3 3 3 5" xfId="8447"/>
    <cellStyle name="Normal 2 2 2 2 2 2 2 23 2 3 3 3 6" xfId="26411"/>
    <cellStyle name="Normal 2 2 2 2 2 2 2 23 2 3 3 3 7" xfId="30138"/>
    <cellStyle name="Normal 2 2 2 2 2 2 2 23 2 3 3 3 8" xfId="33871"/>
    <cellStyle name="Normal 2 2 2 2 2 2 2 23 2 3 3 3 9" xfId="37602"/>
    <cellStyle name="Normal 2 2 2 2 2 2 2 23 2 3 3 4" xfId="469"/>
    <cellStyle name="Normal 2 2 2 2 2 2 2 23 2 3 3 5" xfId="470"/>
    <cellStyle name="Normal 2 2 2 2 2 2 2 23 2 3 3 6" xfId="471"/>
    <cellStyle name="Normal 2 2 2 2 2 2 2 23 2 3 3 7" xfId="472"/>
    <cellStyle name="Normal 2 2 2 2 2 2 2 23 2 3 3 8" xfId="473"/>
    <cellStyle name="Normal 2 2 2 2 2 2 2 23 2 3 3 9" xfId="474"/>
    <cellStyle name="Normal 2 2 2 2 2 2 2 23 2 3 4" xfId="475"/>
    <cellStyle name="Normal 2 2 2 2 2 2 2 23 2 3 4 2" xfId="476"/>
    <cellStyle name="Normal 2 2 2 2 2 2 2 23 2 3 4 2 2" xfId="7739"/>
    <cellStyle name="Normal 2 2 2 2 2 2 2 23 2 3 4 2 2 2" xfId="22675"/>
    <cellStyle name="Normal 2 2 2 2 2 2 2 23 2 3 4 2 3" xfId="15189"/>
    <cellStyle name="Normal 2 2 2 2 2 2 2 23 2 3 4 2 3 2" xfId="18940"/>
    <cellStyle name="Normal 2 2 2 2 2 2 2 23 2 3 4 2 4" xfId="8456"/>
    <cellStyle name="Normal 2 2 2 2 2 2 2 23 2 3 4 2 5" xfId="26412"/>
    <cellStyle name="Normal 2 2 2 2 2 2 2 23 2 3 4 2 6" xfId="30139"/>
    <cellStyle name="Normal 2 2 2 2 2 2 2 23 2 3 4 2 7" xfId="33872"/>
    <cellStyle name="Normal 2 2 2 2 2 2 2 23 2 3 4 2 8" xfId="37603"/>
    <cellStyle name="Normal 2 2 2 2 2 2 2 23 2 3 5" xfId="477"/>
    <cellStyle name="Normal 2 2 2 2 2 2 2 23 2 3 5 2" xfId="7740"/>
    <cellStyle name="Normal 2 2 2 2 2 2 2 23 2 3 5 2 2" xfId="22676"/>
    <cellStyle name="Normal 2 2 2 2 2 2 2 23 2 3 5 3" xfId="15190"/>
    <cellStyle name="Normal 2 2 2 2 2 2 2 23 2 3 5 3 2" xfId="18941"/>
    <cellStyle name="Normal 2 2 2 2 2 2 2 23 2 3 5 4" xfId="8457"/>
    <cellStyle name="Normal 2 2 2 2 2 2 2 23 2 3 5 5" xfId="26413"/>
    <cellStyle name="Normal 2 2 2 2 2 2 2 23 2 3 5 6" xfId="30140"/>
    <cellStyle name="Normal 2 2 2 2 2 2 2 23 2 3 5 7" xfId="33873"/>
    <cellStyle name="Normal 2 2 2 2 2 2 2 23 2 3 5 8" xfId="37604"/>
    <cellStyle name="Normal 2 2 2 2 2 2 2 23 2 3 6" xfId="478"/>
    <cellStyle name="Normal 2 2 2 2 2 2 2 23 2 3 6 2" xfId="7741"/>
    <cellStyle name="Normal 2 2 2 2 2 2 2 23 2 3 6 2 2" xfId="22677"/>
    <cellStyle name="Normal 2 2 2 2 2 2 2 23 2 3 6 3" xfId="15191"/>
    <cellStyle name="Normal 2 2 2 2 2 2 2 23 2 3 6 3 2" xfId="18942"/>
    <cellStyle name="Normal 2 2 2 2 2 2 2 23 2 3 6 4" xfId="8458"/>
    <cellStyle name="Normal 2 2 2 2 2 2 2 23 2 3 6 5" xfId="26414"/>
    <cellStyle name="Normal 2 2 2 2 2 2 2 23 2 3 6 6" xfId="30141"/>
    <cellStyle name="Normal 2 2 2 2 2 2 2 23 2 3 6 7" xfId="33874"/>
    <cellStyle name="Normal 2 2 2 2 2 2 2 23 2 3 6 8" xfId="37605"/>
    <cellStyle name="Normal 2 2 2 2 2 2 2 23 2 3 7" xfId="479"/>
    <cellStyle name="Normal 2 2 2 2 2 2 2 23 2 3 7 2" xfId="7742"/>
    <cellStyle name="Normal 2 2 2 2 2 2 2 23 2 3 7 2 2" xfId="22678"/>
    <cellStyle name="Normal 2 2 2 2 2 2 2 23 2 3 7 3" xfId="15192"/>
    <cellStyle name="Normal 2 2 2 2 2 2 2 23 2 3 7 3 2" xfId="18943"/>
    <cellStyle name="Normal 2 2 2 2 2 2 2 23 2 3 7 4" xfId="8460"/>
    <cellStyle name="Normal 2 2 2 2 2 2 2 23 2 3 7 5" xfId="26415"/>
    <cellStyle name="Normal 2 2 2 2 2 2 2 23 2 3 7 6" xfId="30142"/>
    <cellStyle name="Normal 2 2 2 2 2 2 2 23 2 3 7 7" xfId="33875"/>
    <cellStyle name="Normal 2 2 2 2 2 2 2 23 2 3 7 8" xfId="37606"/>
    <cellStyle name="Normal 2 2 2 2 2 2 2 23 2 3 8" xfId="480"/>
    <cellStyle name="Normal 2 2 2 2 2 2 2 23 2 3 8 2" xfId="7743"/>
    <cellStyle name="Normal 2 2 2 2 2 2 2 23 2 3 8 2 2" xfId="22679"/>
    <cellStyle name="Normal 2 2 2 2 2 2 2 23 2 3 8 3" xfId="15193"/>
    <cellStyle name="Normal 2 2 2 2 2 2 2 23 2 3 8 3 2" xfId="18944"/>
    <cellStyle name="Normal 2 2 2 2 2 2 2 23 2 3 8 4" xfId="8461"/>
    <cellStyle name="Normal 2 2 2 2 2 2 2 23 2 3 8 5" xfId="26416"/>
    <cellStyle name="Normal 2 2 2 2 2 2 2 23 2 3 8 6" xfId="30143"/>
    <cellStyle name="Normal 2 2 2 2 2 2 2 23 2 3 8 7" xfId="33876"/>
    <cellStyle name="Normal 2 2 2 2 2 2 2 23 2 3 8 8" xfId="37607"/>
    <cellStyle name="Normal 2 2 2 2 2 2 2 23 2 3 9" xfId="481"/>
    <cellStyle name="Normal 2 2 2 2 2 2 2 23 2 3 9 2" xfId="7744"/>
    <cellStyle name="Normal 2 2 2 2 2 2 2 23 2 3 9 2 2" xfId="22680"/>
    <cellStyle name="Normal 2 2 2 2 2 2 2 23 2 3 9 3" xfId="15194"/>
    <cellStyle name="Normal 2 2 2 2 2 2 2 23 2 3 9 3 2" xfId="18945"/>
    <cellStyle name="Normal 2 2 2 2 2 2 2 23 2 3 9 4" xfId="8462"/>
    <cellStyle name="Normal 2 2 2 2 2 2 2 23 2 3 9 5" xfId="26417"/>
    <cellStyle name="Normal 2 2 2 2 2 2 2 23 2 3 9 6" xfId="30144"/>
    <cellStyle name="Normal 2 2 2 2 2 2 2 23 2 3 9 7" xfId="33877"/>
    <cellStyle name="Normal 2 2 2 2 2 2 2 23 2 3 9 8" xfId="37608"/>
    <cellStyle name="Normal 2 2 2 2 2 2 2 23 2 4" xfId="482"/>
    <cellStyle name="Normal 2 2 2 2 2 2 2 23 2 4 10" xfId="483"/>
    <cellStyle name="Normal 2 2 2 2 2 2 2 23 2 4 10 2" xfId="7746"/>
    <cellStyle name="Normal 2 2 2 2 2 2 2 23 2 4 10 2 2" xfId="22682"/>
    <cellStyle name="Normal 2 2 2 2 2 2 2 23 2 4 10 3" xfId="15196"/>
    <cellStyle name="Normal 2 2 2 2 2 2 2 23 2 4 10 3 2" xfId="18947"/>
    <cellStyle name="Normal 2 2 2 2 2 2 2 23 2 4 10 4" xfId="8464"/>
    <cellStyle name="Normal 2 2 2 2 2 2 2 23 2 4 10 5" xfId="26419"/>
    <cellStyle name="Normal 2 2 2 2 2 2 2 23 2 4 10 6" xfId="30146"/>
    <cellStyle name="Normal 2 2 2 2 2 2 2 23 2 4 10 7" xfId="33879"/>
    <cellStyle name="Normal 2 2 2 2 2 2 2 23 2 4 10 8" xfId="37610"/>
    <cellStyle name="Normal 2 2 2 2 2 2 2 23 2 4 11" xfId="484"/>
    <cellStyle name="Normal 2 2 2 2 2 2 2 23 2 4 11 2" xfId="7747"/>
    <cellStyle name="Normal 2 2 2 2 2 2 2 23 2 4 11 2 2" xfId="22683"/>
    <cellStyle name="Normal 2 2 2 2 2 2 2 23 2 4 11 3" xfId="15197"/>
    <cellStyle name="Normal 2 2 2 2 2 2 2 23 2 4 11 3 2" xfId="18948"/>
    <cellStyle name="Normal 2 2 2 2 2 2 2 23 2 4 11 4" xfId="8465"/>
    <cellStyle name="Normal 2 2 2 2 2 2 2 23 2 4 11 5" xfId="26420"/>
    <cellStyle name="Normal 2 2 2 2 2 2 2 23 2 4 11 6" xfId="30147"/>
    <cellStyle name="Normal 2 2 2 2 2 2 2 23 2 4 11 7" xfId="33880"/>
    <cellStyle name="Normal 2 2 2 2 2 2 2 23 2 4 11 8" xfId="37611"/>
    <cellStyle name="Normal 2 2 2 2 2 2 2 23 2 4 12" xfId="485"/>
    <cellStyle name="Normal 2 2 2 2 2 2 2 23 2 4 12 2" xfId="7748"/>
    <cellStyle name="Normal 2 2 2 2 2 2 2 23 2 4 12 2 2" xfId="22684"/>
    <cellStyle name="Normal 2 2 2 2 2 2 2 23 2 4 12 3" xfId="15198"/>
    <cellStyle name="Normal 2 2 2 2 2 2 2 23 2 4 12 3 2" xfId="18949"/>
    <cellStyle name="Normal 2 2 2 2 2 2 2 23 2 4 12 4" xfId="8466"/>
    <cellStyle name="Normal 2 2 2 2 2 2 2 23 2 4 12 5" xfId="26421"/>
    <cellStyle name="Normal 2 2 2 2 2 2 2 23 2 4 12 6" xfId="30148"/>
    <cellStyle name="Normal 2 2 2 2 2 2 2 23 2 4 12 7" xfId="33881"/>
    <cellStyle name="Normal 2 2 2 2 2 2 2 23 2 4 12 8" xfId="37612"/>
    <cellStyle name="Normal 2 2 2 2 2 2 2 23 2 4 13" xfId="7745"/>
    <cellStyle name="Normal 2 2 2 2 2 2 2 23 2 4 13 2" xfId="22681"/>
    <cellStyle name="Normal 2 2 2 2 2 2 2 23 2 4 14" xfId="15195"/>
    <cellStyle name="Normal 2 2 2 2 2 2 2 23 2 4 14 2" xfId="18946"/>
    <cellStyle name="Normal 2 2 2 2 2 2 2 23 2 4 15" xfId="8463"/>
    <cellStyle name="Normal 2 2 2 2 2 2 2 23 2 4 16" xfId="26418"/>
    <cellStyle name="Normal 2 2 2 2 2 2 2 23 2 4 17" xfId="30145"/>
    <cellStyle name="Normal 2 2 2 2 2 2 2 23 2 4 18" xfId="33878"/>
    <cellStyle name="Normal 2 2 2 2 2 2 2 23 2 4 19" xfId="37609"/>
    <cellStyle name="Normal 2 2 2 2 2 2 2 23 2 4 2" xfId="486"/>
    <cellStyle name="Normal 2 2 2 2 2 2 2 23 2 4 2 10" xfId="487"/>
    <cellStyle name="Normal 2 2 2 2 2 2 2 23 2 4 2 11" xfId="488"/>
    <cellStyle name="Normal 2 2 2 2 2 2 2 23 2 4 2 2" xfId="489"/>
    <cellStyle name="Normal 2 2 2 2 2 2 2 23 2 4 2 2 10" xfId="490"/>
    <cellStyle name="Normal 2 2 2 2 2 2 2 23 2 4 2 2 10 2" xfId="7753"/>
    <cellStyle name="Normal 2 2 2 2 2 2 2 23 2 4 2 2 10 2 2" xfId="22686"/>
    <cellStyle name="Normal 2 2 2 2 2 2 2 23 2 4 2 2 10 3" xfId="15200"/>
    <cellStyle name="Normal 2 2 2 2 2 2 2 23 2 4 2 2 10 3 2" xfId="18951"/>
    <cellStyle name="Normal 2 2 2 2 2 2 2 23 2 4 2 2 10 4" xfId="8477"/>
    <cellStyle name="Normal 2 2 2 2 2 2 2 23 2 4 2 2 10 5" xfId="26423"/>
    <cellStyle name="Normal 2 2 2 2 2 2 2 23 2 4 2 2 10 6" xfId="30150"/>
    <cellStyle name="Normal 2 2 2 2 2 2 2 23 2 4 2 2 10 7" xfId="33883"/>
    <cellStyle name="Normal 2 2 2 2 2 2 2 23 2 4 2 2 10 8" xfId="37614"/>
    <cellStyle name="Normal 2 2 2 2 2 2 2 23 2 4 2 2 11" xfId="491"/>
    <cellStyle name="Normal 2 2 2 2 2 2 2 23 2 4 2 2 11 2" xfId="7754"/>
    <cellStyle name="Normal 2 2 2 2 2 2 2 23 2 4 2 2 11 2 2" xfId="22687"/>
    <cellStyle name="Normal 2 2 2 2 2 2 2 23 2 4 2 2 11 3" xfId="15201"/>
    <cellStyle name="Normal 2 2 2 2 2 2 2 23 2 4 2 2 11 3 2" xfId="18952"/>
    <cellStyle name="Normal 2 2 2 2 2 2 2 23 2 4 2 2 11 4" xfId="8478"/>
    <cellStyle name="Normal 2 2 2 2 2 2 2 23 2 4 2 2 11 5" xfId="26424"/>
    <cellStyle name="Normal 2 2 2 2 2 2 2 23 2 4 2 2 11 6" xfId="30151"/>
    <cellStyle name="Normal 2 2 2 2 2 2 2 23 2 4 2 2 11 7" xfId="33884"/>
    <cellStyle name="Normal 2 2 2 2 2 2 2 23 2 4 2 2 11 8" xfId="37615"/>
    <cellStyle name="Normal 2 2 2 2 2 2 2 23 2 4 2 2 12" xfId="7752"/>
    <cellStyle name="Normal 2 2 2 2 2 2 2 23 2 4 2 2 12 2" xfId="22685"/>
    <cellStyle name="Normal 2 2 2 2 2 2 2 23 2 4 2 2 13" xfId="15199"/>
    <cellStyle name="Normal 2 2 2 2 2 2 2 23 2 4 2 2 13 2" xfId="18950"/>
    <cellStyle name="Normal 2 2 2 2 2 2 2 23 2 4 2 2 14" xfId="8476"/>
    <cellStyle name="Normal 2 2 2 2 2 2 2 23 2 4 2 2 15" xfId="26422"/>
    <cellStyle name="Normal 2 2 2 2 2 2 2 23 2 4 2 2 16" xfId="30149"/>
    <cellStyle name="Normal 2 2 2 2 2 2 2 23 2 4 2 2 17" xfId="33882"/>
    <cellStyle name="Normal 2 2 2 2 2 2 2 23 2 4 2 2 18" xfId="37613"/>
    <cellStyle name="Normal 2 2 2 2 2 2 2 23 2 4 2 2 2" xfId="492"/>
    <cellStyle name="Normal 2 2 2 2 2 2 2 23 2 4 2 2 2 2" xfId="493"/>
    <cellStyle name="Normal 2 2 2 2 2 2 2 23 2 4 2 2 2 2 2" xfId="7756"/>
    <cellStyle name="Normal 2 2 2 2 2 2 2 23 2 4 2 2 2 2 2 2" xfId="22688"/>
    <cellStyle name="Normal 2 2 2 2 2 2 2 23 2 4 2 2 2 2 3" xfId="15202"/>
    <cellStyle name="Normal 2 2 2 2 2 2 2 23 2 4 2 2 2 2 3 2" xfId="18953"/>
    <cellStyle name="Normal 2 2 2 2 2 2 2 23 2 4 2 2 2 2 4" xfId="8482"/>
    <cellStyle name="Normal 2 2 2 2 2 2 2 23 2 4 2 2 2 2 5" xfId="26425"/>
    <cellStyle name="Normal 2 2 2 2 2 2 2 23 2 4 2 2 2 2 6" xfId="30152"/>
    <cellStyle name="Normal 2 2 2 2 2 2 2 23 2 4 2 2 2 2 7" xfId="33885"/>
    <cellStyle name="Normal 2 2 2 2 2 2 2 23 2 4 2 2 2 2 8" xfId="37616"/>
    <cellStyle name="Normal 2 2 2 2 2 2 2 23 2 4 2 2 3" xfId="494"/>
    <cellStyle name="Normal 2 2 2 2 2 2 2 23 2 4 2 2 3 2" xfId="7757"/>
    <cellStyle name="Normal 2 2 2 2 2 2 2 23 2 4 2 2 3 2 2" xfId="22689"/>
    <cellStyle name="Normal 2 2 2 2 2 2 2 23 2 4 2 2 3 3" xfId="15203"/>
    <cellStyle name="Normal 2 2 2 2 2 2 2 23 2 4 2 2 3 3 2" xfId="18954"/>
    <cellStyle name="Normal 2 2 2 2 2 2 2 23 2 4 2 2 3 4" xfId="8483"/>
    <cellStyle name="Normal 2 2 2 2 2 2 2 23 2 4 2 2 3 5" xfId="26426"/>
    <cellStyle name="Normal 2 2 2 2 2 2 2 23 2 4 2 2 3 6" xfId="30153"/>
    <cellStyle name="Normal 2 2 2 2 2 2 2 23 2 4 2 2 3 7" xfId="33886"/>
    <cellStyle name="Normal 2 2 2 2 2 2 2 23 2 4 2 2 3 8" xfId="37617"/>
    <cellStyle name="Normal 2 2 2 2 2 2 2 23 2 4 2 2 4" xfId="495"/>
    <cellStyle name="Normal 2 2 2 2 2 2 2 23 2 4 2 2 4 2" xfId="7758"/>
    <cellStyle name="Normal 2 2 2 2 2 2 2 23 2 4 2 2 4 2 2" xfId="22690"/>
    <cellStyle name="Normal 2 2 2 2 2 2 2 23 2 4 2 2 4 3" xfId="15204"/>
    <cellStyle name="Normal 2 2 2 2 2 2 2 23 2 4 2 2 4 3 2" xfId="18955"/>
    <cellStyle name="Normal 2 2 2 2 2 2 2 23 2 4 2 2 4 4" xfId="8485"/>
    <cellStyle name="Normal 2 2 2 2 2 2 2 23 2 4 2 2 4 5" xfId="26427"/>
    <cellStyle name="Normal 2 2 2 2 2 2 2 23 2 4 2 2 4 6" xfId="30154"/>
    <cellStyle name="Normal 2 2 2 2 2 2 2 23 2 4 2 2 4 7" xfId="33887"/>
    <cellStyle name="Normal 2 2 2 2 2 2 2 23 2 4 2 2 4 8" xfId="37618"/>
    <cellStyle name="Normal 2 2 2 2 2 2 2 23 2 4 2 2 5" xfId="496"/>
    <cellStyle name="Normal 2 2 2 2 2 2 2 23 2 4 2 2 5 2" xfId="7759"/>
    <cellStyle name="Normal 2 2 2 2 2 2 2 23 2 4 2 2 5 2 2" xfId="22691"/>
    <cellStyle name="Normal 2 2 2 2 2 2 2 23 2 4 2 2 5 3" xfId="15205"/>
    <cellStyle name="Normal 2 2 2 2 2 2 2 23 2 4 2 2 5 3 2" xfId="18956"/>
    <cellStyle name="Normal 2 2 2 2 2 2 2 23 2 4 2 2 5 4" xfId="8486"/>
    <cellStyle name="Normal 2 2 2 2 2 2 2 23 2 4 2 2 5 5" xfId="26428"/>
    <cellStyle name="Normal 2 2 2 2 2 2 2 23 2 4 2 2 5 6" xfId="30155"/>
    <cellStyle name="Normal 2 2 2 2 2 2 2 23 2 4 2 2 5 7" xfId="33888"/>
    <cellStyle name="Normal 2 2 2 2 2 2 2 23 2 4 2 2 5 8" xfId="37619"/>
    <cellStyle name="Normal 2 2 2 2 2 2 2 23 2 4 2 2 6" xfId="497"/>
    <cellStyle name="Normal 2 2 2 2 2 2 2 23 2 4 2 2 6 2" xfId="7760"/>
    <cellStyle name="Normal 2 2 2 2 2 2 2 23 2 4 2 2 6 2 2" xfId="22692"/>
    <cellStyle name="Normal 2 2 2 2 2 2 2 23 2 4 2 2 6 3" xfId="15206"/>
    <cellStyle name="Normal 2 2 2 2 2 2 2 23 2 4 2 2 6 3 2" xfId="18957"/>
    <cellStyle name="Normal 2 2 2 2 2 2 2 23 2 4 2 2 6 4" xfId="8487"/>
    <cellStyle name="Normal 2 2 2 2 2 2 2 23 2 4 2 2 6 5" xfId="26429"/>
    <cellStyle name="Normal 2 2 2 2 2 2 2 23 2 4 2 2 6 6" xfId="30156"/>
    <cellStyle name="Normal 2 2 2 2 2 2 2 23 2 4 2 2 6 7" xfId="33889"/>
    <cellStyle name="Normal 2 2 2 2 2 2 2 23 2 4 2 2 6 8" xfId="37620"/>
    <cellStyle name="Normal 2 2 2 2 2 2 2 23 2 4 2 2 7" xfId="498"/>
    <cellStyle name="Normal 2 2 2 2 2 2 2 23 2 4 2 2 7 2" xfId="7761"/>
    <cellStyle name="Normal 2 2 2 2 2 2 2 23 2 4 2 2 7 2 2" xfId="22693"/>
    <cellStyle name="Normal 2 2 2 2 2 2 2 23 2 4 2 2 7 3" xfId="15207"/>
    <cellStyle name="Normal 2 2 2 2 2 2 2 23 2 4 2 2 7 3 2" xfId="18958"/>
    <cellStyle name="Normal 2 2 2 2 2 2 2 23 2 4 2 2 7 4" xfId="8488"/>
    <cellStyle name="Normal 2 2 2 2 2 2 2 23 2 4 2 2 7 5" xfId="26430"/>
    <cellStyle name="Normal 2 2 2 2 2 2 2 23 2 4 2 2 7 6" xfId="30157"/>
    <cellStyle name="Normal 2 2 2 2 2 2 2 23 2 4 2 2 7 7" xfId="33890"/>
    <cellStyle name="Normal 2 2 2 2 2 2 2 23 2 4 2 2 7 8" xfId="37621"/>
    <cellStyle name="Normal 2 2 2 2 2 2 2 23 2 4 2 2 8" xfId="499"/>
    <cellStyle name="Normal 2 2 2 2 2 2 2 23 2 4 2 2 8 2" xfId="7762"/>
    <cellStyle name="Normal 2 2 2 2 2 2 2 23 2 4 2 2 8 2 2" xfId="22694"/>
    <cellStyle name="Normal 2 2 2 2 2 2 2 23 2 4 2 2 8 3" xfId="15208"/>
    <cellStyle name="Normal 2 2 2 2 2 2 2 23 2 4 2 2 8 3 2" xfId="18959"/>
    <cellStyle name="Normal 2 2 2 2 2 2 2 23 2 4 2 2 8 4" xfId="8489"/>
    <cellStyle name="Normal 2 2 2 2 2 2 2 23 2 4 2 2 8 5" xfId="26431"/>
    <cellStyle name="Normal 2 2 2 2 2 2 2 23 2 4 2 2 8 6" xfId="30158"/>
    <cellStyle name="Normal 2 2 2 2 2 2 2 23 2 4 2 2 8 7" xfId="33891"/>
    <cellStyle name="Normal 2 2 2 2 2 2 2 23 2 4 2 2 8 8" xfId="37622"/>
    <cellStyle name="Normal 2 2 2 2 2 2 2 23 2 4 2 2 9" xfId="500"/>
    <cellStyle name="Normal 2 2 2 2 2 2 2 23 2 4 2 2 9 2" xfId="7763"/>
    <cellStyle name="Normal 2 2 2 2 2 2 2 23 2 4 2 2 9 2 2" xfId="22695"/>
    <cellStyle name="Normal 2 2 2 2 2 2 2 23 2 4 2 2 9 3" xfId="15209"/>
    <cellStyle name="Normal 2 2 2 2 2 2 2 23 2 4 2 2 9 3 2" xfId="18960"/>
    <cellStyle name="Normal 2 2 2 2 2 2 2 23 2 4 2 2 9 4" xfId="8490"/>
    <cellStyle name="Normal 2 2 2 2 2 2 2 23 2 4 2 2 9 5" xfId="26432"/>
    <cellStyle name="Normal 2 2 2 2 2 2 2 23 2 4 2 2 9 6" xfId="30159"/>
    <cellStyle name="Normal 2 2 2 2 2 2 2 23 2 4 2 2 9 7" xfId="33892"/>
    <cellStyle name="Normal 2 2 2 2 2 2 2 23 2 4 2 2 9 8" xfId="37623"/>
    <cellStyle name="Normal 2 2 2 2 2 2 2 23 2 4 2 3" xfId="501"/>
    <cellStyle name="Normal 2 2 2 2 2 2 2 23 2 4 2 3 2" xfId="502"/>
    <cellStyle name="Normal 2 2 2 2 2 2 2 23 2 4 2 3 3" xfId="7764"/>
    <cellStyle name="Normal 2 2 2 2 2 2 2 23 2 4 2 3 3 2" xfId="22696"/>
    <cellStyle name="Normal 2 2 2 2 2 2 2 23 2 4 2 3 4" xfId="15210"/>
    <cellStyle name="Normal 2 2 2 2 2 2 2 23 2 4 2 3 4 2" xfId="18961"/>
    <cellStyle name="Normal 2 2 2 2 2 2 2 23 2 4 2 3 5" xfId="8491"/>
    <cellStyle name="Normal 2 2 2 2 2 2 2 23 2 4 2 3 6" xfId="26433"/>
    <cellStyle name="Normal 2 2 2 2 2 2 2 23 2 4 2 3 7" xfId="30160"/>
    <cellStyle name="Normal 2 2 2 2 2 2 2 23 2 4 2 3 8" xfId="33893"/>
    <cellStyle name="Normal 2 2 2 2 2 2 2 23 2 4 2 3 9" xfId="37624"/>
    <cellStyle name="Normal 2 2 2 2 2 2 2 23 2 4 2 4" xfId="503"/>
    <cellStyle name="Normal 2 2 2 2 2 2 2 23 2 4 2 5" xfId="504"/>
    <cellStyle name="Normal 2 2 2 2 2 2 2 23 2 4 2 6" xfId="505"/>
    <cellStyle name="Normal 2 2 2 2 2 2 2 23 2 4 2 7" xfId="506"/>
    <cellStyle name="Normal 2 2 2 2 2 2 2 23 2 4 2 8" xfId="507"/>
    <cellStyle name="Normal 2 2 2 2 2 2 2 23 2 4 2 9" xfId="508"/>
    <cellStyle name="Normal 2 2 2 2 2 2 2 23 2 4 3" xfId="509"/>
    <cellStyle name="Normal 2 2 2 2 2 2 2 23 2 4 3 2" xfId="510"/>
    <cellStyle name="Normal 2 2 2 2 2 2 2 23 2 4 3 2 2" xfId="7770"/>
    <cellStyle name="Normal 2 2 2 2 2 2 2 23 2 4 3 2 2 2" xfId="22697"/>
    <cellStyle name="Normal 2 2 2 2 2 2 2 23 2 4 3 2 3" xfId="15211"/>
    <cellStyle name="Normal 2 2 2 2 2 2 2 23 2 4 3 2 3 2" xfId="18962"/>
    <cellStyle name="Normal 2 2 2 2 2 2 2 23 2 4 3 2 4" xfId="8500"/>
    <cellStyle name="Normal 2 2 2 2 2 2 2 23 2 4 3 2 5" xfId="26434"/>
    <cellStyle name="Normal 2 2 2 2 2 2 2 23 2 4 3 2 6" xfId="30161"/>
    <cellStyle name="Normal 2 2 2 2 2 2 2 23 2 4 3 2 7" xfId="33894"/>
    <cellStyle name="Normal 2 2 2 2 2 2 2 23 2 4 3 2 8" xfId="37625"/>
    <cellStyle name="Normal 2 2 2 2 2 2 2 23 2 4 4" xfId="511"/>
    <cellStyle name="Normal 2 2 2 2 2 2 2 23 2 4 4 2" xfId="7771"/>
    <cellStyle name="Normal 2 2 2 2 2 2 2 23 2 4 4 2 2" xfId="22698"/>
    <cellStyle name="Normal 2 2 2 2 2 2 2 23 2 4 4 3" xfId="15212"/>
    <cellStyle name="Normal 2 2 2 2 2 2 2 23 2 4 4 3 2" xfId="18963"/>
    <cellStyle name="Normal 2 2 2 2 2 2 2 23 2 4 4 4" xfId="8501"/>
    <cellStyle name="Normal 2 2 2 2 2 2 2 23 2 4 4 5" xfId="26435"/>
    <cellStyle name="Normal 2 2 2 2 2 2 2 23 2 4 4 6" xfId="30162"/>
    <cellStyle name="Normal 2 2 2 2 2 2 2 23 2 4 4 7" xfId="33895"/>
    <cellStyle name="Normal 2 2 2 2 2 2 2 23 2 4 4 8" xfId="37626"/>
    <cellStyle name="Normal 2 2 2 2 2 2 2 23 2 4 5" xfId="512"/>
    <cellStyle name="Normal 2 2 2 2 2 2 2 23 2 4 5 2" xfId="7772"/>
    <cellStyle name="Normal 2 2 2 2 2 2 2 23 2 4 5 2 2" xfId="22699"/>
    <cellStyle name="Normal 2 2 2 2 2 2 2 23 2 4 5 3" xfId="15213"/>
    <cellStyle name="Normal 2 2 2 2 2 2 2 23 2 4 5 3 2" xfId="18964"/>
    <cellStyle name="Normal 2 2 2 2 2 2 2 23 2 4 5 4" xfId="8502"/>
    <cellStyle name="Normal 2 2 2 2 2 2 2 23 2 4 5 5" xfId="26436"/>
    <cellStyle name="Normal 2 2 2 2 2 2 2 23 2 4 5 6" xfId="30163"/>
    <cellStyle name="Normal 2 2 2 2 2 2 2 23 2 4 5 7" xfId="33896"/>
    <cellStyle name="Normal 2 2 2 2 2 2 2 23 2 4 5 8" xfId="37627"/>
    <cellStyle name="Normal 2 2 2 2 2 2 2 23 2 4 6" xfId="513"/>
    <cellStyle name="Normal 2 2 2 2 2 2 2 23 2 4 6 2" xfId="7773"/>
    <cellStyle name="Normal 2 2 2 2 2 2 2 23 2 4 6 2 2" xfId="22700"/>
    <cellStyle name="Normal 2 2 2 2 2 2 2 23 2 4 6 3" xfId="15214"/>
    <cellStyle name="Normal 2 2 2 2 2 2 2 23 2 4 6 3 2" xfId="18965"/>
    <cellStyle name="Normal 2 2 2 2 2 2 2 23 2 4 6 4" xfId="8503"/>
    <cellStyle name="Normal 2 2 2 2 2 2 2 23 2 4 6 5" xfId="26437"/>
    <cellStyle name="Normal 2 2 2 2 2 2 2 23 2 4 6 6" xfId="30164"/>
    <cellStyle name="Normal 2 2 2 2 2 2 2 23 2 4 6 7" xfId="33897"/>
    <cellStyle name="Normal 2 2 2 2 2 2 2 23 2 4 6 8" xfId="37628"/>
    <cellStyle name="Normal 2 2 2 2 2 2 2 23 2 4 7" xfId="514"/>
    <cellStyle name="Normal 2 2 2 2 2 2 2 23 2 4 7 2" xfId="7774"/>
    <cellStyle name="Normal 2 2 2 2 2 2 2 23 2 4 7 2 2" xfId="22701"/>
    <cellStyle name="Normal 2 2 2 2 2 2 2 23 2 4 7 3" xfId="15215"/>
    <cellStyle name="Normal 2 2 2 2 2 2 2 23 2 4 7 3 2" xfId="18966"/>
    <cellStyle name="Normal 2 2 2 2 2 2 2 23 2 4 7 4" xfId="8505"/>
    <cellStyle name="Normal 2 2 2 2 2 2 2 23 2 4 7 5" xfId="26438"/>
    <cellStyle name="Normal 2 2 2 2 2 2 2 23 2 4 7 6" xfId="30165"/>
    <cellStyle name="Normal 2 2 2 2 2 2 2 23 2 4 7 7" xfId="33898"/>
    <cellStyle name="Normal 2 2 2 2 2 2 2 23 2 4 7 8" xfId="37629"/>
    <cellStyle name="Normal 2 2 2 2 2 2 2 23 2 4 8" xfId="515"/>
    <cellStyle name="Normal 2 2 2 2 2 2 2 23 2 4 8 2" xfId="7775"/>
    <cellStyle name="Normal 2 2 2 2 2 2 2 23 2 4 8 2 2" xfId="22702"/>
    <cellStyle name="Normal 2 2 2 2 2 2 2 23 2 4 8 3" xfId="15216"/>
    <cellStyle name="Normal 2 2 2 2 2 2 2 23 2 4 8 3 2" xfId="18967"/>
    <cellStyle name="Normal 2 2 2 2 2 2 2 23 2 4 8 4" xfId="8506"/>
    <cellStyle name="Normal 2 2 2 2 2 2 2 23 2 4 8 5" xfId="26439"/>
    <cellStyle name="Normal 2 2 2 2 2 2 2 23 2 4 8 6" xfId="30166"/>
    <cellStyle name="Normal 2 2 2 2 2 2 2 23 2 4 8 7" xfId="33899"/>
    <cellStyle name="Normal 2 2 2 2 2 2 2 23 2 4 8 8" xfId="37630"/>
    <cellStyle name="Normal 2 2 2 2 2 2 2 23 2 4 9" xfId="516"/>
    <cellStyle name="Normal 2 2 2 2 2 2 2 23 2 4 9 2" xfId="7776"/>
    <cellStyle name="Normal 2 2 2 2 2 2 2 23 2 4 9 2 2" xfId="22703"/>
    <cellStyle name="Normal 2 2 2 2 2 2 2 23 2 4 9 3" xfId="15217"/>
    <cellStyle name="Normal 2 2 2 2 2 2 2 23 2 4 9 3 2" xfId="18968"/>
    <cellStyle name="Normal 2 2 2 2 2 2 2 23 2 4 9 4" xfId="8507"/>
    <cellStyle name="Normal 2 2 2 2 2 2 2 23 2 4 9 5" xfId="26440"/>
    <cellStyle name="Normal 2 2 2 2 2 2 2 23 2 4 9 6" xfId="30167"/>
    <cellStyle name="Normal 2 2 2 2 2 2 2 23 2 4 9 7" xfId="33900"/>
    <cellStyle name="Normal 2 2 2 2 2 2 2 23 2 4 9 8" xfId="37631"/>
    <cellStyle name="Normal 2 2 2 2 2 2 2 23 2 5" xfId="517"/>
    <cellStyle name="Normal 2 2 2 2 2 2 2 23 2 5 10" xfId="518"/>
    <cellStyle name="Normal 2 2 2 2 2 2 2 23 2 5 10 2" xfId="7778"/>
    <cellStyle name="Normal 2 2 2 2 2 2 2 23 2 5 10 2 2" xfId="22705"/>
    <cellStyle name="Normal 2 2 2 2 2 2 2 23 2 5 10 3" xfId="15219"/>
    <cellStyle name="Normal 2 2 2 2 2 2 2 23 2 5 10 3 2" xfId="18970"/>
    <cellStyle name="Normal 2 2 2 2 2 2 2 23 2 5 10 4" xfId="8509"/>
    <cellStyle name="Normal 2 2 2 2 2 2 2 23 2 5 10 5" xfId="26442"/>
    <cellStyle name="Normal 2 2 2 2 2 2 2 23 2 5 10 6" xfId="30169"/>
    <cellStyle name="Normal 2 2 2 2 2 2 2 23 2 5 10 7" xfId="33902"/>
    <cellStyle name="Normal 2 2 2 2 2 2 2 23 2 5 10 8" xfId="37633"/>
    <cellStyle name="Normal 2 2 2 2 2 2 2 23 2 5 11" xfId="519"/>
    <cellStyle name="Normal 2 2 2 2 2 2 2 23 2 5 11 2" xfId="7779"/>
    <cellStyle name="Normal 2 2 2 2 2 2 2 23 2 5 11 2 2" xfId="22706"/>
    <cellStyle name="Normal 2 2 2 2 2 2 2 23 2 5 11 3" xfId="15220"/>
    <cellStyle name="Normal 2 2 2 2 2 2 2 23 2 5 11 3 2" xfId="18971"/>
    <cellStyle name="Normal 2 2 2 2 2 2 2 23 2 5 11 4" xfId="8510"/>
    <cellStyle name="Normal 2 2 2 2 2 2 2 23 2 5 11 5" xfId="26443"/>
    <cellStyle name="Normal 2 2 2 2 2 2 2 23 2 5 11 6" xfId="30170"/>
    <cellStyle name="Normal 2 2 2 2 2 2 2 23 2 5 11 7" xfId="33903"/>
    <cellStyle name="Normal 2 2 2 2 2 2 2 23 2 5 11 8" xfId="37634"/>
    <cellStyle name="Normal 2 2 2 2 2 2 2 23 2 5 12" xfId="7777"/>
    <cellStyle name="Normal 2 2 2 2 2 2 2 23 2 5 12 2" xfId="22704"/>
    <cellStyle name="Normal 2 2 2 2 2 2 2 23 2 5 13" xfId="15218"/>
    <cellStyle name="Normal 2 2 2 2 2 2 2 23 2 5 13 2" xfId="18969"/>
    <cellStyle name="Normal 2 2 2 2 2 2 2 23 2 5 14" xfId="8508"/>
    <cellStyle name="Normal 2 2 2 2 2 2 2 23 2 5 15" xfId="26441"/>
    <cellStyle name="Normal 2 2 2 2 2 2 2 23 2 5 16" xfId="30168"/>
    <cellStyle name="Normal 2 2 2 2 2 2 2 23 2 5 17" xfId="33901"/>
    <cellStyle name="Normal 2 2 2 2 2 2 2 23 2 5 18" xfId="37632"/>
    <cellStyle name="Normal 2 2 2 2 2 2 2 23 2 5 2" xfId="520"/>
    <cellStyle name="Normal 2 2 2 2 2 2 2 23 2 5 2 2" xfId="521"/>
    <cellStyle name="Normal 2 2 2 2 2 2 2 23 2 5 2 2 2" xfId="7780"/>
    <cellStyle name="Normal 2 2 2 2 2 2 2 23 2 5 2 2 2 2" xfId="22707"/>
    <cellStyle name="Normal 2 2 2 2 2 2 2 23 2 5 2 2 3" xfId="15221"/>
    <cellStyle name="Normal 2 2 2 2 2 2 2 23 2 5 2 2 3 2" xfId="18972"/>
    <cellStyle name="Normal 2 2 2 2 2 2 2 23 2 5 2 2 4" xfId="8511"/>
    <cellStyle name="Normal 2 2 2 2 2 2 2 23 2 5 2 2 5" xfId="26444"/>
    <cellStyle name="Normal 2 2 2 2 2 2 2 23 2 5 2 2 6" xfId="30171"/>
    <cellStyle name="Normal 2 2 2 2 2 2 2 23 2 5 2 2 7" xfId="33904"/>
    <cellStyle name="Normal 2 2 2 2 2 2 2 23 2 5 2 2 8" xfId="37635"/>
    <cellStyle name="Normal 2 2 2 2 2 2 2 23 2 5 3" xfId="522"/>
    <cellStyle name="Normal 2 2 2 2 2 2 2 23 2 5 3 2" xfId="7781"/>
    <cellStyle name="Normal 2 2 2 2 2 2 2 23 2 5 3 2 2" xfId="22708"/>
    <cellStyle name="Normal 2 2 2 2 2 2 2 23 2 5 3 3" xfId="15222"/>
    <cellStyle name="Normal 2 2 2 2 2 2 2 23 2 5 3 3 2" xfId="18973"/>
    <cellStyle name="Normal 2 2 2 2 2 2 2 23 2 5 3 4" xfId="8512"/>
    <cellStyle name="Normal 2 2 2 2 2 2 2 23 2 5 3 5" xfId="26445"/>
    <cellStyle name="Normal 2 2 2 2 2 2 2 23 2 5 3 6" xfId="30172"/>
    <cellStyle name="Normal 2 2 2 2 2 2 2 23 2 5 3 7" xfId="33905"/>
    <cellStyle name="Normal 2 2 2 2 2 2 2 23 2 5 3 8" xfId="37636"/>
    <cellStyle name="Normal 2 2 2 2 2 2 2 23 2 5 4" xfId="523"/>
    <cellStyle name="Normal 2 2 2 2 2 2 2 23 2 5 4 2" xfId="7782"/>
    <cellStyle name="Normal 2 2 2 2 2 2 2 23 2 5 4 2 2" xfId="22709"/>
    <cellStyle name="Normal 2 2 2 2 2 2 2 23 2 5 4 3" xfId="15223"/>
    <cellStyle name="Normal 2 2 2 2 2 2 2 23 2 5 4 3 2" xfId="18974"/>
    <cellStyle name="Normal 2 2 2 2 2 2 2 23 2 5 4 4" xfId="8522"/>
    <cellStyle name="Normal 2 2 2 2 2 2 2 23 2 5 4 5" xfId="26446"/>
    <cellStyle name="Normal 2 2 2 2 2 2 2 23 2 5 4 6" xfId="30173"/>
    <cellStyle name="Normal 2 2 2 2 2 2 2 23 2 5 4 7" xfId="33906"/>
    <cellStyle name="Normal 2 2 2 2 2 2 2 23 2 5 4 8" xfId="37637"/>
    <cellStyle name="Normal 2 2 2 2 2 2 2 23 2 5 5" xfId="524"/>
    <cellStyle name="Normal 2 2 2 2 2 2 2 23 2 5 5 2" xfId="7783"/>
    <cellStyle name="Normal 2 2 2 2 2 2 2 23 2 5 5 2 2" xfId="22710"/>
    <cellStyle name="Normal 2 2 2 2 2 2 2 23 2 5 5 3" xfId="15224"/>
    <cellStyle name="Normal 2 2 2 2 2 2 2 23 2 5 5 3 2" xfId="18975"/>
    <cellStyle name="Normal 2 2 2 2 2 2 2 23 2 5 5 4" xfId="8523"/>
    <cellStyle name="Normal 2 2 2 2 2 2 2 23 2 5 5 5" xfId="26447"/>
    <cellStyle name="Normal 2 2 2 2 2 2 2 23 2 5 5 6" xfId="30174"/>
    <cellStyle name="Normal 2 2 2 2 2 2 2 23 2 5 5 7" xfId="33907"/>
    <cellStyle name="Normal 2 2 2 2 2 2 2 23 2 5 5 8" xfId="37638"/>
    <cellStyle name="Normal 2 2 2 2 2 2 2 23 2 5 6" xfId="525"/>
    <cellStyle name="Normal 2 2 2 2 2 2 2 23 2 5 6 2" xfId="7784"/>
    <cellStyle name="Normal 2 2 2 2 2 2 2 23 2 5 6 2 2" xfId="22711"/>
    <cellStyle name="Normal 2 2 2 2 2 2 2 23 2 5 6 3" xfId="15225"/>
    <cellStyle name="Normal 2 2 2 2 2 2 2 23 2 5 6 3 2" xfId="18976"/>
    <cellStyle name="Normal 2 2 2 2 2 2 2 23 2 5 6 4" xfId="8524"/>
    <cellStyle name="Normal 2 2 2 2 2 2 2 23 2 5 6 5" xfId="26448"/>
    <cellStyle name="Normal 2 2 2 2 2 2 2 23 2 5 6 6" xfId="30175"/>
    <cellStyle name="Normal 2 2 2 2 2 2 2 23 2 5 6 7" xfId="33908"/>
    <cellStyle name="Normal 2 2 2 2 2 2 2 23 2 5 6 8" xfId="37639"/>
    <cellStyle name="Normal 2 2 2 2 2 2 2 23 2 5 7" xfId="526"/>
    <cellStyle name="Normal 2 2 2 2 2 2 2 23 2 5 7 2" xfId="7785"/>
    <cellStyle name="Normal 2 2 2 2 2 2 2 23 2 5 7 2 2" xfId="22712"/>
    <cellStyle name="Normal 2 2 2 2 2 2 2 23 2 5 7 3" xfId="15226"/>
    <cellStyle name="Normal 2 2 2 2 2 2 2 23 2 5 7 3 2" xfId="18977"/>
    <cellStyle name="Normal 2 2 2 2 2 2 2 23 2 5 7 4" xfId="8526"/>
    <cellStyle name="Normal 2 2 2 2 2 2 2 23 2 5 7 5" xfId="26449"/>
    <cellStyle name="Normal 2 2 2 2 2 2 2 23 2 5 7 6" xfId="30176"/>
    <cellStyle name="Normal 2 2 2 2 2 2 2 23 2 5 7 7" xfId="33909"/>
    <cellStyle name="Normal 2 2 2 2 2 2 2 23 2 5 7 8" xfId="37640"/>
    <cellStyle name="Normal 2 2 2 2 2 2 2 23 2 5 8" xfId="527"/>
    <cellStyle name="Normal 2 2 2 2 2 2 2 23 2 5 8 2" xfId="7786"/>
    <cellStyle name="Normal 2 2 2 2 2 2 2 23 2 5 8 2 2" xfId="22713"/>
    <cellStyle name="Normal 2 2 2 2 2 2 2 23 2 5 8 3" xfId="15227"/>
    <cellStyle name="Normal 2 2 2 2 2 2 2 23 2 5 8 3 2" xfId="18978"/>
    <cellStyle name="Normal 2 2 2 2 2 2 2 23 2 5 8 4" xfId="8527"/>
    <cellStyle name="Normal 2 2 2 2 2 2 2 23 2 5 8 5" xfId="26450"/>
    <cellStyle name="Normal 2 2 2 2 2 2 2 23 2 5 8 6" xfId="30177"/>
    <cellStyle name="Normal 2 2 2 2 2 2 2 23 2 5 8 7" xfId="33910"/>
    <cellStyle name="Normal 2 2 2 2 2 2 2 23 2 5 8 8" xfId="37641"/>
    <cellStyle name="Normal 2 2 2 2 2 2 2 23 2 5 9" xfId="528"/>
    <cellStyle name="Normal 2 2 2 2 2 2 2 23 2 5 9 2" xfId="7787"/>
    <cellStyle name="Normal 2 2 2 2 2 2 2 23 2 5 9 2 2" xfId="22714"/>
    <cellStyle name="Normal 2 2 2 2 2 2 2 23 2 5 9 3" xfId="15228"/>
    <cellStyle name="Normal 2 2 2 2 2 2 2 23 2 5 9 3 2" xfId="18979"/>
    <cellStyle name="Normal 2 2 2 2 2 2 2 23 2 5 9 4" xfId="8528"/>
    <cellStyle name="Normal 2 2 2 2 2 2 2 23 2 5 9 5" xfId="26451"/>
    <cellStyle name="Normal 2 2 2 2 2 2 2 23 2 5 9 6" xfId="30178"/>
    <cellStyle name="Normal 2 2 2 2 2 2 2 23 2 5 9 7" xfId="33911"/>
    <cellStyle name="Normal 2 2 2 2 2 2 2 23 2 5 9 8" xfId="37642"/>
    <cellStyle name="Normal 2 2 2 2 2 2 2 23 2 6" xfId="529"/>
    <cellStyle name="Normal 2 2 2 2 2 2 2 23 2 6 2" xfId="530"/>
    <cellStyle name="Normal 2 2 2 2 2 2 2 23 2 6 3" xfId="7788"/>
    <cellStyle name="Normal 2 2 2 2 2 2 2 23 2 6 3 2" xfId="22715"/>
    <cellStyle name="Normal 2 2 2 2 2 2 2 23 2 6 4" xfId="15229"/>
    <cellStyle name="Normal 2 2 2 2 2 2 2 23 2 6 4 2" xfId="18980"/>
    <cellStyle name="Normal 2 2 2 2 2 2 2 23 2 6 5" xfId="8529"/>
    <cellStyle name="Normal 2 2 2 2 2 2 2 23 2 6 6" xfId="26452"/>
    <cellStyle name="Normal 2 2 2 2 2 2 2 23 2 6 7" xfId="30179"/>
    <cellStyle name="Normal 2 2 2 2 2 2 2 23 2 6 8" xfId="33912"/>
    <cellStyle name="Normal 2 2 2 2 2 2 2 23 2 6 9" xfId="37643"/>
    <cellStyle name="Normal 2 2 2 2 2 2 2 23 2 7" xfId="531"/>
    <cellStyle name="Normal 2 2 2 2 2 2 2 23 2 8" xfId="532"/>
    <cellStyle name="Normal 2 2 2 2 2 2 2 23 2 9" xfId="533"/>
    <cellStyle name="Normal 2 2 2 2 2 2 2 23 20" xfId="29929"/>
    <cellStyle name="Normal 2 2 2 2 2 2 2 23 21" xfId="33662"/>
    <cellStyle name="Normal 2 2 2 2 2 2 2 23 22" xfId="37393"/>
    <cellStyle name="Normal 2 2 2 2 2 2 2 23 3" xfId="534"/>
    <cellStyle name="Normal 2 2 2 2 2 2 2 23 3 10" xfId="535"/>
    <cellStyle name="Normal 2 2 2 2 2 2 2 23 3 11" xfId="536"/>
    <cellStyle name="Normal 2 2 2 2 2 2 2 23 3 12" xfId="537"/>
    <cellStyle name="Normal 2 2 2 2 2 2 2 23 3 13" xfId="538"/>
    <cellStyle name="Normal 2 2 2 2 2 2 2 23 3 2" xfId="539"/>
    <cellStyle name="Normal 2 2 2 2 2 2 2 23 3 2 10" xfId="540"/>
    <cellStyle name="Normal 2 2 2 2 2 2 2 23 3 2 10 2" xfId="7792"/>
    <cellStyle name="Normal 2 2 2 2 2 2 2 23 3 2 10 2 2" xfId="22717"/>
    <cellStyle name="Normal 2 2 2 2 2 2 2 23 3 2 10 3" xfId="15231"/>
    <cellStyle name="Normal 2 2 2 2 2 2 2 23 3 2 10 3 2" xfId="18982"/>
    <cellStyle name="Normal 2 2 2 2 2 2 2 23 3 2 10 4" xfId="8539"/>
    <cellStyle name="Normal 2 2 2 2 2 2 2 23 3 2 10 5" xfId="26454"/>
    <cellStyle name="Normal 2 2 2 2 2 2 2 23 3 2 10 6" xfId="30181"/>
    <cellStyle name="Normal 2 2 2 2 2 2 2 23 3 2 10 7" xfId="33914"/>
    <cellStyle name="Normal 2 2 2 2 2 2 2 23 3 2 10 8" xfId="37645"/>
    <cellStyle name="Normal 2 2 2 2 2 2 2 23 3 2 11" xfId="541"/>
    <cellStyle name="Normal 2 2 2 2 2 2 2 23 3 2 11 2" xfId="7793"/>
    <cellStyle name="Normal 2 2 2 2 2 2 2 23 3 2 11 2 2" xfId="22718"/>
    <cellStyle name="Normal 2 2 2 2 2 2 2 23 3 2 11 3" xfId="15232"/>
    <cellStyle name="Normal 2 2 2 2 2 2 2 23 3 2 11 3 2" xfId="18983"/>
    <cellStyle name="Normal 2 2 2 2 2 2 2 23 3 2 11 4" xfId="8540"/>
    <cellStyle name="Normal 2 2 2 2 2 2 2 23 3 2 11 5" xfId="26455"/>
    <cellStyle name="Normal 2 2 2 2 2 2 2 23 3 2 11 6" xfId="30182"/>
    <cellStyle name="Normal 2 2 2 2 2 2 2 23 3 2 11 7" xfId="33915"/>
    <cellStyle name="Normal 2 2 2 2 2 2 2 23 3 2 11 8" xfId="37646"/>
    <cellStyle name="Normal 2 2 2 2 2 2 2 23 3 2 12" xfId="542"/>
    <cellStyle name="Normal 2 2 2 2 2 2 2 23 3 2 12 2" xfId="7794"/>
    <cellStyle name="Normal 2 2 2 2 2 2 2 23 3 2 12 2 2" xfId="22719"/>
    <cellStyle name="Normal 2 2 2 2 2 2 2 23 3 2 12 3" xfId="15233"/>
    <cellStyle name="Normal 2 2 2 2 2 2 2 23 3 2 12 3 2" xfId="18984"/>
    <cellStyle name="Normal 2 2 2 2 2 2 2 23 3 2 12 4" xfId="8541"/>
    <cellStyle name="Normal 2 2 2 2 2 2 2 23 3 2 12 5" xfId="26456"/>
    <cellStyle name="Normal 2 2 2 2 2 2 2 23 3 2 12 6" xfId="30183"/>
    <cellStyle name="Normal 2 2 2 2 2 2 2 23 3 2 12 7" xfId="33916"/>
    <cellStyle name="Normal 2 2 2 2 2 2 2 23 3 2 12 8" xfId="37647"/>
    <cellStyle name="Normal 2 2 2 2 2 2 2 23 3 2 13" xfId="543"/>
    <cellStyle name="Normal 2 2 2 2 2 2 2 23 3 2 13 2" xfId="7795"/>
    <cellStyle name="Normal 2 2 2 2 2 2 2 23 3 2 13 2 2" xfId="22720"/>
    <cellStyle name="Normal 2 2 2 2 2 2 2 23 3 2 13 3" xfId="15234"/>
    <cellStyle name="Normal 2 2 2 2 2 2 2 23 3 2 13 3 2" xfId="18985"/>
    <cellStyle name="Normal 2 2 2 2 2 2 2 23 3 2 13 4" xfId="8542"/>
    <cellStyle name="Normal 2 2 2 2 2 2 2 23 3 2 13 5" xfId="26457"/>
    <cellStyle name="Normal 2 2 2 2 2 2 2 23 3 2 13 6" xfId="30184"/>
    <cellStyle name="Normal 2 2 2 2 2 2 2 23 3 2 13 7" xfId="33917"/>
    <cellStyle name="Normal 2 2 2 2 2 2 2 23 3 2 13 8" xfId="37648"/>
    <cellStyle name="Normal 2 2 2 2 2 2 2 23 3 2 14" xfId="7791"/>
    <cellStyle name="Normal 2 2 2 2 2 2 2 23 3 2 14 2" xfId="22716"/>
    <cellStyle name="Normal 2 2 2 2 2 2 2 23 3 2 15" xfId="15230"/>
    <cellStyle name="Normal 2 2 2 2 2 2 2 23 3 2 15 2" xfId="18981"/>
    <cellStyle name="Normal 2 2 2 2 2 2 2 23 3 2 16" xfId="8538"/>
    <cellStyle name="Normal 2 2 2 2 2 2 2 23 3 2 17" xfId="26453"/>
    <cellStyle name="Normal 2 2 2 2 2 2 2 23 3 2 18" xfId="30180"/>
    <cellStyle name="Normal 2 2 2 2 2 2 2 23 3 2 19" xfId="33913"/>
    <cellStyle name="Normal 2 2 2 2 2 2 2 23 3 2 2" xfId="544"/>
    <cellStyle name="Normal 2 2 2 2 2 2 2 23 3 2 2 10" xfId="545"/>
    <cellStyle name="Normal 2 2 2 2 2 2 2 23 3 2 2 11" xfId="546"/>
    <cellStyle name="Normal 2 2 2 2 2 2 2 23 3 2 2 12" xfId="547"/>
    <cellStyle name="Normal 2 2 2 2 2 2 2 23 3 2 2 2" xfId="548"/>
    <cellStyle name="Normal 2 2 2 2 2 2 2 23 3 2 2 2 10" xfId="549"/>
    <cellStyle name="Normal 2 2 2 2 2 2 2 23 3 2 2 2 10 2" xfId="7799"/>
    <cellStyle name="Normal 2 2 2 2 2 2 2 23 3 2 2 2 10 2 2" xfId="22722"/>
    <cellStyle name="Normal 2 2 2 2 2 2 2 23 3 2 2 2 10 3" xfId="15236"/>
    <cellStyle name="Normal 2 2 2 2 2 2 2 23 3 2 2 2 10 3 2" xfId="18987"/>
    <cellStyle name="Normal 2 2 2 2 2 2 2 23 3 2 2 2 10 4" xfId="8551"/>
    <cellStyle name="Normal 2 2 2 2 2 2 2 23 3 2 2 2 10 5" xfId="26459"/>
    <cellStyle name="Normal 2 2 2 2 2 2 2 23 3 2 2 2 10 6" xfId="30186"/>
    <cellStyle name="Normal 2 2 2 2 2 2 2 23 3 2 2 2 10 7" xfId="33919"/>
    <cellStyle name="Normal 2 2 2 2 2 2 2 23 3 2 2 2 10 8" xfId="37650"/>
    <cellStyle name="Normal 2 2 2 2 2 2 2 23 3 2 2 2 11" xfId="550"/>
    <cellStyle name="Normal 2 2 2 2 2 2 2 23 3 2 2 2 11 2" xfId="7800"/>
    <cellStyle name="Normal 2 2 2 2 2 2 2 23 3 2 2 2 11 2 2" xfId="22723"/>
    <cellStyle name="Normal 2 2 2 2 2 2 2 23 3 2 2 2 11 3" xfId="15237"/>
    <cellStyle name="Normal 2 2 2 2 2 2 2 23 3 2 2 2 11 3 2" xfId="18988"/>
    <cellStyle name="Normal 2 2 2 2 2 2 2 23 3 2 2 2 11 4" xfId="8552"/>
    <cellStyle name="Normal 2 2 2 2 2 2 2 23 3 2 2 2 11 5" xfId="26460"/>
    <cellStyle name="Normal 2 2 2 2 2 2 2 23 3 2 2 2 11 6" xfId="30187"/>
    <cellStyle name="Normal 2 2 2 2 2 2 2 23 3 2 2 2 11 7" xfId="33920"/>
    <cellStyle name="Normal 2 2 2 2 2 2 2 23 3 2 2 2 11 8" xfId="37651"/>
    <cellStyle name="Normal 2 2 2 2 2 2 2 23 3 2 2 2 12" xfId="551"/>
    <cellStyle name="Normal 2 2 2 2 2 2 2 23 3 2 2 2 12 2" xfId="7801"/>
    <cellStyle name="Normal 2 2 2 2 2 2 2 23 3 2 2 2 12 2 2" xfId="22724"/>
    <cellStyle name="Normal 2 2 2 2 2 2 2 23 3 2 2 2 12 3" xfId="15238"/>
    <cellStyle name="Normal 2 2 2 2 2 2 2 23 3 2 2 2 12 3 2" xfId="18989"/>
    <cellStyle name="Normal 2 2 2 2 2 2 2 23 3 2 2 2 12 4" xfId="8553"/>
    <cellStyle name="Normal 2 2 2 2 2 2 2 23 3 2 2 2 12 5" xfId="26461"/>
    <cellStyle name="Normal 2 2 2 2 2 2 2 23 3 2 2 2 12 6" xfId="30188"/>
    <cellStyle name="Normal 2 2 2 2 2 2 2 23 3 2 2 2 12 7" xfId="33921"/>
    <cellStyle name="Normal 2 2 2 2 2 2 2 23 3 2 2 2 12 8" xfId="37652"/>
    <cellStyle name="Normal 2 2 2 2 2 2 2 23 3 2 2 2 13" xfId="7798"/>
    <cellStyle name="Normal 2 2 2 2 2 2 2 23 3 2 2 2 13 2" xfId="22721"/>
    <cellStyle name="Normal 2 2 2 2 2 2 2 23 3 2 2 2 14" xfId="15235"/>
    <cellStyle name="Normal 2 2 2 2 2 2 2 23 3 2 2 2 14 2" xfId="18986"/>
    <cellStyle name="Normal 2 2 2 2 2 2 2 23 3 2 2 2 15" xfId="8547"/>
    <cellStyle name="Normal 2 2 2 2 2 2 2 23 3 2 2 2 16" xfId="26458"/>
    <cellStyle name="Normal 2 2 2 2 2 2 2 23 3 2 2 2 17" xfId="30185"/>
    <cellStyle name="Normal 2 2 2 2 2 2 2 23 3 2 2 2 18" xfId="33918"/>
    <cellStyle name="Normal 2 2 2 2 2 2 2 23 3 2 2 2 19" xfId="37649"/>
    <cellStyle name="Normal 2 2 2 2 2 2 2 23 3 2 2 2 2" xfId="552"/>
    <cellStyle name="Normal 2 2 2 2 2 2 2 23 3 2 2 2 2 10" xfId="553"/>
    <cellStyle name="Normal 2 2 2 2 2 2 2 23 3 2 2 2 2 11" xfId="554"/>
    <cellStyle name="Normal 2 2 2 2 2 2 2 23 3 2 2 2 2 2" xfId="555"/>
    <cellStyle name="Normal 2 2 2 2 2 2 2 23 3 2 2 2 2 2 10" xfId="556"/>
    <cellStyle name="Normal 2 2 2 2 2 2 2 23 3 2 2 2 2 2 10 2" xfId="7806"/>
    <cellStyle name="Normal 2 2 2 2 2 2 2 23 3 2 2 2 2 2 10 2 2" xfId="22726"/>
    <cellStyle name="Normal 2 2 2 2 2 2 2 23 3 2 2 2 2 2 10 3" xfId="15240"/>
    <cellStyle name="Normal 2 2 2 2 2 2 2 23 3 2 2 2 2 2 10 3 2" xfId="18991"/>
    <cellStyle name="Normal 2 2 2 2 2 2 2 23 3 2 2 2 2 2 10 4" xfId="8556"/>
    <cellStyle name="Normal 2 2 2 2 2 2 2 23 3 2 2 2 2 2 10 5" xfId="26463"/>
    <cellStyle name="Normal 2 2 2 2 2 2 2 23 3 2 2 2 2 2 10 6" xfId="30190"/>
    <cellStyle name="Normal 2 2 2 2 2 2 2 23 3 2 2 2 2 2 10 7" xfId="33923"/>
    <cellStyle name="Normal 2 2 2 2 2 2 2 23 3 2 2 2 2 2 10 8" xfId="37654"/>
    <cellStyle name="Normal 2 2 2 2 2 2 2 23 3 2 2 2 2 2 11" xfId="557"/>
    <cellStyle name="Normal 2 2 2 2 2 2 2 23 3 2 2 2 2 2 11 2" xfId="7807"/>
    <cellStyle name="Normal 2 2 2 2 2 2 2 23 3 2 2 2 2 2 11 2 2" xfId="22727"/>
    <cellStyle name="Normal 2 2 2 2 2 2 2 23 3 2 2 2 2 2 11 3" xfId="15241"/>
    <cellStyle name="Normal 2 2 2 2 2 2 2 23 3 2 2 2 2 2 11 3 2" xfId="18992"/>
    <cellStyle name="Normal 2 2 2 2 2 2 2 23 3 2 2 2 2 2 11 4" xfId="8557"/>
    <cellStyle name="Normal 2 2 2 2 2 2 2 23 3 2 2 2 2 2 11 5" xfId="26464"/>
    <cellStyle name="Normal 2 2 2 2 2 2 2 23 3 2 2 2 2 2 11 6" xfId="30191"/>
    <cellStyle name="Normal 2 2 2 2 2 2 2 23 3 2 2 2 2 2 11 7" xfId="33924"/>
    <cellStyle name="Normal 2 2 2 2 2 2 2 23 3 2 2 2 2 2 11 8" xfId="37655"/>
    <cellStyle name="Normal 2 2 2 2 2 2 2 23 3 2 2 2 2 2 12" xfId="7805"/>
    <cellStyle name="Normal 2 2 2 2 2 2 2 23 3 2 2 2 2 2 12 2" xfId="22725"/>
    <cellStyle name="Normal 2 2 2 2 2 2 2 23 3 2 2 2 2 2 13" xfId="15239"/>
    <cellStyle name="Normal 2 2 2 2 2 2 2 23 3 2 2 2 2 2 13 2" xfId="18990"/>
    <cellStyle name="Normal 2 2 2 2 2 2 2 23 3 2 2 2 2 2 14" xfId="8555"/>
    <cellStyle name="Normal 2 2 2 2 2 2 2 23 3 2 2 2 2 2 15" xfId="26462"/>
    <cellStyle name="Normal 2 2 2 2 2 2 2 23 3 2 2 2 2 2 16" xfId="30189"/>
    <cellStyle name="Normal 2 2 2 2 2 2 2 23 3 2 2 2 2 2 17" xfId="33922"/>
    <cellStyle name="Normal 2 2 2 2 2 2 2 23 3 2 2 2 2 2 18" xfId="37653"/>
    <cellStyle name="Normal 2 2 2 2 2 2 2 23 3 2 2 2 2 2 2" xfId="558"/>
    <cellStyle name="Normal 2 2 2 2 2 2 2 23 3 2 2 2 2 2 2 2" xfId="559"/>
    <cellStyle name="Normal 2 2 2 2 2 2 2 23 3 2 2 2 2 2 2 2 2" xfId="7809"/>
    <cellStyle name="Normal 2 2 2 2 2 2 2 23 3 2 2 2 2 2 2 2 2 2" xfId="22728"/>
    <cellStyle name="Normal 2 2 2 2 2 2 2 23 3 2 2 2 2 2 2 2 3" xfId="15242"/>
    <cellStyle name="Normal 2 2 2 2 2 2 2 23 3 2 2 2 2 2 2 2 3 2" xfId="18993"/>
    <cellStyle name="Normal 2 2 2 2 2 2 2 23 3 2 2 2 2 2 2 2 4" xfId="8558"/>
    <cellStyle name="Normal 2 2 2 2 2 2 2 23 3 2 2 2 2 2 2 2 5" xfId="26465"/>
    <cellStyle name="Normal 2 2 2 2 2 2 2 23 3 2 2 2 2 2 2 2 6" xfId="30192"/>
    <cellStyle name="Normal 2 2 2 2 2 2 2 23 3 2 2 2 2 2 2 2 7" xfId="33925"/>
    <cellStyle name="Normal 2 2 2 2 2 2 2 23 3 2 2 2 2 2 2 2 8" xfId="37656"/>
    <cellStyle name="Normal 2 2 2 2 2 2 2 23 3 2 2 2 2 2 3" xfId="560"/>
    <cellStyle name="Normal 2 2 2 2 2 2 2 23 3 2 2 2 2 2 3 2" xfId="7810"/>
    <cellStyle name="Normal 2 2 2 2 2 2 2 23 3 2 2 2 2 2 3 2 2" xfId="22729"/>
    <cellStyle name="Normal 2 2 2 2 2 2 2 23 3 2 2 2 2 2 3 3" xfId="15243"/>
    <cellStyle name="Normal 2 2 2 2 2 2 2 23 3 2 2 2 2 2 3 3 2" xfId="18994"/>
    <cellStyle name="Normal 2 2 2 2 2 2 2 23 3 2 2 2 2 2 3 4" xfId="8559"/>
    <cellStyle name="Normal 2 2 2 2 2 2 2 23 3 2 2 2 2 2 3 5" xfId="26466"/>
    <cellStyle name="Normal 2 2 2 2 2 2 2 23 3 2 2 2 2 2 3 6" xfId="30193"/>
    <cellStyle name="Normal 2 2 2 2 2 2 2 23 3 2 2 2 2 2 3 7" xfId="33926"/>
    <cellStyle name="Normal 2 2 2 2 2 2 2 23 3 2 2 2 2 2 3 8" xfId="37657"/>
    <cellStyle name="Normal 2 2 2 2 2 2 2 23 3 2 2 2 2 2 4" xfId="561"/>
    <cellStyle name="Normal 2 2 2 2 2 2 2 23 3 2 2 2 2 2 4 2" xfId="7811"/>
    <cellStyle name="Normal 2 2 2 2 2 2 2 23 3 2 2 2 2 2 4 2 2" xfId="22730"/>
    <cellStyle name="Normal 2 2 2 2 2 2 2 23 3 2 2 2 2 2 4 3" xfId="15244"/>
    <cellStyle name="Normal 2 2 2 2 2 2 2 23 3 2 2 2 2 2 4 3 2" xfId="18995"/>
    <cellStyle name="Normal 2 2 2 2 2 2 2 23 3 2 2 2 2 2 4 4" xfId="8568"/>
    <cellStyle name="Normal 2 2 2 2 2 2 2 23 3 2 2 2 2 2 4 5" xfId="26467"/>
    <cellStyle name="Normal 2 2 2 2 2 2 2 23 3 2 2 2 2 2 4 6" xfId="30194"/>
    <cellStyle name="Normal 2 2 2 2 2 2 2 23 3 2 2 2 2 2 4 7" xfId="33927"/>
    <cellStyle name="Normal 2 2 2 2 2 2 2 23 3 2 2 2 2 2 4 8" xfId="37658"/>
    <cellStyle name="Normal 2 2 2 2 2 2 2 23 3 2 2 2 2 2 5" xfId="562"/>
    <cellStyle name="Normal 2 2 2 2 2 2 2 23 3 2 2 2 2 2 5 2" xfId="7812"/>
    <cellStyle name="Normal 2 2 2 2 2 2 2 23 3 2 2 2 2 2 5 2 2" xfId="22731"/>
    <cellStyle name="Normal 2 2 2 2 2 2 2 23 3 2 2 2 2 2 5 3" xfId="15245"/>
    <cellStyle name="Normal 2 2 2 2 2 2 2 23 3 2 2 2 2 2 5 3 2" xfId="18996"/>
    <cellStyle name="Normal 2 2 2 2 2 2 2 23 3 2 2 2 2 2 5 4" xfId="8569"/>
    <cellStyle name="Normal 2 2 2 2 2 2 2 23 3 2 2 2 2 2 5 5" xfId="26468"/>
    <cellStyle name="Normal 2 2 2 2 2 2 2 23 3 2 2 2 2 2 5 6" xfId="30195"/>
    <cellStyle name="Normal 2 2 2 2 2 2 2 23 3 2 2 2 2 2 5 7" xfId="33928"/>
    <cellStyle name="Normal 2 2 2 2 2 2 2 23 3 2 2 2 2 2 5 8" xfId="37659"/>
    <cellStyle name="Normal 2 2 2 2 2 2 2 23 3 2 2 2 2 2 6" xfId="563"/>
    <cellStyle name="Normal 2 2 2 2 2 2 2 23 3 2 2 2 2 2 6 2" xfId="7813"/>
    <cellStyle name="Normal 2 2 2 2 2 2 2 23 3 2 2 2 2 2 6 2 2" xfId="22732"/>
    <cellStyle name="Normal 2 2 2 2 2 2 2 23 3 2 2 2 2 2 6 3" xfId="15246"/>
    <cellStyle name="Normal 2 2 2 2 2 2 2 23 3 2 2 2 2 2 6 3 2" xfId="18997"/>
    <cellStyle name="Normal 2 2 2 2 2 2 2 23 3 2 2 2 2 2 6 4" xfId="8570"/>
    <cellStyle name="Normal 2 2 2 2 2 2 2 23 3 2 2 2 2 2 6 5" xfId="26469"/>
    <cellStyle name="Normal 2 2 2 2 2 2 2 23 3 2 2 2 2 2 6 6" xfId="30196"/>
    <cellStyle name="Normal 2 2 2 2 2 2 2 23 3 2 2 2 2 2 6 7" xfId="33929"/>
    <cellStyle name="Normal 2 2 2 2 2 2 2 23 3 2 2 2 2 2 6 8" xfId="37660"/>
    <cellStyle name="Normal 2 2 2 2 2 2 2 23 3 2 2 2 2 2 7" xfId="564"/>
    <cellStyle name="Normal 2 2 2 2 2 2 2 23 3 2 2 2 2 2 7 2" xfId="7814"/>
    <cellStyle name="Normal 2 2 2 2 2 2 2 23 3 2 2 2 2 2 7 2 2" xfId="22733"/>
    <cellStyle name="Normal 2 2 2 2 2 2 2 23 3 2 2 2 2 2 7 3" xfId="15247"/>
    <cellStyle name="Normal 2 2 2 2 2 2 2 23 3 2 2 2 2 2 7 3 2" xfId="18998"/>
    <cellStyle name="Normal 2 2 2 2 2 2 2 23 3 2 2 2 2 2 7 4" xfId="8571"/>
    <cellStyle name="Normal 2 2 2 2 2 2 2 23 3 2 2 2 2 2 7 5" xfId="26470"/>
    <cellStyle name="Normal 2 2 2 2 2 2 2 23 3 2 2 2 2 2 7 6" xfId="30197"/>
    <cellStyle name="Normal 2 2 2 2 2 2 2 23 3 2 2 2 2 2 7 7" xfId="33930"/>
    <cellStyle name="Normal 2 2 2 2 2 2 2 23 3 2 2 2 2 2 7 8" xfId="37661"/>
    <cellStyle name="Normal 2 2 2 2 2 2 2 23 3 2 2 2 2 2 8" xfId="565"/>
    <cellStyle name="Normal 2 2 2 2 2 2 2 23 3 2 2 2 2 2 8 2" xfId="7815"/>
    <cellStyle name="Normal 2 2 2 2 2 2 2 23 3 2 2 2 2 2 8 2 2" xfId="22734"/>
    <cellStyle name="Normal 2 2 2 2 2 2 2 23 3 2 2 2 2 2 8 3" xfId="15248"/>
    <cellStyle name="Normal 2 2 2 2 2 2 2 23 3 2 2 2 2 2 8 3 2" xfId="18999"/>
    <cellStyle name="Normal 2 2 2 2 2 2 2 23 3 2 2 2 2 2 8 4" xfId="8572"/>
    <cellStyle name="Normal 2 2 2 2 2 2 2 23 3 2 2 2 2 2 8 5" xfId="26471"/>
    <cellStyle name="Normal 2 2 2 2 2 2 2 23 3 2 2 2 2 2 8 6" xfId="30198"/>
    <cellStyle name="Normal 2 2 2 2 2 2 2 23 3 2 2 2 2 2 8 7" xfId="33931"/>
    <cellStyle name="Normal 2 2 2 2 2 2 2 23 3 2 2 2 2 2 8 8" xfId="37662"/>
    <cellStyle name="Normal 2 2 2 2 2 2 2 23 3 2 2 2 2 2 9" xfId="566"/>
    <cellStyle name="Normal 2 2 2 2 2 2 2 23 3 2 2 2 2 2 9 2" xfId="7816"/>
    <cellStyle name="Normal 2 2 2 2 2 2 2 23 3 2 2 2 2 2 9 2 2" xfId="22735"/>
    <cellStyle name="Normal 2 2 2 2 2 2 2 23 3 2 2 2 2 2 9 3" xfId="15249"/>
    <cellStyle name="Normal 2 2 2 2 2 2 2 23 3 2 2 2 2 2 9 3 2" xfId="19000"/>
    <cellStyle name="Normal 2 2 2 2 2 2 2 23 3 2 2 2 2 2 9 4" xfId="8573"/>
    <cellStyle name="Normal 2 2 2 2 2 2 2 23 3 2 2 2 2 2 9 5" xfId="26472"/>
    <cellStyle name="Normal 2 2 2 2 2 2 2 23 3 2 2 2 2 2 9 6" xfId="30199"/>
    <cellStyle name="Normal 2 2 2 2 2 2 2 23 3 2 2 2 2 2 9 7" xfId="33932"/>
    <cellStyle name="Normal 2 2 2 2 2 2 2 23 3 2 2 2 2 2 9 8" xfId="37663"/>
    <cellStyle name="Normal 2 2 2 2 2 2 2 23 3 2 2 2 2 3" xfId="567"/>
    <cellStyle name="Normal 2 2 2 2 2 2 2 23 3 2 2 2 2 3 2" xfId="568"/>
    <cellStyle name="Normal 2 2 2 2 2 2 2 23 3 2 2 2 2 3 3" xfId="7817"/>
    <cellStyle name="Normal 2 2 2 2 2 2 2 23 3 2 2 2 2 3 3 2" xfId="22736"/>
    <cellStyle name="Normal 2 2 2 2 2 2 2 23 3 2 2 2 2 3 4" xfId="15250"/>
    <cellStyle name="Normal 2 2 2 2 2 2 2 23 3 2 2 2 2 3 4 2" xfId="19001"/>
    <cellStyle name="Normal 2 2 2 2 2 2 2 23 3 2 2 2 2 3 5" xfId="8574"/>
    <cellStyle name="Normal 2 2 2 2 2 2 2 23 3 2 2 2 2 3 6" xfId="26473"/>
    <cellStyle name="Normal 2 2 2 2 2 2 2 23 3 2 2 2 2 3 7" xfId="30200"/>
    <cellStyle name="Normal 2 2 2 2 2 2 2 23 3 2 2 2 2 3 8" xfId="33933"/>
    <cellStyle name="Normal 2 2 2 2 2 2 2 23 3 2 2 2 2 3 9" xfId="37664"/>
    <cellStyle name="Normal 2 2 2 2 2 2 2 23 3 2 2 2 2 4" xfId="569"/>
    <cellStyle name="Normal 2 2 2 2 2 2 2 23 3 2 2 2 2 5" xfId="570"/>
    <cellStyle name="Normal 2 2 2 2 2 2 2 23 3 2 2 2 2 6" xfId="571"/>
    <cellStyle name="Normal 2 2 2 2 2 2 2 23 3 2 2 2 2 7" xfId="572"/>
    <cellStyle name="Normal 2 2 2 2 2 2 2 23 3 2 2 2 2 8" xfId="573"/>
    <cellStyle name="Normal 2 2 2 2 2 2 2 23 3 2 2 2 2 9" xfId="574"/>
    <cellStyle name="Normal 2 2 2 2 2 2 2 23 3 2 2 2 3" xfId="575"/>
    <cellStyle name="Normal 2 2 2 2 2 2 2 23 3 2 2 2 3 2" xfId="576"/>
    <cellStyle name="Normal 2 2 2 2 2 2 2 23 3 2 2 2 3 2 2" xfId="7822"/>
    <cellStyle name="Normal 2 2 2 2 2 2 2 23 3 2 2 2 3 2 2 2" xfId="22737"/>
    <cellStyle name="Normal 2 2 2 2 2 2 2 23 3 2 2 2 3 2 3" xfId="15251"/>
    <cellStyle name="Normal 2 2 2 2 2 2 2 23 3 2 2 2 3 2 3 2" xfId="19002"/>
    <cellStyle name="Normal 2 2 2 2 2 2 2 23 3 2 2 2 3 2 4" xfId="8576"/>
    <cellStyle name="Normal 2 2 2 2 2 2 2 23 3 2 2 2 3 2 5" xfId="26474"/>
    <cellStyle name="Normal 2 2 2 2 2 2 2 23 3 2 2 2 3 2 6" xfId="30201"/>
    <cellStyle name="Normal 2 2 2 2 2 2 2 23 3 2 2 2 3 2 7" xfId="33934"/>
    <cellStyle name="Normal 2 2 2 2 2 2 2 23 3 2 2 2 3 2 8" xfId="37665"/>
    <cellStyle name="Normal 2 2 2 2 2 2 2 23 3 2 2 2 4" xfId="577"/>
    <cellStyle name="Normal 2 2 2 2 2 2 2 23 3 2 2 2 4 2" xfId="7823"/>
    <cellStyle name="Normal 2 2 2 2 2 2 2 23 3 2 2 2 4 2 2" xfId="22738"/>
    <cellStyle name="Normal 2 2 2 2 2 2 2 23 3 2 2 2 4 3" xfId="15252"/>
    <cellStyle name="Normal 2 2 2 2 2 2 2 23 3 2 2 2 4 3 2" xfId="19003"/>
    <cellStyle name="Normal 2 2 2 2 2 2 2 23 3 2 2 2 4 4" xfId="8577"/>
    <cellStyle name="Normal 2 2 2 2 2 2 2 23 3 2 2 2 4 5" xfId="26475"/>
    <cellStyle name="Normal 2 2 2 2 2 2 2 23 3 2 2 2 4 6" xfId="30202"/>
    <cellStyle name="Normal 2 2 2 2 2 2 2 23 3 2 2 2 4 7" xfId="33935"/>
    <cellStyle name="Normal 2 2 2 2 2 2 2 23 3 2 2 2 4 8" xfId="37666"/>
    <cellStyle name="Normal 2 2 2 2 2 2 2 23 3 2 2 2 5" xfId="578"/>
    <cellStyle name="Normal 2 2 2 2 2 2 2 23 3 2 2 2 5 2" xfId="7824"/>
    <cellStyle name="Normal 2 2 2 2 2 2 2 23 3 2 2 2 5 2 2" xfId="22739"/>
    <cellStyle name="Normal 2 2 2 2 2 2 2 23 3 2 2 2 5 3" xfId="15253"/>
    <cellStyle name="Normal 2 2 2 2 2 2 2 23 3 2 2 2 5 3 2" xfId="19004"/>
    <cellStyle name="Normal 2 2 2 2 2 2 2 23 3 2 2 2 5 4" xfId="8578"/>
    <cellStyle name="Normal 2 2 2 2 2 2 2 23 3 2 2 2 5 5" xfId="26476"/>
    <cellStyle name="Normal 2 2 2 2 2 2 2 23 3 2 2 2 5 6" xfId="30203"/>
    <cellStyle name="Normal 2 2 2 2 2 2 2 23 3 2 2 2 5 7" xfId="33936"/>
    <cellStyle name="Normal 2 2 2 2 2 2 2 23 3 2 2 2 5 8" xfId="37667"/>
    <cellStyle name="Normal 2 2 2 2 2 2 2 23 3 2 2 2 6" xfId="579"/>
    <cellStyle name="Normal 2 2 2 2 2 2 2 23 3 2 2 2 6 2" xfId="7825"/>
    <cellStyle name="Normal 2 2 2 2 2 2 2 23 3 2 2 2 6 2 2" xfId="22740"/>
    <cellStyle name="Normal 2 2 2 2 2 2 2 23 3 2 2 2 6 3" xfId="15254"/>
    <cellStyle name="Normal 2 2 2 2 2 2 2 23 3 2 2 2 6 3 2" xfId="19005"/>
    <cellStyle name="Normal 2 2 2 2 2 2 2 23 3 2 2 2 6 4" xfId="8579"/>
    <cellStyle name="Normal 2 2 2 2 2 2 2 23 3 2 2 2 6 5" xfId="26477"/>
    <cellStyle name="Normal 2 2 2 2 2 2 2 23 3 2 2 2 6 6" xfId="30204"/>
    <cellStyle name="Normal 2 2 2 2 2 2 2 23 3 2 2 2 6 7" xfId="33937"/>
    <cellStyle name="Normal 2 2 2 2 2 2 2 23 3 2 2 2 6 8" xfId="37668"/>
    <cellStyle name="Normal 2 2 2 2 2 2 2 23 3 2 2 2 7" xfId="580"/>
    <cellStyle name="Normal 2 2 2 2 2 2 2 23 3 2 2 2 7 2" xfId="7826"/>
    <cellStyle name="Normal 2 2 2 2 2 2 2 23 3 2 2 2 7 2 2" xfId="22741"/>
    <cellStyle name="Normal 2 2 2 2 2 2 2 23 3 2 2 2 7 3" xfId="15255"/>
    <cellStyle name="Normal 2 2 2 2 2 2 2 23 3 2 2 2 7 3 2" xfId="19006"/>
    <cellStyle name="Normal 2 2 2 2 2 2 2 23 3 2 2 2 7 4" xfId="8589"/>
    <cellStyle name="Normal 2 2 2 2 2 2 2 23 3 2 2 2 7 5" xfId="26478"/>
    <cellStyle name="Normal 2 2 2 2 2 2 2 23 3 2 2 2 7 6" xfId="30205"/>
    <cellStyle name="Normal 2 2 2 2 2 2 2 23 3 2 2 2 7 7" xfId="33938"/>
    <cellStyle name="Normal 2 2 2 2 2 2 2 23 3 2 2 2 7 8" xfId="37669"/>
    <cellStyle name="Normal 2 2 2 2 2 2 2 23 3 2 2 2 8" xfId="581"/>
    <cellStyle name="Normal 2 2 2 2 2 2 2 23 3 2 2 2 8 2" xfId="7827"/>
    <cellStyle name="Normal 2 2 2 2 2 2 2 23 3 2 2 2 8 2 2" xfId="22742"/>
    <cellStyle name="Normal 2 2 2 2 2 2 2 23 3 2 2 2 8 3" xfId="15256"/>
    <cellStyle name="Normal 2 2 2 2 2 2 2 23 3 2 2 2 8 3 2" xfId="19007"/>
    <cellStyle name="Normal 2 2 2 2 2 2 2 23 3 2 2 2 8 4" xfId="8590"/>
    <cellStyle name="Normal 2 2 2 2 2 2 2 23 3 2 2 2 8 5" xfId="26479"/>
    <cellStyle name="Normal 2 2 2 2 2 2 2 23 3 2 2 2 8 6" xfId="30206"/>
    <cellStyle name="Normal 2 2 2 2 2 2 2 23 3 2 2 2 8 7" xfId="33939"/>
    <cellStyle name="Normal 2 2 2 2 2 2 2 23 3 2 2 2 8 8" xfId="37670"/>
    <cellStyle name="Normal 2 2 2 2 2 2 2 23 3 2 2 2 9" xfId="582"/>
    <cellStyle name="Normal 2 2 2 2 2 2 2 23 3 2 2 2 9 2" xfId="7828"/>
    <cellStyle name="Normal 2 2 2 2 2 2 2 23 3 2 2 2 9 2 2" xfId="22743"/>
    <cellStyle name="Normal 2 2 2 2 2 2 2 23 3 2 2 2 9 3" xfId="15257"/>
    <cellStyle name="Normal 2 2 2 2 2 2 2 23 3 2 2 2 9 3 2" xfId="19008"/>
    <cellStyle name="Normal 2 2 2 2 2 2 2 23 3 2 2 2 9 4" xfId="8591"/>
    <cellStyle name="Normal 2 2 2 2 2 2 2 23 3 2 2 2 9 5" xfId="26480"/>
    <cellStyle name="Normal 2 2 2 2 2 2 2 23 3 2 2 2 9 6" xfId="30207"/>
    <cellStyle name="Normal 2 2 2 2 2 2 2 23 3 2 2 2 9 7" xfId="33940"/>
    <cellStyle name="Normal 2 2 2 2 2 2 2 23 3 2 2 2 9 8" xfId="37671"/>
    <cellStyle name="Normal 2 2 2 2 2 2 2 23 3 2 2 3" xfId="583"/>
    <cellStyle name="Normal 2 2 2 2 2 2 2 23 3 2 2 3 10" xfId="584"/>
    <cellStyle name="Normal 2 2 2 2 2 2 2 23 3 2 2 3 10 2" xfId="7830"/>
    <cellStyle name="Normal 2 2 2 2 2 2 2 23 3 2 2 3 10 2 2" xfId="22745"/>
    <cellStyle name="Normal 2 2 2 2 2 2 2 23 3 2 2 3 10 3" xfId="15259"/>
    <cellStyle name="Normal 2 2 2 2 2 2 2 23 3 2 2 3 10 3 2" xfId="19010"/>
    <cellStyle name="Normal 2 2 2 2 2 2 2 23 3 2 2 3 10 4" xfId="8594"/>
    <cellStyle name="Normal 2 2 2 2 2 2 2 23 3 2 2 3 10 5" xfId="26482"/>
    <cellStyle name="Normal 2 2 2 2 2 2 2 23 3 2 2 3 10 6" xfId="30209"/>
    <cellStyle name="Normal 2 2 2 2 2 2 2 23 3 2 2 3 10 7" xfId="33942"/>
    <cellStyle name="Normal 2 2 2 2 2 2 2 23 3 2 2 3 10 8" xfId="37673"/>
    <cellStyle name="Normal 2 2 2 2 2 2 2 23 3 2 2 3 11" xfId="585"/>
    <cellStyle name="Normal 2 2 2 2 2 2 2 23 3 2 2 3 11 2" xfId="7831"/>
    <cellStyle name="Normal 2 2 2 2 2 2 2 23 3 2 2 3 11 2 2" xfId="22746"/>
    <cellStyle name="Normal 2 2 2 2 2 2 2 23 3 2 2 3 11 3" xfId="15260"/>
    <cellStyle name="Normal 2 2 2 2 2 2 2 23 3 2 2 3 11 3 2" xfId="19011"/>
    <cellStyle name="Normal 2 2 2 2 2 2 2 23 3 2 2 3 11 4" xfId="8595"/>
    <cellStyle name="Normal 2 2 2 2 2 2 2 23 3 2 2 3 11 5" xfId="26483"/>
    <cellStyle name="Normal 2 2 2 2 2 2 2 23 3 2 2 3 11 6" xfId="30210"/>
    <cellStyle name="Normal 2 2 2 2 2 2 2 23 3 2 2 3 11 7" xfId="33943"/>
    <cellStyle name="Normal 2 2 2 2 2 2 2 23 3 2 2 3 11 8" xfId="37674"/>
    <cellStyle name="Normal 2 2 2 2 2 2 2 23 3 2 2 3 12" xfId="7829"/>
    <cellStyle name="Normal 2 2 2 2 2 2 2 23 3 2 2 3 12 2" xfId="22744"/>
    <cellStyle name="Normal 2 2 2 2 2 2 2 23 3 2 2 3 13" xfId="15258"/>
    <cellStyle name="Normal 2 2 2 2 2 2 2 23 3 2 2 3 13 2" xfId="19009"/>
    <cellStyle name="Normal 2 2 2 2 2 2 2 23 3 2 2 3 14" xfId="8593"/>
    <cellStyle name="Normal 2 2 2 2 2 2 2 23 3 2 2 3 15" xfId="26481"/>
    <cellStyle name="Normal 2 2 2 2 2 2 2 23 3 2 2 3 16" xfId="30208"/>
    <cellStyle name="Normal 2 2 2 2 2 2 2 23 3 2 2 3 17" xfId="33941"/>
    <cellStyle name="Normal 2 2 2 2 2 2 2 23 3 2 2 3 18" xfId="37672"/>
    <cellStyle name="Normal 2 2 2 2 2 2 2 23 3 2 2 3 2" xfId="586"/>
    <cellStyle name="Normal 2 2 2 2 2 2 2 23 3 2 2 3 2 2" xfId="587"/>
    <cellStyle name="Normal 2 2 2 2 2 2 2 23 3 2 2 3 2 2 2" xfId="7832"/>
    <cellStyle name="Normal 2 2 2 2 2 2 2 23 3 2 2 3 2 2 2 2" xfId="22747"/>
    <cellStyle name="Normal 2 2 2 2 2 2 2 23 3 2 2 3 2 2 3" xfId="15261"/>
    <cellStyle name="Normal 2 2 2 2 2 2 2 23 3 2 2 3 2 2 3 2" xfId="19012"/>
    <cellStyle name="Normal 2 2 2 2 2 2 2 23 3 2 2 3 2 2 4" xfId="8596"/>
    <cellStyle name="Normal 2 2 2 2 2 2 2 23 3 2 2 3 2 2 5" xfId="26484"/>
    <cellStyle name="Normal 2 2 2 2 2 2 2 23 3 2 2 3 2 2 6" xfId="30211"/>
    <cellStyle name="Normal 2 2 2 2 2 2 2 23 3 2 2 3 2 2 7" xfId="33944"/>
    <cellStyle name="Normal 2 2 2 2 2 2 2 23 3 2 2 3 2 2 8" xfId="37675"/>
    <cellStyle name="Normal 2 2 2 2 2 2 2 23 3 2 2 3 3" xfId="588"/>
    <cellStyle name="Normal 2 2 2 2 2 2 2 23 3 2 2 3 3 2" xfId="7833"/>
    <cellStyle name="Normal 2 2 2 2 2 2 2 23 3 2 2 3 3 2 2" xfId="22748"/>
    <cellStyle name="Normal 2 2 2 2 2 2 2 23 3 2 2 3 3 3" xfId="15262"/>
    <cellStyle name="Normal 2 2 2 2 2 2 2 23 3 2 2 3 3 3 2" xfId="19013"/>
    <cellStyle name="Normal 2 2 2 2 2 2 2 23 3 2 2 3 3 4" xfId="8597"/>
    <cellStyle name="Normal 2 2 2 2 2 2 2 23 3 2 2 3 3 5" xfId="26485"/>
    <cellStyle name="Normal 2 2 2 2 2 2 2 23 3 2 2 3 3 6" xfId="30212"/>
    <cellStyle name="Normal 2 2 2 2 2 2 2 23 3 2 2 3 3 7" xfId="33945"/>
    <cellStyle name="Normal 2 2 2 2 2 2 2 23 3 2 2 3 3 8" xfId="37676"/>
    <cellStyle name="Normal 2 2 2 2 2 2 2 23 3 2 2 3 4" xfId="589"/>
    <cellStyle name="Normal 2 2 2 2 2 2 2 23 3 2 2 3 4 2" xfId="7834"/>
    <cellStyle name="Normal 2 2 2 2 2 2 2 23 3 2 2 3 4 2 2" xfId="22749"/>
    <cellStyle name="Normal 2 2 2 2 2 2 2 23 3 2 2 3 4 3" xfId="15263"/>
    <cellStyle name="Normal 2 2 2 2 2 2 2 23 3 2 2 3 4 3 2" xfId="19014"/>
    <cellStyle name="Normal 2 2 2 2 2 2 2 23 3 2 2 3 4 4" xfId="8598"/>
    <cellStyle name="Normal 2 2 2 2 2 2 2 23 3 2 2 3 4 5" xfId="26486"/>
    <cellStyle name="Normal 2 2 2 2 2 2 2 23 3 2 2 3 4 6" xfId="30213"/>
    <cellStyle name="Normal 2 2 2 2 2 2 2 23 3 2 2 3 4 7" xfId="33946"/>
    <cellStyle name="Normal 2 2 2 2 2 2 2 23 3 2 2 3 4 8" xfId="37677"/>
    <cellStyle name="Normal 2 2 2 2 2 2 2 23 3 2 2 3 5" xfId="590"/>
    <cellStyle name="Normal 2 2 2 2 2 2 2 23 3 2 2 3 5 2" xfId="7835"/>
    <cellStyle name="Normal 2 2 2 2 2 2 2 23 3 2 2 3 5 2 2" xfId="22750"/>
    <cellStyle name="Normal 2 2 2 2 2 2 2 23 3 2 2 3 5 3" xfId="15264"/>
    <cellStyle name="Normal 2 2 2 2 2 2 2 23 3 2 2 3 5 3 2" xfId="19015"/>
    <cellStyle name="Normal 2 2 2 2 2 2 2 23 3 2 2 3 5 4" xfId="8599"/>
    <cellStyle name="Normal 2 2 2 2 2 2 2 23 3 2 2 3 5 5" xfId="26487"/>
    <cellStyle name="Normal 2 2 2 2 2 2 2 23 3 2 2 3 5 6" xfId="30214"/>
    <cellStyle name="Normal 2 2 2 2 2 2 2 23 3 2 2 3 5 7" xfId="33947"/>
    <cellStyle name="Normal 2 2 2 2 2 2 2 23 3 2 2 3 5 8" xfId="37678"/>
    <cellStyle name="Normal 2 2 2 2 2 2 2 23 3 2 2 3 6" xfId="591"/>
    <cellStyle name="Normal 2 2 2 2 2 2 2 23 3 2 2 3 6 2" xfId="7836"/>
    <cellStyle name="Normal 2 2 2 2 2 2 2 23 3 2 2 3 6 2 2" xfId="22751"/>
    <cellStyle name="Normal 2 2 2 2 2 2 2 23 3 2 2 3 6 3" xfId="15265"/>
    <cellStyle name="Normal 2 2 2 2 2 2 2 23 3 2 2 3 6 3 2" xfId="19016"/>
    <cellStyle name="Normal 2 2 2 2 2 2 2 23 3 2 2 3 6 4" xfId="8600"/>
    <cellStyle name="Normal 2 2 2 2 2 2 2 23 3 2 2 3 6 5" xfId="26488"/>
    <cellStyle name="Normal 2 2 2 2 2 2 2 23 3 2 2 3 6 6" xfId="30215"/>
    <cellStyle name="Normal 2 2 2 2 2 2 2 23 3 2 2 3 6 7" xfId="33948"/>
    <cellStyle name="Normal 2 2 2 2 2 2 2 23 3 2 2 3 6 8" xfId="37679"/>
    <cellStyle name="Normal 2 2 2 2 2 2 2 23 3 2 2 3 7" xfId="592"/>
    <cellStyle name="Normal 2 2 2 2 2 2 2 23 3 2 2 3 7 2" xfId="7837"/>
    <cellStyle name="Normal 2 2 2 2 2 2 2 23 3 2 2 3 7 2 2" xfId="22752"/>
    <cellStyle name="Normal 2 2 2 2 2 2 2 23 3 2 2 3 7 3" xfId="15266"/>
    <cellStyle name="Normal 2 2 2 2 2 2 2 23 3 2 2 3 7 3 2" xfId="19017"/>
    <cellStyle name="Normal 2 2 2 2 2 2 2 23 3 2 2 3 7 4" xfId="8609"/>
    <cellStyle name="Normal 2 2 2 2 2 2 2 23 3 2 2 3 7 5" xfId="26489"/>
    <cellStyle name="Normal 2 2 2 2 2 2 2 23 3 2 2 3 7 6" xfId="30216"/>
    <cellStyle name="Normal 2 2 2 2 2 2 2 23 3 2 2 3 7 7" xfId="33949"/>
    <cellStyle name="Normal 2 2 2 2 2 2 2 23 3 2 2 3 7 8" xfId="37680"/>
    <cellStyle name="Normal 2 2 2 2 2 2 2 23 3 2 2 3 8" xfId="593"/>
    <cellStyle name="Normal 2 2 2 2 2 2 2 23 3 2 2 3 8 2" xfId="7838"/>
    <cellStyle name="Normal 2 2 2 2 2 2 2 23 3 2 2 3 8 2 2" xfId="22753"/>
    <cellStyle name="Normal 2 2 2 2 2 2 2 23 3 2 2 3 8 3" xfId="15267"/>
    <cellStyle name="Normal 2 2 2 2 2 2 2 23 3 2 2 3 8 3 2" xfId="19018"/>
    <cellStyle name="Normal 2 2 2 2 2 2 2 23 3 2 2 3 8 4" xfId="8610"/>
    <cellStyle name="Normal 2 2 2 2 2 2 2 23 3 2 2 3 8 5" xfId="26490"/>
    <cellStyle name="Normal 2 2 2 2 2 2 2 23 3 2 2 3 8 6" xfId="30217"/>
    <cellStyle name="Normal 2 2 2 2 2 2 2 23 3 2 2 3 8 7" xfId="33950"/>
    <cellStyle name="Normal 2 2 2 2 2 2 2 23 3 2 2 3 8 8" xfId="37681"/>
    <cellStyle name="Normal 2 2 2 2 2 2 2 23 3 2 2 3 9" xfId="594"/>
    <cellStyle name="Normal 2 2 2 2 2 2 2 23 3 2 2 3 9 2" xfId="7839"/>
    <cellStyle name="Normal 2 2 2 2 2 2 2 23 3 2 2 3 9 2 2" xfId="22754"/>
    <cellStyle name="Normal 2 2 2 2 2 2 2 23 3 2 2 3 9 3" xfId="15268"/>
    <cellStyle name="Normal 2 2 2 2 2 2 2 23 3 2 2 3 9 3 2" xfId="19019"/>
    <cellStyle name="Normal 2 2 2 2 2 2 2 23 3 2 2 3 9 4" xfId="8611"/>
    <cellStyle name="Normal 2 2 2 2 2 2 2 23 3 2 2 3 9 5" xfId="26491"/>
    <cellStyle name="Normal 2 2 2 2 2 2 2 23 3 2 2 3 9 6" xfId="30218"/>
    <cellStyle name="Normal 2 2 2 2 2 2 2 23 3 2 2 3 9 7" xfId="33951"/>
    <cellStyle name="Normal 2 2 2 2 2 2 2 23 3 2 2 3 9 8" xfId="37682"/>
    <cellStyle name="Normal 2 2 2 2 2 2 2 23 3 2 2 4" xfId="595"/>
    <cellStyle name="Normal 2 2 2 2 2 2 2 23 3 2 2 4 2" xfId="596"/>
    <cellStyle name="Normal 2 2 2 2 2 2 2 23 3 2 2 4 3" xfId="7840"/>
    <cellStyle name="Normal 2 2 2 2 2 2 2 23 3 2 2 4 3 2" xfId="22755"/>
    <cellStyle name="Normal 2 2 2 2 2 2 2 23 3 2 2 4 4" xfId="15269"/>
    <cellStyle name="Normal 2 2 2 2 2 2 2 23 3 2 2 4 4 2" xfId="19020"/>
    <cellStyle name="Normal 2 2 2 2 2 2 2 23 3 2 2 4 5" xfId="8612"/>
    <cellStyle name="Normal 2 2 2 2 2 2 2 23 3 2 2 4 6" xfId="26492"/>
    <cellStyle name="Normal 2 2 2 2 2 2 2 23 3 2 2 4 7" xfId="30219"/>
    <cellStyle name="Normal 2 2 2 2 2 2 2 23 3 2 2 4 8" xfId="33952"/>
    <cellStyle name="Normal 2 2 2 2 2 2 2 23 3 2 2 4 9" xfId="37683"/>
    <cellStyle name="Normal 2 2 2 2 2 2 2 23 3 2 2 5" xfId="597"/>
    <cellStyle name="Normal 2 2 2 2 2 2 2 23 3 2 2 6" xfId="598"/>
    <cellStyle name="Normal 2 2 2 2 2 2 2 23 3 2 2 7" xfId="599"/>
    <cellStyle name="Normal 2 2 2 2 2 2 2 23 3 2 2 8" xfId="600"/>
    <cellStyle name="Normal 2 2 2 2 2 2 2 23 3 2 2 9" xfId="601"/>
    <cellStyle name="Normal 2 2 2 2 2 2 2 23 3 2 20" xfId="37644"/>
    <cellStyle name="Normal 2 2 2 2 2 2 2 23 3 2 3" xfId="602"/>
    <cellStyle name="Normal 2 2 2 2 2 2 2 23 3 2 3 10" xfId="603"/>
    <cellStyle name="Normal 2 2 2 2 2 2 2 23 3 2 3 11" xfId="604"/>
    <cellStyle name="Normal 2 2 2 2 2 2 2 23 3 2 3 2" xfId="605"/>
    <cellStyle name="Normal 2 2 2 2 2 2 2 23 3 2 3 2 10" xfId="606"/>
    <cellStyle name="Normal 2 2 2 2 2 2 2 23 3 2 3 2 10 2" xfId="7848"/>
    <cellStyle name="Normal 2 2 2 2 2 2 2 23 3 2 3 2 10 2 2" xfId="22757"/>
    <cellStyle name="Normal 2 2 2 2 2 2 2 23 3 2 3 2 10 3" xfId="15271"/>
    <cellStyle name="Normal 2 2 2 2 2 2 2 23 3 2 3 2 10 3 2" xfId="19022"/>
    <cellStyle name="Normal 2 2 2 2 2 2 2 23 3 2 3 2 10 4" xfId="8618"/>
    <cellStyle name="Normal 2 2 2 2 2 2 2 23 3 2 3 2 10 5" xfId="26494"/>
    <cellStyle name="Normal 2 2 2 2 2 2 2 23 3 2 3 2 10 6" xfId="30221"/>
    <cellStyle name="Normal 2 2 2 2 2 2 2 23 3 2 3 2 10 7" xfId="33954"/>
    <cellStyle name="Normal 2 2 2 2 2 2 2 23 3 2 3 2 10 8" xfId="37685"/>
    <cellStyle name="Normal 2 2 2 2 2 2 2 23 3 2 3 2 11" xfId="607"/>
    <cellStyle name="Normal 2 2 2 2 2 2 2 23 3 2 3 2 11 2" xfId="7849"/>
    <cellStyle name="Normal 2 2 2 2 2 2 2 23 3 2 3 2 11 2 2" xfId="22758"/>
    <cellStyle name="Normal 2 2 2 2 2 2 2 23 3 2 3 2 11 3" xfId="15272"/>
    <cellStyle name="Normal 2 2 2 2 2 2 2 23 3 2 3 2 11 3 2" xfId="19023"/>
    <cellStyle name="Normal 2 2 2 2 2 2 2 23 3 2 3 2 11 4" xfId="8619"/>
    <cellStyle name="Normal 2 2 2 2 2 2 2 23 3 2 3 2 11 5" xfId="26495"/>
    <cellStyle name="Normal 2 2 2 2 2 2 2 23 3 2 3 2 11 6" xfId="30222"/>
    <cellStyle name="Normal 2 2 2 2 2 2 2 23 3 2 3 2 11 7" xfId="33955"/>
    <cellStyle name="Normal 2 2 2 2 2 2 2 23 3 2 3 2 11 8" xfId="37686"/>
    <cellStyle name="Normal 2 2 2 2 2 2 2 23 3 2 3 2 12" xfId="7847"/>
    <cellStyle name="Normal 2 2 2 2 2 2 2 23 3 2 3 2 12 2" xfId="22756"/>
    <cellStyle name="Normal 2 2 2 2 2 2 2 23 3 2 3 2 13" xfId="15270"/>
    <cellStyle name="Normal 2 2 2 2 2 2 2 23 3 2 3 2 13 2" xfId="19021"/>
    <cellStyle name="Normal 2 2 2 2 2 2 2 23 3 2 3 2 14" xfId="8617"/>
    <cellStyle name="Normal 2 2 2 2 2 2 2 23 3 2 3 2 15" xfId="26493"/>
    <cellStyle name="Normal 2 2 2 2 2 2 2 23 3 2 3 2 16" xfId="30220"/>
    <cellStyle name="Normal 2 2 2 2 2 2 2 23 3 2 3 2 17" xfId="33953"/>
    <cellStyle name="Normal 2 2 2 2 2 2 2 23 3 2 3 2 18" xfId="37684"/>
    <cellStyle name="Normal 2 2 2 2 2 2 2 23 3 2 3 2 2" xfId="608"/>
    <cellStyle name="Normal 2 2 2 2 2 2 2 23 3 2 3 2 2 2" xfId="609"/>
    <cellStyle name="Normal 2 2 2 2 2 2 2 23 3 2 3 2 2 2 2" xfId="7850"/>
    <cellStyle name="Normal 2 2 2 2 2 2 2 23 3 2 3 2 2 2 2 2" xfId="22759"/>
    <cellStyle name="Normal 2 2 2 2 2 2 2 23 3 2 3 2 2 2 3" xfId="15273"/>
    <cellStyle name="Normal 2 2 2 2 2 2 2 23 3 2 3 2 2 2 3 2" xfId="19024"/>
    <cellStyle name="Normal 2 2 2 2 2 2 2 23 3 2 3 2 2 2 4" xfId="8620"/>
    <cellStyle name="Normal 2 2 2 2 2 2 2 23 3 2 3 2 2 2 5" xfId="26496"/>
    <cellStyle name="Normal 2 2 2 2 2 2 2 23 3 2 3 2 2 2 6" xfId="30223"/>
    <cellStyle name="Normal 2 2 2 2 2 2 2 23 3 2 3 2 2 2 7" xfId="33956"/>
    <cellStyle name="Normal 2 2 2 2 2 2 2 23 3 2 3 2 2 2 8" xfId="37687"/>
    <cellStyle name="Normal 2 2 2 2 2 2 2 23 3 2 3 2 3" xfId="610"/>
    <cellStyle name="Normal 2 2 2 2 2 2 2 23 3 2 3 2 3 2" xfId="7851"/>
    <cellStyle name="Normal 2 2 2 2 2 2 2 23 3 2 3 2 3 2 2" xfId="22760"/>
    <cellStyle name="Normal 2 2 2 2 2 2 2 23 3 2 3 2 3 3" xfId="15274"/>
    <cellStyle name="Normal 2 2 2 2 2 2 2 23 3 2 3 2 3 3 2" xfId="19025"/>
    <cellStyle name="Normal 2 2 2 2 2 2 2 23 3 2 3 2 3 4" xfId="8621"/>
    <cellStyle name="Normal 2 2 2 2 2 2 2 23 3 2 3 2 3 5" xfId="26497"/>
    <cellStyle name="Normal 2 2 2 2 2 2 2 23 3 2 3 2 3 6" xfId="30224"/>
    <cellStyle name="Normal 2 2 2 2 2 2 2 23 3 2 3 2 3 7" xfId="33957"/>
    <cellStyle name="Normal 2 2 2 2 2 2 2 23 3 2 3 2 3 8" xfId="37688"/>
    <cellStyle name="Normal 2 2 2 2 2 2 2 23 3 2 3 2 4" xfId="611"/>
    <cellStyle name="Normal 2 2 2 2 2 2 2 23 3 2 3 2 4 2" xfId="7852"/>
    <cellStyle name="Normal 2 2 2 2 2 2 2 23 3 2 3 2 4 2 2" xfId="22761"/>
    <cellStyle name="Normal 2 2 2 2 2 2 2 23 3 2 3 2 4 3" xfId="15275"/>
    <cellStyle name="Normal 2 2 2 2 2 2 2 23 3 2 3 2 4 3 2" xfId="19026"/>
    <cellStyle name="Normal 2 2 2 2 2 2 2 23 3 2 3 2 4 4" xfId="8622"/>
    <cellStyle name="Normal 2 2 2 2 2 2 2 23 3 2 3 2 4 5" xfId="26498"/>
    <cellStyle name="Normal 2 2 2 2 2 2 2 23 3 2 3 2 4 6" xfId="30225"/>
    <cellStyle name="Normal 2 2 2 2 2 2 2 23 3 2 3 2 4 7" xfId="33958"/>
    <cellStyle name="Normal 2 2 2 2 2 2 2 23 3 2 3 2 4 8" xfId="37689"/>
    <cellStyle name="Normal 2 2 2 2 2 2 2 23 3 2 3 2 5" xfId="612"/>
    <cellStyle name="Normal 2 2 2 2 2 2 2 23 3 2 3 2 5 2" xfId="7853"/>
    <cellStyle name="Normal 2 2 2 2 2 2 2 23 3 2 3 2 5 2 2" xfId="22762"/>
    <cellStyle name="Normal 2 2 2 2 2 2 2 23 3 2 3 2 5 3" xfId="15276"/>
    <cellStyle name="Normal 2 2 2 2 2 2 2 23 3 2 3 2 5 3 2" xfId="19027"/>
    <cellStyle name="Normal 2 2 2 2 2 2 2 23 3 2 3 2 5 4" xfId="8623"/>
    <cellStyle name="Normal 2 2 2 2 2 2 2 23 3 2 3 2 5 5" xfId="26499"/>
    <cellStyle name="Normal 2 2 2 2 2 2 2 23 3 2 3 2 5 6" xfId="30226"/>
    <cellStyle name="Normal 2 2 2 2 2 2 2 23 3 2 3 2 5 7" xfId="33959"/>
    <cellStyle name="Normal 2 2 2 2 2 2 2 23 3 2 3 2 5 8" xfId="37690"/>
    <cellStyle name="Normal 2 2 2 2 2 2 2 23 3 2 3 2 6" xfId="613"/>
    <cellStyle name="Normal 2 2 2 2 2 2 2 23 3 2 3 2 6 2" xfId="7854"/>
    <cellStyle name="Normal 2 2 2 2 2 2 2 23 3 2 3 2 6 2 2" xfId="22763"/>
    <cellStyle name="Normal 2 2 2 2 2 2 2 23 3 2 3 2 6 3" xfId="15277"/>
    <cellStyle name="Normal 2 2 2 2 2 2 2 23 3 2 3 2 6 3 2" xfId="19028"/>
    <cellStyle name="Normal 2 2 2 2 2 2 2 23 3 2 3 2 6 4" xfId="8624"/>
    <cellStyle name="Normal 2 2 2 2 2 2 2 23 3 2 3 2 6 5" xfId="26500"/>
    <cellStyle name="Normal 2 2 2 2 2 2 2 23 3 2 3 2 6 6" xfId="30227"/>
    <cellStyle name="Normal 2 2 2 2 2 2 2 23 3 2 3 2 6 7" xfId="33960"/>
    <cellStyle name="Normal 2 2 2 2 2 2 2 23 3 2 3 2 6 8" xfId="37691"/>
    <cellStyle name="Normal 2 2 2 2 2 2 2 23 3 2 3 2 7" xfId="614"/>
    <cellStyle name="Normal 2 2 2 2 2 2 2 23 3 2 3 2 7 2" xfId="7855"/>
    <cellStyle name="Normal 2 2 2 2 2 2 2 23 3 2 3 2 7 2 2" xfId="22764"/>
    <cellStyle name="Normal 2 2 2 2 2 2 2 23 3 2 3 2 7 3" xfId="15278"/>
    <cellStyle name="Normal 2 2 2 2 2 2 2 23 3 2 3 2 7 3 2" xfId="19029"/>
    <cellStyle name="Normal 2 2 2 2 2 2 2 23 3 2 3 2 7 4" xfId="8633"/>
    <cellStyle name="Normal 2 2 2 2 2 2 2 23 3 2 3 2 7 5" xfId="26501"/>
    <cellStyle name="Normal 2 2 2 2 2 2 2 23 3 2 3 2 7 6" xfId="30228"/>
    <cellStyle name="Normal 2 2 2 2 2 2 2 23 3 2 3 2 7 7" xfId="33961"/>
    <cellStyle name="Normal 2 2 2 2 2 2 2 23 3 2 3 2 7 8" xfId="37692"/>
    <cellStyle name="Normal 2 2 2 2 2 2 2 23 3 2 3 2 8" xfId="615"/>
    <cellStyle name="Normal 2 2 2 2 2 2 2 23 3 2 3 2 8 2" xfId="7856"/>
    <cellStyle name="Normal 2 2 2 2 2 2 2 23 3 2 3 2 8 2 2" xfId="22765"/>
    <cellStyle name="Normal 2 2 2 2 2 2 2 23 3 2 3 2 8 3" xfId="15279"/>
    <cellStyle name="Normal 2 2 2 2 2 2 2 23 3 2 3 2 8 3 2" xfId="19030"/>
    <cellStyle name="Normal 2 2 2 2 2 2 2 23 3 2 3 2 8 4" xfId="8634"/>
    <cellStyle name="Normal 2 2 2 2 2 2 2 23 3 2 3 2 8 5" xfId="26502"/>
    <cellStyle name="Normal 2 2 2 2 2 2 2 23 3 2 3 2 8 6" xfId="30229"/>
    <cellStyle name="Normal 2 2 2 2 2 2 2 23 3 2 3 2 8 7" xfId="33962"/>
    <cellStyle name="Normal 2 2 2 2 2 2 2 23 3 2 3 2 8 8" xfId="37693"/>
    <cellStyle name="Normal 2 2 2 2 2 2 2 23 3 2 3 2 9" xfId="616"/>
    <cellStyle name="Normal 2 2 2 2 2 2 2 23 3 2 3 2 9 2" xfId="7857"/>
    <cellStyle name="Normal 2 2 2 2 2 2 2 23 3 2 3 2 9 2 2" xfId="22766"/>
    <cellStyle name="Normal 2 2 2 2 2 2 2 23 3 2 3 2 9 3" xfId="15280"/>
    <cellStyle name="Normal 2 2 2 2 2 2 2 23 3 2 3 2 9 3 2" xfId="19031"/>
    <cellStyle name="Normal 2 2 2 2 2 2 2 23 3 2 3 2 9 4" xfId="8635"/>
    <cellStyle name="Normal 2 2 2 2 2 2 2 23 3 2 3 2 9 5" xfId="26503"/>
    <cellStyle name="Normal 2 2 2 2 2 2 2 23 3 2 3 2 9 6" xfId="30230"/>
    <cellStyle name="Normal 2 2 2 2 2 2 2 23 3 2 3 2 9 7" xfId="33963"/>
    <cellStyle name="Normal 2 2 2 2 2 2 2 23 3 2 3 2 9 8" xfId="37694"/>
    <cellStyle name="Normal 2 2 2 2 2 2 2 23 3 2 3 3" xfId="617"/>
    <cellStyle name="Normal 2 2 2 2 2 2 2 23 3 2 3 3 2" xfId="618"/>
    <cellStyle name="Normal 2 2 2 2 2 2 2 23 3 2 3 3 3" xfId="7858"/>
    <cellStyle name="Normal 2 2 2 2 2 2 2 23 3 2 3 3 3 2" xfId="22767"/>
    <cellStyle name="Normal 2 2 2 2 2 2 2 23 3 2 3 3 4" xfId="15281"/>
    <cellStyle name="Normal 2 2 2 2 2 2 2 23 3 2 3 3 4 2" xfId="19032"/>
    <cellStyle name="Normal 2 2 2 2 2 2 2 23 3 2 3 3 5" xfId="8636"/>
    <cellStyle name="Normal 2 2 2 2 2 2 2 23 3 2 3 3 6" xfId="26504"/>
    <cellStyle name="Normal 2 2 2 2 2 2 2 23 3 2 3 3 7" xfId="30231"/>
    <cellStyle name="Normal 2 2 2 2 2 2 2 23 3 2 3 3 8" xfId="33964"/>
    <cellStyle name="Normal 2 2 2 2 2 2 2 23 3 2 3 3 9" xfId="37695"/>
    <cellStyle name="Normal 2 2 2 2 2 2 2 23 3 2 3 4" xfId="619"/>
    <cellStyle name="Normal 2 2 2 2 2 2 2 23 3 2 3 5" xfId="620"/>
    <cellStyle name="Normal 2 2 2 2 2 2 2 23 3 2 3 6" xfId="621"/>
    <cellStyle name="Normal 2 2 2 2 2 2 2 23 3 2 3 7" xfId="622"/>
    <cellStyle name="Normal 2 2 2 2 2 2 2 23 3 2 3 8" xfId="623"/>
    <cellStyle name="Normal 2 2 2 2 2 2 2 23 3 2 3 9" xfId="624"/>
    <cellStyle name="Normal 2 2 2 2 2 2 2 23 3 2 4" xfId="625"/>
    <cellStyle name="Normal 2 2 2 2 2 2 2 23 3 2 4 2" xfId="626"/>
    <cellStyle name="Normal 2 2 2 2 2 2 2 23 3 2 4 2 2" xfId="7864"/>
    <cellStyle name="Normal 2 2 2 2 2 2 2 23 3 2 4 2 2 2" xfId="22768"/>
    <cellStyle name="Normal 2 2 2 2 2 2 2 23 3 2 4 2 3" xfId="15282"/>
    <cellStyle name="Normal 2 2 2 2 2 2 2 23 3 2 4 2 3 2" xfId="19033"/>
    <cellStyle name="Normal 2 2 2 2 2 2 2 23 3 2 4 2 4" xfId="8638"/>
    <cellStyle name="Normal 2 2 2 2 2 2 2 23 3 2 4 2 5" xfId="26505"/>
    <cellStyle name="Normal 2 2 2 2 2 2 2 23 3 2 4 2 6" xfId="30232"/>
    <cellStyle name="Normal 2 2 2 2 2 2 2 23 3 2 4 2 7" xfId="33965"/>
    <cellStyle name="Normal 2 2 2 2 2 2 2 23 3 2 4 2 8" xfId="37696"/>
    <cellStyle name="Normal 2 2 2 2 2 2 2 23 3 2 5" xfId="627"/>
    <cellStyle name="Normal 2 2 2 2 2 2 2 23 3 2 5 2" xfId="7865"/>
    <cellStyle name="Normal 2 2 2 2 2 2 2 23 3 2 5 2 2" xfId="22769"/>
    <cellStyle name="Normal 2 2 2 2 2 2 2 23 3 2 5 3" xfId="15283"/>
    <cellStyle name="Normal 2 2 2 2 2 2 2 23 3 2 5 3 2" xfId="19034"/>
    <cellStyle name="Normal 2 2 2 2 2 2 2 23 3 2 5 4" xfId="8639"/>
    <cellStyle name="Normal 2 2 2 2 2 2 2 23 3 2 5 5" xfId="26506"/>
    <cellStyle name="Normal 2 2 2 2 2 2 2 23 3 2 5 6" xfId="30233"/>
    <cellStyle name="Normal 2 2 2 2 2 2 2 23 3 2 5 7" xfId="33966"/>
    <cellStyle name="Normal 2 2 2 2 2 2 2 23 3 2 5 8" xfId="37697"/>
    <cellStyle name="Normal 2 2 2 2 2 2 2 23 3 2 6" xfId="628"/>
    <cellStyle name="Normal 2 2 2 2 2 2 2 23 3 2 6 2" xfId="7866"/>
    <cellStyle name="Normal 2 2 2 2 2 2 2 23 3 2 6 2 2" xfId="22770"/>
    <cellStyle name="Normal 2 2 2 2 2 2 2 23 3 2 6 3" xfId="15284"/>
    <cellStyle name="Normal 2 2 2 2 2 2 2 23 3 2 6 3 2" xfId="19035"/>
    <cellStyle name="Normal 2 2 2 2 2 2 2 23 3 2 6 4" xfId="8640"/>
    <cellStyle name="Normal 2 2 2 2 2 2 2 23 3 2 6 5" xfId="26507"/>
    <cellStyle name="Normal 2 2 2 2 2 2 2 23 3 2 6 6" xfId="30234"/>
    <cellStyle name="Normal 2 2 2 2 2 2 2 23 3 2 6 7" xfId="33967"/>
    <cellStyle name="Normal 2 2 2 2 2 2 2 23 3 2 6 8" xfId="37698"/>
    <cellStyle name="Normal 2 2 2 2 2 2 2 23 3 2 7" xfId="629"/>
    <cellStyle name="Normal 2 2 2 2 2 2 2 23 3 2 7 2" xfId="7867"/>
    <cellStyle name="Normal 2 2 2 2 2 2 2 23 3 2 7 2 2" xfId="22771"/>
    <cellStyle name="Normal 2 2 2 2 2 2 2 23 3 2 7 3" xfId="15285"/>
    <cellStyle name="Normal 2 2 2 2 2 2 2 23 3 2 7 3 2" xfId="19036"/>
    <cellStyle name="Normal 2 2 2 2 2 2 2 23 3 2 7 4" xfId="8641"/>
    <cellStyle name="Normal 2 2 2 2 2 2 2 23 3 2 7 5" xfId="26508"/>
    <cellStyle name="Normal 2 2 2 2 2 2 2 23 3 2 7 6" xfId="30235"/>
    <cellStyle name="Normal 2 2 2 2 2 2 2 23 3 2 7 7" xfId="33968"/>
    <cellStyle name="Normal 2 2 2 2 2 2 2 23 3 2 7 8" xfId="37699"/>
    <cellStyle name="Normal 2 2 2 2 2 2 2 23 3 2 8" xfId="630"/>
    <cellStyle name="Normal 2 2 2 2 2 2 2 23 3 2 8 2" xfId="7868"/>
    <cellStyle name="Normal 2 2 2 2 2 2 2 23 3 2 8 2 2" xfId="22772"/>
    <cellStyle name="Normal 2 2 2 2 2 2 2 23 3 2 8 3" xfId="15286"/>
    <cellStyle name="Normal 2 2 2 2 2 2 2 23 3 2 8 3 2" xfId="19037"/>
    <cellStyle name="Normal 2 2 2 2 2 2 2 23 3 2 8 4" xfId="8642"/>
    <cellStyle name="Normal 2 2 2 2 2 2 2 23 3 2 8 5" xfId="26509"/>
    <cellStyle name="Normal 2 2 2 2 2 2 2 23 3 2 8 6" xfId="30236"/>
    <cellStyle name="Normal 2 2 2 2 2 2 2 23 3 2 8 7" xfId="33969"/>
    <cellStyle name="Normal 2 2 2 2 2 2 2 23 3 2 8 8" xfId="37700"/>
    <cellStyle name="Normal 2 2 2 2 2 2 2 23 3 2 9" xfId="631"/>
    <cellStyle name="Normal 2 2 2 2 2 2 2 23 3 2 9 2" xfId="7869"/>
    <cellStyle name="Normal 2 2 2 2 2 2 2 23 3 2 9 2 2" xfId="22773"/>
    <cellStyle name="Normal 2 2 2 2 2 2 2 23 3 2 9 3" xfId="15287"/>
    <cellStyle name="Normal 2 2 2 2 2 2 2 23 3 2 9 3 2" xfId="19038"/>
    <cellStyle name="Normal 2 2 2 2 2 2 2 23 3 2 9 4" xfId="8643"/>
    <cellStyle name="Normal 2 2 2 2 2 2 2 23 3 2 9 5" xfId="26510"/>
    <cellStyle name="Normal 2 2 2 2 2 2 2 23 3 2 9 6" xfId="30237"/>
    <cellStyle name="Normal 2 2 2 2 2 2 2 23 3 2 9 7" xfId="33970"/>
    <cellStyle name="Normal 2 2 2 2 2 2 2 23 3 2 9 8" xfId="37701"/>
    <cellStyle name="Normal 2 2 2 2 2 2 2 23 3 3" xfId="632"/>
    <cellStyle name="Normal 2 2 2 2 2 2 2 23 3 3 10" xfId="633"/>
    <cellStyle name="Normal 2 2 2 2 2 2 2 23 3 3 10 2" xfId="7871"/>
    <cellStyle name="Normal 2 2 2 2 2 2 2 23 3 3 10 2 2" xfId="22775"/>
    <cellStyle name="Normal 2 2 2 2 2 2 2 23 3 3 10 3" xfId="15289"/>
    <cellStyle name="Normal 2 2 2 2 2 2 2 23 3 3 10 3 2" xfId="19040"/>
    <cellStyle name="Normal 2 2 2 2 2 2 2 23 3 3 10 4" xfId="8654"/>
    <cellStyle name="Normal 2 2 2 2 2 2 2 23 3 3 10 5" xfId="26512"/>
    <cellStyle name="Normal 2 2 2 2 2 2 2 23 3 3 10 6" xfId="30239"/>
    <cellStyle name="Normal 2 2 2 2 2 2 2 23 3 3 10 7" xfId="33972"/>
    <cellStyle name="Normal 2 2 2 2 2 2 2 23 3 3 10 8" xfId="37703"/>
    <cellStyle name="Normal 2 2 2 2 2 2 2 23 3 3 11" xfId="634"/>
    <cellStyle name="Normal 2 2 2 2 2 2 2 23 3 3 11 2" xfId="7872"/>
    <cellStyle name="Normal 2 2 2 2 2 2 2 23 3 3 11 2 2" xfId="22776"/>
    <cellStyle name="Normal 2 2 2 2 2 2 2 23 3 3 11 3" xfId="15290"/>
    <cellStyle name="Normal 2 2 2 2 2 2 2 23 3 3 11 3 2" xfId="19041"/>
    <cellStyle name="Normal 2 2 2 2 2 2 2 23 3 3 11 4" xfId="8655"/>
    <cellStyle name="Normal 2 2 2 2 2 2 2 23 3 3 11 5" xfId="26513"/>
    <cellStyle name="Normal 2 2 2 2 2 2 2 23 3 3 11 6" xfId="30240"/>
    <cellStyle name="Normal 2 2 2 2 2 2 2 23 3 3 11 7" xfId="33973"/>
    <cellStyle name="Normal 2 2 2 2 2 2 2 23 3 3 11 8" xfId="37704"/>
    <cellStyle name="Normal 2 2 2 2 2 2 2 23 3 3 12" xfId="635"/>
    <cellStyle name="Normal 2 2 2 2 2 2 2 23 3 3 12 2" xfId="7873"/>
    <cellStyle name="Normal 2 2 2 2 2 2 2 23 3 3 12 2 2" xfId="22777"/>
    <cellStyle name="Normal 2 2 2 2 2 2 2 23 3 3 12 3" xfId="15291"/>
    <cellStyle name="Normal 2 2 2 2 2 2 2 23 3 3 12 3 2" xfId="19042"/>
    <cellStyle name="Normal 2 2 2 2 2 2 2 23 3 3 12 4" xfId="8656"/>
    <cellStyle name="Normal 2 2 2 2 2 2 2 23 3 3 12 5" xfId="26514"/>
    <cellStyle name="Normal 2 2 2 2 2 2 2 23 3 3 12 6" xfId="30241"/>
    <cellStyle name="Normal 2 2 2 2 2 2 2 23 3 3 12 7" xfId="33974"/>
    <cellStyle name="Normal 2 2 2 2 2 2 2 23 3 3 12 8" xfId="37705"/>
    <cellStyle name="Normal 2 2 2 2 2 2 2 23 3 3 13" xfId="7870"/>
    <cellStyle name="Normal 2 2 2 2 2 2 2 23 3 3 13 2" xfId="22774"/>
    <cellStyle name="Normal 2 2 2 2 2 2 2 23 3 3 14" xfId="15288"/>
    <cellStyle name="Normal 2 2 2 2 2 2 2 23 3 3 14 2" xfId="19039"/>
    <cellStyle name="Normal 2 2 2 2 2 2 2 23 3 3 15" xfId="8644"/>
    <cellStyle name="Normal 2 2 2 2 2 2 2 23 3 3 16" xfId="26511"/>
    <cellStyle name="Normal 2 2 2 2 2 2 2 23 3 3 17" xfId="30238"/>
    <cellStyle name="Normal 2 2 2 2 2 2 2 23 3 3 18" xfId="33971"/>
    <cellStyle name="Normal 2 2 2 2 2 2 2 23 3 3 19" xfId="37702"/>
    <cellStyle name="Normal 2 2 2 2 2 2 2 23 3 3 2" xfId="636"/>
    <cellStyle name="Normal 2 2 2 2 2 2 2 23 3 3 2 10" xfId="637"/>
    <cellStyle name="Normal 2 2 2 2 2 2 2 23 3 3 2 11" xfId="638"/>
    <cellStyle name="Normal 2 2 2 2 2 2 2 23 3 3 2 2" xfId="639"/>
    <cellStyle name="Normal 2 2 2 2 2 2 2 23 3 3 2 2 10" xfId="640"/>
    <cellStyle name="Normal 2 2 2 2 2 2 2 23 3 3 2 2 10 2" xfId="7875"/>
    <cellStyle name="Normal 2 2 2 2 2 2 2 23 3 3 2 2 10 2 2" xfId="22779"/>
    <cellStyle name="Normal 2 2 2 2 2 2 2 23 3 3 2 2 10 3" xfId="15293"/>
    <cellStyle name="Normal 2 2 2 2 2 2 2 23 3 3 2 2 10 3 2" xfId="19044"/>
    <cellStyle name="Normal 2 2 2 2 2 2 2 23 3 3 2 2 10 4" xfId="8662"/>
    <cellStyle name="Normal 2 2 2 2 2 2 2 23 3 3 2 2 10 5" xfId="26516"/>
    <cellStyle name="Normal 2 2 2 2 2 2 2 23 3 3 2 2 10 6" xfId="30243"/>
    <cellStyle name="Normal 2 2 2 2 2 2 2 23 3 3 2 2 10 7" xfId="33976"/>
    <cellStyle name="Normal 2 2 2 2 2 2 2 23 3 3 2 2 10 8" xfId="37707"/>
    <cellStyle name="Normal 2 2 2 2 2 2 2 23 3 3 2 2 11" xfId="641"/>
    <cellStyle name="Normal 2 2 2 2 2 2 2 23 3 3 2 2 11 2" xfId="7876"/>
    <cellStyle name="Normal 2 2 2 2 2 2 2 23 3 3 2 2 11 2 2" xfId="22780"/>
    <cellStyle name="Normal 2 2 2 2 2 2 2 23 3 3 2 2 11 3" xfId="15294"/>
    <cellStyle name="Normal 2 2 2 2 2 2 2 23 3 3 2 2 11 3 2" xfId="19045"/>
    <cellStyle name="Normal 2 2 2 2 2 2 2 23 3 3 2 2 11 4" xfId="8663"/>
    <cellStyle name="Normal 2 2 2 2 2 2 2 23 3 3 2 2 11 5" xfId="26517"/>
    <cellStyle name="Normal 2 2 2 2 2 2 2 23 3 3 2 2 11 6" xfId="30244"/>
    <cellStyle name="Normal 2 2 2 2 2 2 2 23 3 3 2 2 11 7" xfId="33977"/>
    <cellStyle name="Normal 2 2 2 2 2 2 2 23 3 3 2 2 11 8" xfId="37708"/>
    <cellStyle name="Normal 2 2 2 2 2 2 2 23 3 3 2 2 12" xfId="7874"/>
    <cellStyle name="Normal 2 2 2 2 2 2 2 23 3 3 2 2 12 2" xfId="22778"/>
    <cellStyle name="Normal 2 2 2 2 2 2 2 23 3 3 2 2 13" xfId="15292"/>
    <cellStyle name="Normal 2 2 2 2 2 2 2 23 3 3 2 2 13 2" xfId="19043"/>
    <cellStyle name="Normal 2 2 2 2 2 2 2 23 3 3 2 2 14" xfId="8661"/>
    <cellStyle name="Normal 2 2 2 2 2 2 2 23 3 3 2 2 15" xfId="26515"/>
    <cellStyle name="Normal 2 2 2 2 2 2 2 23 3 3 2 2 16" xfId="30242"/>
    <cellStyle name="Normal 2 2 2 2 2 2 2 23 3 3 2 2 17" xfId="33975"/>
    <cellStyle name="Normal 2 2 2 2 2 2 2 23 3 3 2 2 18" xfId="37706"/>
    <cellStyle name="Normal 2 2 2 2 2 2 2 23 3 3 2 2 2" xfId="642"/>
    <cellStyle name="Normal 2 2 2 2 2 2 2 23 3 3 2 2 2 2" xfId="643"/>
    <cellStyle name="Normal 2 2 2 2 2 2 2 23 3 3 2 2 2 2 2" xfId="7878"/>
    <cellStyle name="Normal 2 2 2 2 2 2 2 23 3 3 2 2 2 2 2 2" xfId="22781"/>
    <cellStyle name="Normal 2 2 2 2 2 2 2 23 3 3 2 2 2 2 3" xfId="15295"/>
    <cellStyle name="Normal 2 2 2 2 2 2 2 23 3 3 2 2 2 2 3 2" xfId="19046"/>
    <cellStyle name="Normal 2 2 2 2 2 2 2 23 3 3 2 2 2 2 4" xfId="8667"/>
    <cellStyle name="Normal 2 2 2 2 2 2 2 23 3 3 2 2 2 2 5" xfId="26518"/>
    <cellStyle name="Normal 2 2 2 2 2 2 2 23 3 3 2 2 2 2 6" xfId="30245"/>
    <cellStyle name="Normal 2 2 2 2 2 2 2 23 3 3 2 2 2 2 7" xfId="33978"/>
    <cellStyle name="Normal 2 2 2 2 2 2 2 23 3 3 2 2 2 2 8" xfId="37709"/>
    <cellStyle name="Normal 2 2 2 2 2 2 2 23 3 3 2 2 3" xfId="644"/>
    <cellStyle name="Normal 2 2 2 2 2 2 2 23 3 3 2 2 3 2" xfId="7879"/>
    <cellStyle name="Normal 2 2 2 2 2 2 2 23 3 3 2 2 3 2 2" xfId="22782"/>
    <cellStyle name="Normal 2 2 2 2 2 2 2 23 3 3 2 2 3 3" xfId="15296"/>
    <cellStyle name="Normal 2 2 2 2 2 2 2 23 3 3 2 2 3 3 2" xfId="19047"/>
    <cellStyle name="Normal 2 2 2 2 2 2 2 23 3 3 2 2 3 4" xfId="8668"/>
    <cellStyle name="Normal 2 2 2 2 2 2 2 23 3 3 2 2 3 5" xfId="26519"/>
    <cellStyle name="Normal 2 2 2 2 2 2 2 23 3 3 2 2 3 6" xfId="30246"/>
    <cellStyle name="Normal 2 2 2 2 2 2 2 23 3 3 2 2 3 7" xfId="33979"/>
    <cellStyle name="Normal 2 2 2 2 2 2 2 23 3 3 2 2 3 8" xfId="37710"/>
    <cellStyle name="Normal 2 2 2 2 2 2 2 23 3 3 2 2 4" xfId="645"/>
    <cellStyle name="Normal 2 2 2 2 2 2 2 23 3 3 2 2 4 2" xfId="7880"/>
    <cellStyle name="Normal 2 2 2 2 2 2 2 23 3 3 2 2 4 2 2" xfId="22783"/>
    <cellStyle name="Normal 2 2 2 2 2 2 2 23 3 3 2 2 4 3" xfId="15297"/>
    <cellStyle name="Normal 2 2 2 2 2 2 2 23 3 3 2 2 4 3 2" xfId="19048"/>
    <cellStyle name="Normal 2 2 2 2 2 2 2 23 3 3 2 2 4 4" xfId="8670"/>
    <cellStyle name="Normal 2 2 2 2 2 2 2 23 3 3 2 2 4 5" xfId="26520"/>
    <cellStyle name="Normal 2 2 2 2 2 2 2 23 3 3 2 2 4 6" xfId="30247"/>
    <cellStyle name="Normal 2 2 2 2 2 2 2 23 3 3 2 2 4 7" xfId="33980"/>
    <cellStyle name="Normal 2 2 2 2 2 2 2 23 3 3 2 2 4 8" xfId="37711"/>
    <cellStyle name="Normal 2 2 2 2 2 2 2 23 3 3 2 2 5" xfId="646"/>
    <cellStyle name="Normal 2 2 2 2 2 2 2 23 3 3 2 2 5 2" xfId="7881"/>
    <cellStyle name="Normal 2 2 2 2 2 2 2 23 3 3 2 2 5 2 2" xfId="22784"/>
    <cellStyle name="Normal 2 2 2 2 2 2 2 23 3 3 2 2 5 3" xfId="15298"/>
    <cellStyle name="Normal 2 2 2 2 2 2 2 23 3 3 2 2 5 3 2" xfId="19049"/>
    <cellStyle name="Normal 2 2 2 2 2 2 2 23 3 3 2 2 5 4" xfId="8671"/>
    <cellStyle name="Normal 2 2 2 2 2 2 2 23 3 3 2 2 5 5" xfId="26521"/>
    <cellStyle name="Normal 2 2 2 2 2 2 2 23 3 3 2 2 5 6" xfId="30248"/>
    <cellStyle name="Normal 2 2 2 2 2 2 2 23 3 3 2 2 5 7" xfId="33981"/>
    <cellStyle name="Normal 2 2 2 2 2 2 2 23 3 3 2 2 5 8" xfId="37712"/>
    <cellStyle name="Normal 2 2 2 2 2 2 2 23 3 3 2 2 6" xfId="647"/>
    <cellStyle name="Normal 2 2 2 2 2 2 2 23 3 3 2 2 6 2" xfId="7882"/>
    <cellStyle name="Normal 2 2 2 2 2 2 2 23 3 3 2 2 6 2 2" xfId="22785"/>
    <cellStyle name="Normal 2 2 2 2 2 2 2 23 3 3 2 2 6 3" xfId="15299"/>
    <cellStyle name="Normal 2 2 2 2 2 2 2 23 3 3 2 2 6 3 2" xfId="19050"/>
    <cellStyle name="Normal 2 2 2 2 2 2 2 23 3 3 2 2 6 4" xfId="8672"/>
    <cellStyle name="Normal 2 2 2 2 2 2 2 23 3 3 2 2 6 5" xfId="26522"/>
    <cellStyle name="Normal 2 2 2 2 2 2 2 23 3 3 2 2 6 6" xfId="30249"/>
    <cellStyle name="Normal 2 2 2 2 2 2 2 23 3 3 2 2 6 7" xfId="33982"/>
    <cellStyle name="Normal 2 2 2 2 2 2 2 23 3 3 2 2 6 8" xfId="37713"/>
    <cellStyle name="Normal 2 2 2 2 2 2 2 23 3 3 2 2 7" xfId="648"/>
    <cellStyle name="Normal 2 2 2 2 2 2 2 23 3 3 2 2 7 2" xfId="7883"/>
    <cellStyle name="Normal 2 2 2 2 2 2 2 23 3 3 2 2 7 2 2" xfId="22786"/>
    <cellStyle name="Normal 2 2 2 2 2 2 2 23 3 3 2 2 7 3" xfId="15300"/>
    <cellStyle name="Normal 2 2 2 2 2 2 2 23 3 3 2 2 7 3 2" xfId="19051"/>
    <cellStyle name="Normal 2 2 2 2 2 2 2 23 3 3 2 2 7 4" xfId="8673"/>
    <cellStyle name="Normal 2 2 2 2 2 2 2 23 3 3 2 2 7 5" xfId="26523"/>
    <cellStyle name="Normal 2 2 2 2 2 2 2 23 3 3 2 2 7 6" xfId="30250"/>
    <cellStyle name="Normal 2 2 2 2 2 2 2 23 3 3 2 2 7 7" xfId="33983"/>
    <cellStyle name="Normal 2 2 2 2 2 2 2 23 3 3 2 2 7 8" xfId="37714"/>
    <cellStyle name="Normal 2 2 2 2 2 2 2 23 3 3 2 2 8" xfId="649"/>
    <cellStyle name="Normal 2 2 2 2 2 2 2 23 3 3 2 2 8 2" xfId="7884"/>
    <cellStyle name="Normal 2 2 2 2 2 2 2 23 3 3 2 2 8 2 2" xfId="22787"/>
    <cellStyle name="Normal 2 2 2 2 2 2 2 23 3 3 2 2 8 3" xfId="15301"/>
    <cellStyle name="Normal 2 2 2 2 2 2 2 23 3 3 2 2 8 3 2" xfId="19052"/>
    <cellStyle name="Normal 2 2 2 2 2 2 2 23 3 3 2 2 8 4" xfId="8674"/>
    <cellStyle name="Normal 2 2 2 2 2 2 2 23 3 3 2 2 8 5" xfId="26524"/>
    <cellStyle name="Normal 2 2 2 2 2 2 2 23 3 3 2 2 8 6" xfId="30251"/>
    <cellStyle name="Normal 2 2 2 2 2 2 2 23 3 3 2 2 8 7" xfId="33984"/>
    <cellStyle name="Normal 2 2 2 2 2 2 2 23 3 3 2 2 8 8" xfId="37715"/>
    <cellStyle name="Normal 2 2 2 2 2 2 2 23 3 3 2 2 9" xfId="650"/>
    <cellStyle name="Normal 2 2 2 2 2 2 2 23 3 3 2 2 9 2" xfId="7885"/>
    <cellStyle name="Normal 2 2 2 2 2 2 2 23 3 3 2 2 9 2 2" xfId="22788"/>
    <cellStyle name="Normal 2 2 2 2 2 2 2 23 3 3 2 2 9 3" xfId="15302"/>
    <cellStyle name="Normal 2 2 2 2 2 2 2 23 3 3 2 2 9 3 2" xfId="19053"/>
    <cellStyle name="Normal 2 2 2 2 2 2 2 23 3 3 2 2 9 4" xfId="8675"/>
    <cellStyle name="Normal 2 2 2 2 2 2 2 23 3 3 2 2 9 5" xfId="26525"/>
    <cellStyle name="Normal 2 2 2 2 2 2 2 23 3 3 2 2 9 6" xfId="30252"/>
    <cellStyle name="Normal 2 2 2 2 2 2 2 23 3 3 2 2 9 7" xfId="33985"/>
    <cellStyle name="Normal 2 2 2 2 2 2 2 23 3 3 2 2 9 8" xfId="37716"/>
    <cellStyle name="Normal 2 2 2 2 2 2 2 23 3 3 2 3" xfId="651"/>
    <cellStyle name="Normal 2 2 2 2 2 2 2 23 3 3 2 3 2" xfId="652"/>
    <cellStyle name="Normal 2 2 2 2 2 2 2 23 3 3 2 3 3" xfId="7886"/>
    <cellStyle name="Normal 2 2 2 2 2 2 2 23 3 3 2 3 3 2" xfId="22789"/>
    <cellStyle name="Normal 2 2 2 2 2 2 2 23 3 3 2 3 4" xfId="15303"/>
    <cellStyle name="Normal 2 2 2 2 2 2 2 23 3 3 2 3 4 2" xfId="19054"/>
    <cellStyle name="Normal 2 2 2 2 2 2 2 23 3 3 2 3 5" xfId="8676"/>
    <cellStyle name="Normal 2 2 2 2 2 2 2 23 3 3 2 3 6" xfId="26526"/>
    <cellStyle name="Normal 2 2 2 2 2 2 2 23 3 3 2 3 7" xfId="30253"/>
    <cellStyle name="Normal 2 2 2 2 2 2 2 23 3 3 2 3 8" xfId="33986"/>
    <cellStyle name="Normal 2 2 2 2 2 2 2 23 3 3 2 3 9" xfId="37717"/>
    <cellStyle name="Normal 2 2 2 2 2 2 2 23 3 3 2 4" xfId="653"/>
    <cellStyle name="Normal 2 2 2 2 2 2 2 23 3 3 2 5" xfId="654"/>
    <cellStyle name="Normal 2 2 2 2 2 2 2 23 3 3 2 6" xfId="655"/>
    <cellStyle name="Normal 2 2 2 2 2 2 2 23 3 3 2 7" xfId="656"/>
    <cellStyle name="Normal 2 2 2 2 2 2 2 23 3 3 2 8" xfId="657"/>
    <cellStyle name="Normal 2 2 2 2 2 2 2 23 3 3 2 9" xfId="658"/>
    <cellStyle name="Normal 2 2 2 2 2 2 2 23 3 3 3" xfId="659"/>
    <cellStyle name="Normal 2 2 2 2 2 2 2 23 3 3 3 2" xfId="660"/>
    <cellStyle name="Normal 2 2 2 2 2 2 2 23 3 3 3 2 2" xfId="7892"/>
    <cellStyle name="Normal 2 2 2 2 2 2 2 23 3 3 3 2 2 2" xfId="22790"/>
    <cellStyle name="Normal 2 2 2 2 2 2 2 23 3 3 3 2 3" xfId="15304"/>
    <cellStyle name="Normal 2 2 2 2 2 2 2 23 3 3 3 2 3 2" xfId="19055"/>
    <cellStyle name="Normal 2 2 2 2 2 2 2 23 3 3 3 2 4" xfId="8685"/>
    <cellStyle name="Normal 2 2 2 2 2 2 2 23 3 3 3 2 5" xfId="26527"/>
    <cellStyle name="Normal 2 2 2 2 2 2 2 23 3 3 3 2 6" xfId="30254"/>
    <cellStyle name="Normal 2 2 2 2 2 2 2 23 3 3 3 2 7" xfId="33987"/>
    <cellStyle name="Normal 2 2 2 2 2 2 2 23 3 3 3 2 8" xfId="37718"/>
    <cellStyle name="Normal 2 2 2 2 2 2 2 23 3 3 4" xfId="661"/>
    <cellStyle name="Normal 2 2 2 2 2 2 2 23 3 3 4 2" xfId="7893"/>
    <cellStyle name="Normal 2 2 2 2 2 2 2 23 3 3 4 2 2" xfId="22791"/>
    <cellStyle name="Normal 2 2 2 2 2 2 2 23 3 3 4 3" xfId="15305"/>
    <cellStyle name="Normal 2 2 2 2 2 2 2 23 3 3 4 3 2" xfId="19056"/>
    <cellStyle name="Normal 2 2 2 2 2 2 2 23 3 3 4 4" xfId="8686"/>
    <cellStyle name="Normal 2 2 2 2 2 2 2 23 3 3 4 5" xfId="26528"/>
    <cellStyle name="Normal 2 2 2 2 2 2 2 23 3 3 4 6" xfId="30255"/>
    <cellStyle name="Normal 2 2 2 2 2 2 2 23 3 3 4 7" xfId="33988"/>
    <cellStyle name="Normal 2 2 2 2 2 2 2 23 3 3 4 8" xfId="37719"/>
    <cellStyle name="Normal 2 2 2 2 2 2 2 23 3 3 5" xfId="662"/>
    <cellStyle name="Normal 2 2 2 2 2 2 2 23 3 3 5 2" xfId="7894"/>
    <cellStyle name="Normal 2 2 2 2 2 2 2 23 3 3 5 2 2" xfId="22792"/>
    <cellStyle name="Normal 2 2 2 2 2 2 2 23 3 3 5 3" xfId="15306"/>
    <cellStyle name="Normal 2 2 2 2 2 2 2 23 3 3 5 3 2" xfId="19057"/>
    <cellStyle name="Normal 2 2 2 2 2 2 2 23 3 3 5 4" xfId="8687"/>
    <cellStyle name="Normal 2 2 2 2 2 2 2 23 3 3 5 5" xfId="26529"/>
    <cellStyle name="Normal 2 2 2 2 2 2 2 23 3 3 5 6" xfId="30256"/>
    <cellStyle name="Normal 2 2 2 2 2 2 2 23 3 3 5 7" xfId="33989"/>
    <cellStyle name="Normal 2 2 2 2 2 2 2 23 3 3 5 8" xfId="37720"/>
    <cellStyle name="Normal 2 2 2 2 2 2 2 23 3 3 6" xfId="663"/>
    <cellStyle name="Normal 2 2 2 2 2 2 2 23 3 3 6 2" xfId="7895"/>
    <cellStyle name="Normal 2 2 2 2 2 2 2 23 3 3 6 2 2" xfId="22793"/>
    <cellStyle name="Normal 2 2 2 2 2 2 2 23 3 3 6 3" xfId="15307"/>
    <cellStyle name="Normal 2 2 2 2 2 2 2 23 3 3 6 3 2" xfId="19058"/>
    <cellStyle name="Normal 2 2 2 2 2 2 2 23 3 3 6 4" xfId="8688"/>
    <cellStyle name="Normal 2 2 2 2 2 2 2 23 3 3 6 5" xfId="26530"/>
    <cellStyle name="Normal 2 2 2 2 2 2 2 23 3 3 6 6" xfId="30257"/>
    <cellStyle name="Normal 2 2 2 2 2 2 2 23 3 3 6 7" xfId="33990"/>
    <cellStyle name="Normal 2 2 2 2 2 2 2 23 3 3 6 8" xfId="37721"/>
    <cellStyle name="Normal 2 2 2 2 2 2 2 23 3 3 7" xfId="664"/>
    <cellStyle name="Normal 2 2 2 2 2 2 2 23 3 3 7 2" xfId="7896"/>
    <cellStyle name="Normal 2 2 2 2 2 2 2 23 3 3 7 2 2" xfId="22794"/>
    <cellStyle name="Normal 2 2 2 2 2 2 2 23 3 3 7 3" xfId="15308"/>
    <cellStyle name="Normal 2 2 2 2 2 2 2 23 3 3 7 3 2" xfId="19059"/>
    <cellStyle name="Normal 2 2 2 2 2 2 2 23 3 3 7 4" xfId="8690"/>
    <cellStyle name="Normal 2 2 2 2 2 2 2 23 3 3 7 5" xfId="26531"/>
    <cellStyle name="Normal 2 2 2 2 2 2 2 23 3 3 7 6" xfId="30258"/>
    <cellStyle name="Normal 2 2 2 2 2 2 2 23 3 3 7 7" xfId="33991"/>
    <cellStyle name="Normal 2 2 2 2 2 2 2 23 3 3 7 8" xfId="37722"/>
    <cellStyle name="Normal 2 2 2 2 2 2 2 23 3 3 8" xfId="665"/>
    <cellStyle name="Normal 2 2 2 2 2 2 2 23 3 3 8 2" xfId="7897"/>
    <cellStyle name="Normal 2 2 2 2 2 2 2 23 3 3 8 2 2" xfId="22795"/>
    <cellStyle name="Normal 2 2 2 2 2 2 2 23 3 3 8 3" xfId="15309"/>
    <cellStyle name="Normal 2 2 2 2 2 2 2 23 3 3 8 3 2" xfId="19060"/>
    <cellStyle name="Normal 2 2 2 2 2 2 2 23 3 3 8 4" xfId="8691"/>
    <cellStyle name="Normal 2 2 2 2 2 2 2 23 3 3 8 5" xfId="26532"/>
    <cellStyle name="Normal 2 2 2 2 2 2 2 23 3 3 8 6" xfId="30259"/>
    <cellStyle name="Normal 2 2 2 2 2 2 2 23 3 3 8 7" xfId="33992"/>
    <cellStyle name="Normal 2 2 2 2 2 2 2 23 3 3 8 8" xfId="37723"/>
    <cellStyle name="Normal 2 2 2 2 2 2 2 23 3 3 9" xfId="666"/>
    <cellStyle name="Normal 2 2 2 2 2 2 2 23 3 3 9 2" xfId="7898"/>
    <cellStyle name="Normal 2 2 2 2 2 2 2 23 3 3 9 2 2" xfId="22796"/>
    <cellStyle name="Normal 2 2 2 2 2 2 2 23 3 3 9 3" xfId="15310"/>
    <cellStyle name="Normal 2 2 2 2 2 2 2 23 3 3 9 3 2" xfId="19061"/>
    <cellStyle name="Normal 2 2 2 2 2 2 2 23 3 3 9 4" xfId="8692"/>
    <cellStyle name="Normal 2 2 2 2 2 2 2 23 3 3 9 5" xfId="26533"/>
    <cellStyle name="Normal 2 2 2 2 2 2 2 23 3 3 9 6" xfId="30260"/>
    <cellStyle name="Normal 2 2 2 2 2 2 2 23 3 3 9 7" xfId="33993"/>
    <cellStyle name="Normal 2 2 2 2 2 2 2 23 3 3 9 8" xfId="37724"/>
    <cellStyle name="Normal 2 2 2 2 2 2 2 23 3 4" xfId="667"/>
    <cellStyle name="Normal 2 2 2 2 2 2 2 23 3 4 10" xfId="668"/>
    <cellStyle name="Normal 2 2 2 2 2 2 2 23 3 4 10 2" xfId="7900"/>
    <cellStyle name="Normal 2 2 2 2 2 2 2 23 3 4 10 2 2" xfId="22798"/>
    <cellStyle name="Normal 2 2 2 2 2 2 2 23 3 4 10 3" xfId="15312"/>
    <cellStyle name="Normal 2 2 2 2 2 2 2 23 3 4 10 3 2" xfId="19063"/>
    <cellStyle name="Normal 2 2 2 2 2 2 2 23 3 4 10 4" xfId="8694"/>
    <cellStyle name="Normal 2 2 2 2 2 2 2 23 3 4 10 5" xfId="26535"/>
    <cellStyle name="Normal 2 2 2 2 2 2 2 23 3 4 10 6" xfId="30262"/>
    <cellStyle name="Normal 2 2 2 2 2 2 2 23 3 4 10 7" xfId="33995"/>
    <cellStyle name="Normal 2 2 2 2 2 2 2 23 3 4 10 8" xfId="37726"/>
    <cellStyle name="Normal 2 2 2 2 2 2 2 23 3 4 11" xfId="669"/>
    <cellStyle name="Normal 2 2 2 2 2 2 2 23 3 4 11 2" xfId="7901"/>
    <cellStyle name="Normal 2 2 2 2 2 2 2 23 3 4 11 2 2" xfId="22799"/>
    <cellStyle name="Normal 2 2 2 2 2 2 2 23 3 4 11 3" xfId="15313"/>
    <cellStyle name="Normal 2 2 2 2 2 2 2 23 3 4 11 3 2" xfId="19064"/>
    <cellStyle name="Normal 2 2 2 2 2 2 2 23 3 4 11 4" xfId="8695"/>
    <cellStyle name="Normal 2 2 2 2 2 2 2 23 3 4 11 5" xfId="26536"/>
    <cellStyle name="Normal 2 2 2 2 2 2 2 23 3 4 11 6" xfId="30263"/>
    <cellStyle name="Normal 2 2 2 2 2 2 2 23 3 4 11 7" xfId="33996"/>
    <cellStyle name="Normal 2 2 2 2 2 2 2 23 3 4 11 8" xfId="37727"/>
    <cellStyle name="Normal 2 2 2 2 2 2 2 23 3 4 12" xfId="7899"/>
    <cellStyle name="Normal 2 2 2 2 2 2 2 23 3 4 12 2" xfId="22797"/>
    <cellStyle name="Normal 2 2 2 2 2 2 2 23 3 4 13" xfId="15311"/>
    <cellStyle name="Normal 2 2 2 2 2 2 2 23 3 4 13 2" xfId="19062"/>
    <cellStyle name="Normal 2 2 2 2 2 2 2 23 3 4 14" xfId="8693"/>
    <cellStyle name="Normal 2 2 2 2 2 2 2 23 3 4 15" xfId="26534"/>
    <cellStyle name="Normal 2 2 2 2 2 2 2 23 3 4 16" xfId="30261"/>
    <cellStyle name="Normal 2 2 2 2 2 2 2 23 3 4 17" xfId="33994"/>
    <cellStyle name="Normal 2 2 2 2 2 2 2 23 3 4 18" xfId="37725"/>
    <cellStyle name="Normal 2 2 2 2 2 2 2 23 3 4 2" xfId="670"/>
    <cellStyle name="Normal 2 2 2 2 2 2 2 23 3 4 2 2" xfId="671"/>
    <cellStyle name="Normal 2 2 2 2 2 2 2 23 3 4 2 2 2" xfId="7903"/>
    <cellStyle name="Normal 2 2 2 2 2 2 2 23 3 4 2 2 2 2" xfId="22800"/>
    <cellStyle name="Normal 2 2 2 2 2 2 2 23 3 4 2 2 3" xfId="15314"/>
    <cellStyle name="Normal 2 2 2 2 2 2 2 23 3 4 2 2 3 2" xfId="19065"/>
    <cellStyle name="Normal 2 2 2 2 2 2 2 23 3 4 2 2 4" xfId="8696"/>
    <cellStyle name="Normal 2 2 2 2 2 2 2 23 3 4 2 2 5" xfId="26537"/>
    <cellStyle name="Normal 2 2 2 2 2 2 2 23 3 4 2 2 6" xfId="30264"/>
    <cellStyle name="Normal 2 2 2 2 2 2 2 23 3 4 2 2 7" xfId="33997"/>
    <cellStyle name="Normal 2 2 2 2 2 2 2 23 3 4 2 2 8" xfId="37728"/>
    <cellStyle name="Normal 2 2 2 2 2 2 2 23 3 4 3" xfId="672"/>
    <cellStyle name="Normal 2 2 2 2 2 2 2 23 3 4 3 2" xfId="7904"/>
    <cellStyle name="Normal 2 2 2 2 2 2 2 23 3 4 3 2 2" xfId="22801"/>
    <cellStyle name="Normal 2 2 2 2 2 2 2 23 3 4 3 3" xfId="15315"/>
    <cellStyle name="Normal 2 2 2 2 2 2 2 23 3 4 3 3 2" xfId="19066"/>
    <cellStyle name="Normal 2 2 2 2 2 2 2 23 3 4 3 4" xfId="8697"/>
    <cellStyle name="Normal 2 2 2 2 2 2 2 23 3 4 3 5" xfId="26538"/>
    <cellStyle name="Normal 2 2 2 2 2 2 2 23 3 4 3 6" xfId="30265"/>
    <cellStyle name="Normal 2 2 2 2 2 2 2 23 3 4 3 7" xfId="33998"/>
    <cellStyle name="Normal 2 2 2 2 2 2 2 23 3 4 3 8" xfId="37729"/>
    <cellStyle name="Normal 2 2 2 2 2 2 2 23 3 4 4" xfId="673"/>
    <cellStyle name="Normal 2 2 2 2 2 2 2 23 3 4 4 2" xfId="7905"/>
    <cellStyle name="Normal 2 2 2 2 2 2 2 23 3 4 4 2 2" xfId="22802"/>
    <cellStyle name="Normal 2 2 2 2 2 2 2 23 3 4 4 3" xfId="15316"/>
    <cellStyle name="Normal 2 2 2 2 2 2 2 23 3 4 4 3 2" xfId="19067"/>
    <cellStyle name="Normal 2 2 2 2 2 2 2 23 3 4 4 4" xfId="8707"/>
    <cellStyle name="Normal 2 2 2 2 2 2 2 23 3 4 4 5" xfId="26539"/>
    <cellStyle name="Normal 2 2 2 2 2 2 2 23 3 4 4 6" xfId="30266"/>
    <cellStyle name="Normal 2 2 2 2 2 2 2 23 3 4 4 7" xfId="33999"/>
    <cellStyle name="Normal 2 2 2 2 2 2 2 23 3 4 4 8" xfId="37730"/>
    <cellStyle name="Normal 2 2 2 2 2 2 2 23 3 4 5" xfId="674"/>
    <cellStyle name="Normal 2 2 2 2 2 2 2 23 3 4 5 2" xfId="7906"/>
    <cellStyle name="Normal 2 2 2 2 2 2 2 23 3 4 5 2 2" xfId="22803"/>
    <cellStyle name="Normal 2 2 2 2 2 2 2 23 3 4 5 3" xfId="15317"/>
    <cellStyle name="Normal 2 2 2 2 2 2 2 23 3 4 5 3 2" xfId="19068"/>
    <cellStyle name="Normal 2 2 2 2 2 2 2 23 3 4 5 4" xfId="8708"/>
    <cellStyle name="Normal 2 2 2 2 2 2 2 23 3 4 5 5" xfId="26540"/>
    <cellStyle name="Normal 2 2 2 2 2 2 2 23 3 4 5 6" xfId="30267"/>
    <cellStyle name="Normal 2 2 2 2 2 2 2 23 3 4 5 7" xfId="34000"/>
    <cellStyle name="Normal 2 2 2 2 2 2 2 23 3 4 5 8" xfId="37731"/>
    <cellStyle name="Normal 2 2 2 2 2 2 2 23 3 4 6" xfId="675"/>
    <cellStyle name="Normal 2 2 2 2 2 2 2 23 3 4 6 2" xfId="7907"/>
    <cellStyle name="Normal 2 2 2 2 2 2 2 23 3 4 6 2 2" xfId="22804"/>
    <cellStyle name="Normal 2 2 2 2 2 2 2 23 3 4 6 3" xfId="15318"/>
    <cellStyle name="Normal 2 2 2 2 2 2 2 23 3 4 6 3 2" xfId="19069"/>
    <cellStyle name="Normal 2 2 2 2 2 2 2 23 3 4 6 4" xfId="8709"/>
    <cellStyle name="Normal 2 2 2 2 2 2 2 23 3 4 6 5" xfId="26541"/>
    <cellStyle name="Normal 2 2 2 2 2 2 2 23 3 4 6 6" xfId="30268"/>
    <cellStyle name="Normal 2 2 2 2 2 2 2 23 3 4 6 7" xfId="34001"/>
    <cellStyle name="Normal 2 2 2 2 2 2 2 23 3 4 6 8" xfId="37732"/>
    <cellStyle name="Normal 2 2 2 2 2 2 2 23 3 4 7" xfId="676"/>
    <cellStyle name="Normal 2 2 2 2 2 2 2 23 3 4 7 2" xfId="7908"/>
    <cellStyle name="Normal 2 2 2 2 2 2 2 23 3 4 7 2 2" xfId="22805"/>
    <cellStyle name="Normal 2 2 2 2 2 2 2 23 3 4 7 3" xfId="15319"/>
    <cellStyle name="Normal 2 2 2 2 2 2 2 23 3 4 7 3 2" xfId="19070"/>
    <cellStyle name="Normal 2 2 2 2 2 2 2 23 3 4 7 4" xfId="8711"/>
    <cellStyle name="Normal 2 2 2 2 2 2 2 23 3 4 7 5" xfId="26542"/>
    <cellStyle name="Normal 2 2 2 2 2 2 2 23 3 4 7 6" xfId="30269"/>
    <cellStyle name="Normal 2 2 2 2 2 2 2 23 3 4 7 7" xfId="34002"/>
    <cellStyle name="Normal 2 2 2 2 2 2 2 23 3 4 7 8" xfId="37733"/>
    <cellStyle name="Normal 2 2 2 2 2 2 2 23 3 4 8" xfId="677"/>
    <cellStyle name="Normal 2 2 2 2 2 2 2 23 3 4 8 2" xfId="7909"/>
    <cellStyle name="Normal 2 2 2 2 2 2 2 23 3 4 8 2 2" xfId="22806"/>
    <cellStyle name="Normal 2 2 2 2 2 2 2 23 3 4 8 3" xfId="15320"/>
    <cellStyle name="Normal 2 2 2 2 2 2 2 23 3 4 8 3 2" xfId="19071"/>
    <cellStyle name="Normal 2 2 2 2 2 2 2 23 3 4 8 4" xfId="8712"/>
    <cellStyle name="Normal 2 2 2 2 2 2 2 23 3 4 8 5" xfId="26543"/>
    <cellStyle name="Normal 2 2 2 2 2 2 2 23 3 4 8 6" xfId="30270"/>
    <cellStyle name="Normal 2 2 2 2 2 2 2 23 3 4 8 7" xfId="34003"/>
    <cellStyle name="Normal 2 2 2 2 2 2 2 23 3 4 8 8" xfId="37734"/>
    <cellStyle name="Normal 2 2 2 2 2 2 2 23 3 4 9" xfId="678"/>
    <cellStyle name="Normal 2 2 2 2 2 2 2 23 3 4 9 2" xfId="7910"/>
    <cellStyle name="Normal 2 2 2 2 2 2 2 23 3 4 9 2 2" xfId="22807"/>
    <cellStyle name="Normal 2 2 2 2 2 2 2 23 3 4 9 3" xfId="15321"/>
    <cellStyle name="Normal 2 2 2 2 2 2 2 23 3 4 9 3 2" xfId="19072"/>
    <cellStyle name="Normal 2 2 2 2 2 2 2 23 3 4 9 4" xfId="8713"/>
    <cellStyle name="Normal 2 2 2 2 2 2 2 23 3 4 9 5" xfId="26544"/>
    <cellStyle name="Normal 2 2 2 2 2 2 2 23 3 4 9 6" xfId="30271"/>
    <cellStyle name="Normal 2 2 2 2 2 2 2 23 3 4 9 7" xfId="34004"/>
    <cellStyle name="Normal 2 2 2 2 2 2 2 23 3 4 9 8" xfId="37735"/>
    <cellStyle name="Normal 2 2 2 2 2 2 2 23 3 5" xfId="679"/>
    <cellStyle name="Normal 2 2 2 2 2 2 2 23 3 5 2" xfId="680"/>
    <cellStyle name="Normal 2 2 2 2 2 2 2 23 3 5 3" xfId="7911"/>
    <cellStyle name="Normal 2 2 2 2 2 2 2 23 3 5 3 2" xfId="22808"/>
    <cellStyle name="Normal 2 2 2 2 2 2 2 23 3 5 4" xfId="15322"/>
    <cellStyle name="Normal 2 2 2 2 2 2 2 23 3 5 4 2" xfId="19073"/>
    <cellStyle name="Normal 2 2 2 2 2 2 2 23 3 5 5" xfId="8714"/>
    <cellStyle name="Normal 2 2 2 2 2 2 2 23 3 5 6" xfId="26545"/>
    <cellStyle name="Normal 2 2 2 2 2 2 2 23 3 5 7" xfId="30272"/>
    <cellStyle name="Normal 2 2 2 2 2 2 2 23 3 5 8" xfId="34005"/>
    <cellStyle name="Normal 2 2 2 2 2 2 2 23 3 5 9" xfId="37736"/>
    <cellStyle name="Normal 2 2 2 2 2 2 2 23 3 6" xfId="681"/>
    <cellStyle name="Normal 2 2 2 2 2 2 2 23 3 7" xfId="682"/>
    <cellStyle name="Normal 2 2 2 2 2 2 2 23 3 8" xfId="683"/>
    <cellStyle name="Normal 2 2 2 2 2 2 2 23 3 9" xfId="684"/>
    <cellStyle name="Normal 2 2 2 2 2 2 2 23 4" xfId="685"/>
    <cellStyle name="Normal 2 2 2 2 2 2 2 23 4 10" xfId="686"/>
    <cellStyle name="Normal 2 2 2 2 2 2 2 23 4 11" xfId="687"/>
    <cellStyle name="Normal 2 2 2 2 2 2 2 23 4 12" xfId="688"/>
    <cellStyle name="Normal 2 2 2 2 2 2 2 23 4 2" xfId="689"/>
    <cellStyle name="Normal 2 2 2 2 2 2 2 23 4 2 10" xfId="690"/>
    <cellStyle name="Normal 2 2 2 2 2 2 2 23 4 2 10 2" xfId="7921"/>
    <cellStyle name="Normal 2 2 2 2 2 2 2 23 4 2 10 2 2" xfId="22810"/>
    <cellStyle name="Normal 2 2 2 2 2 2 2 23 4 2 10 3" xfId="15324"/>
    <cellStyle name="Normal 2 2 2 2 2 2 2 23 4 2 10 3 2" xfId="19075"/>
    <cellStyle name="Normal 2 2 2 2 2 2 2 23 4 2 10 4" xfId="8724"/>
    <cellStyle name="Normal 2 2 2 2 2 2 2 23 4 2 10 5" xfId="26547"/>
    <cellStyle name="Normal 2 2 2 2 2 2 2 23 4 2 10 6" xfId="30274"/>
    <cellStyle name="Normal 2 2 2 2 2 2 2 23 4 2 10 7" xfId="34007"/>
    <cellStyle name="Normal 2 2 2 2 2 2 2 23 4 2 10 8" xfId="37738"/>
    <cellStyle name="Normal 2 2 2 2 2 2 2 23 4 2 11" xfId="691"/>
    <cellStyle name="Normal 2 2 2 2 2 2 2 23 4 2 11 2" xfId="7922"/>
    <cellStyle name="Normal 2 2 2 2 2 2 2 23 4 2 11 2 2" xfId="22811"/>
    <cellStyle name="Normal 2 2 2 2 2 2 2 23 4 2 11 3" xfId="15325"/>
    <cellStyle name="Normal 2 2 2 2 2 2 2 23 4 2 11 3 2" xfId="19076"/>
    <cellStyle name="Normal 2 2 2 2 2 2 2 23 4 2 11 4" xfId="8725"/>
    <cellStyle name="Normal 2 2 2 2 2 2 2 23 4 2 11 5" xfId="26548"/>
    <cellStyle name="Normal 2 2 2 2 2 2 2 23 4 2 11 6" xfId="30275"/>
    <cellStyle name="Normal 2 2 2 2 2 2 2 23 4 2 11 7" xfId="34008"/>
    <cellStyle name="Normal 2 2 2 2 2 2 2 23 4 2 11 8" xfId="37739"/>
    <cellStyle name="Normal 2 2 2 2 2 2 2 23 4 2 12" xfId="692"/>
    <cellStyle name="Normal 2 2 2 2 2 2 2 23 4 2 12 2" xfId="7923"/>
    <cellStyle name="Normal 2 2 2 2 2 2 2 23 4 2 12 2 2" xfId="22812"/>
    <cellStyle name="Normal 2 2 2 2 2 2 2 23 4 2 12 3" xfId="15326"/>
    <cellStyle name="Normal 2 2 2 2 2 2 2 23 4 2 12 3 2" xfId="19077"/>
    <cellStyle name="Normal 2 2 2 2 2 2 2 23 4 2 12 4" xfId="8726"/>
    <cellStyle name="Normal 2 2 2 2 2 2 2 23 4 2 12 5" xfId="26549"/>
    <cellStyle name="Normal 2 2 2 2 2 2 2 23 4 2 12 6" xfId="30276"/>
    <cellStyle name="Normal 2 2 2 2 2 2 2 23 4 2 12 7" xfId="34009"/>
    <cellStyle name="Normal 2 2 2 2 2 2 2 23 4 2 12 8" xfId="37740"/>
    <cellStyle name="Normal 2 2 2 2 2 2 2 23 4 2 13" xfId="7920"/>
    <cellStyle name="Normal 2 2 2 2 2 2 2 23 4 2 13 2" xfId="22809"/>
    <cellStyle name="Normal 2 2 2 2 2 2 2 23 4 2 14" xfId="15323"/>
    <cellStyle name="Normal 2 2 2 2 2 2 2 23 4 2 14 2" xfId="19074"/>
    <cellStyle name="Normal 2 2 2 2 2 2 2 23 4 2 15" xfId="8723"/>
    <cellStyle name="Normal 2 2 2 2 2 2 2 23 4 2 16" xfId="26546"/>
    <cellStyle name="Normal 2 2 2 2 2 2 2 23 4 2 17" xfId="30273"/>
    <cellStyle name="Normal 2 2 2 2 2 2 2 23 4 2 18" xfId="34006"/>
    <cellStyle name="Normal 2 2 2 2 2 2 2 23 4 2 19" xfId="37737"/>
    <cellStyle name="Normal 2 2 2 2 2 2 2 23 4 2 2" xfId="693"/>
    <cellStyle name="Normal 2 2 2 2 2 2 2 23 4 2 2 10" xfId="694"/>
    <cellStyle name="Normal 2 2 2 2 2 2 2 23 4 2 2 11" xfId="695"/>
    <cellStyle name="Normal 2 2 2 2 2 2 2 23 4 2 2 2" xfId="696"/>
    <cellStyle name="Normal 2 2 2 2 2 2 2 23 4 2 2 2 10" xfId="697"/>
    <cellStyle name="Normal 2 2 2 2 2 2 2 23 4 2 2 2 10 2" xfId="7926"/>
    <cellStyle name="Normal 2 2 2 2 2 2 2 23 4 2 2 2 10 2 2" xfId="22814"/>
    <cellStyle name="Normal 2 2 2 2 2 2 2 23 4 2 2 2 10 3" xfId="15328"/>
    <cellStyle name="Normal 2 2 2 2 2 2 2 23 4 2 2 2 10 3 2" xfId="19079"/>
    <cellStyle name="Normal 2 2 2 2 2 2 2 23 4 2 2 2 10 4" xfId="8731"/>
    <cellStyle name="Normal 2 2 2 2 2 2 2 23 4 2 2 2 10 5" xfId="26551"/>
    <cellStyle name="Normal 2 2 2 2 2 2 2 23 4 2 2 2 10 6" xfId="30278"/>
    <cellStyle name="Normal 2 2 2 2 2 2 2 23 4 2 2 2 10 7" xfId="34011"/>
    <cellStyle name="Normal 2 2 2 2 2 2 2 23 4 2 2 2 10 8" xfId="37742"/>
    <cellStyle name="Normal 2 2 2 2 2 2 2 23 4 2 2 2 11" xfId="698"/>
    <cellStyle name="Normal 2 2 2 2 2 2 2 23 4 2 2 2 11 2" xfId="7927"/>
    <cellStyle name="Normal 2 2 2 2 2 2 2 23 4 2 2 2 11 2 2" xfId="22815"/>
    <cellStyle name="Normal 2 2 2 2 2 2 2 23 4 2 2 2 11 3" xfId="15329"/>
    <cellStyle name="Normal 2 2 2 2 2 2 2 23 4 2 2 2 11 3 2" xfId="19080"/>
    <cellStyle name="Normal 2 2 2 2 2 2 2 23 4 2 2 2 11 4" xfId="8733"/>
    <cellStyle name="Normal 2 2 2 2 2 2 2 23 4 2 2 2 11 5" xfId="26552"/>
    <cellStyle name="Normal 2 2 2 2 2 2 2 23 4 2 2 2 11 6" xfId="30279"/>
    <cellStyle name="Normal 2 2 2 2 2 2 2 23 4 2 2 2 11 7" xfId="34012"/>
    <cellStyle name="Normal 2 2 2 2 2 2 2 23 4 2 2 2 11 8" xfId="37743"/>
    <cellStyle name="Normal 2 2 2 2 2 2 2 23 4 2 2 2 12" xfId="7925"/>
    <cellStyle name="Normal 2 2 2 2 2 2 2 23 4 2 2 2 12 2" xfId="22813"/>
    <cellStyle name="Normal 2 2 2 2 2 2 2 23 4 2 2 2 13" xfId="15327"/>
    <cellStyle name="Normal 2 2 2 2 2 2 2 23 4 2 2 2 13 2" xfId="19078"/>
    <cellStyle name="Normal 2 2 2 2 2 2 2 23 4 2 2 2 14" xfId="8730"/>
    <cellStyle name="Normal 2 2 2 2 2 2 2 23 4 2 2 2 15" xfId="26550"/>
    <cellStyle name="Normal 2 2 2 2 2 2 2 23 4 2 2 2 16" xfId="30277"/>
    <cellStyle name="Normal 2 2 2 2 2 2 2 23 4 2 2 2 17" xfId="34010"/>
    <cellStyle name="Normal 2 2 2 2 2 2 2 23 4 2 2 2 18" xfId="37741"/>
    <cellStyle name="Normal 2 2 2 2 2 2 2 23 4 2 2 2 2" xfId="699"/>
    <cellStyle name="Normal 2 2 2 2 2 2 2 23 4 2 2 2 2 2" xfId="700"/>
    <cellStyle name="Normal 2 2 2 2 2 2 2 23 4 2 2 2 2 2 2" xfId="7928"/>
    <cellStyle name="Normal 2 2 2 2 2 2 2 23 4 2 2 2 2 2 2 2" xfId="22816"/>
    <cellStyle name="Normal 2 2 2 2 2 2 2 23 4 2 2 2 2 2 3" xfId="15330"/>
    <cellStyle name="Normal 2 2 2 2 2 2 2 23 4 2 2 2 2 2 3 2" xfId="19081"/>
    <cellStyle name="Normal 2 2 2 2 2 2 2 23 4 2 2 2 2 2 4" xfId="8734"/>
    <cellStyle name="Normal 2 2 2 2 2 2 2 23 4 2 2 2 2 2 5" xfId="26553"/>
    <cellStyle name="Normal 2 2 2 2 2 2 2 23 4 2 2 2 2 2 6" xfId="30280"/>
    <cellStyle name="Normal 2 2 2 2 2 2 2 23 4 2 2 2 2 2 7" xfId="34013"/>
    <cellStyle name="Normal 2 2 2 2 2 2 2 23 4 2 2 2 2 2 8" xfId="37744"/>
    <cellStyle name="Normal 2 2 2 2 2 2 2 23 4 2 2 2 3" xfId="701"/>
    <cellStyle name="Normal 2 2 2 2 2 2 2 23 4 2 2 2 3 2" xfId="7929"/>
    <cellStyle name="Normal 2 2 2 2 2 2 2 23 4 2 2 2 3 2 2" xfId="22817"/>
    <cellStyle name="Normal 2 2 2 2 2 2 2 23 4 2 2 2 3 3" xfId="15331"/>
    <cellStyle name="Normal 2 2 2 2 2 2 2 23 4 2 2 2 3 3 2" xfId="19082"/>
    <cellStyle name="Normal 2 2 2 2 2 2 2 23 4 2 2 2 3 4" xfId="8735"/>
    <cellStyle name="Normal 2 2 2 2 2 2 2 23 4 2 2 2 3 5" xfId="26554"/>
    <cellStyle name="Normal 2 2 2 2 2 2 2 23 4 2 2 2 3 6" xfId="30281"/>
    <cellStyle name="Normal 2 2 2 2 2 2 2 23 4 2 2 2 3 7" xfId="34014"/>
    <cellStyle name="Normal 2 2 2 2 2 2 2 23 4 2 2 2 3 8" xfId="37745"/>
    <cellStyle name="Normal 2 2 2 2 2 2 2 23 4 2 2 2 4" xfId="702"/>
    <cellStyle name="Normal 2 2 2 2 2 2 2 23 4 2 2 2 4 2" xfId="7930"/>
    <cellStyle name="Normal 2 2 2 2 2 2 2 23 4 2 2 2 4 2 2" xfId="22818"/>
    <cellStyle name="Normal 2 2 2 2 2 2 2 23 4 2 2 2 4 3" xfId="15332"/>
    <cellStyle name="Normal 2 2 2 2 2 2 2 23 4 2 2 2 4 3 2" xfId="19083"/>
    <cellStyle name="Normal 2 2 2 2 2 2 2 23 4 2 2 2 4 4" xfId="8736"/>
    <cellStyle name="Normal 2 2 2 2 2 2 2 23 4 2 2 2 4 5" xfId="26555"/>
    <cellStyle name="Normal 2 2 2 2 2 2 2 23 4 2 2 2 4 6" xfId="30282"/>
    <cellStyle name="Normal 2 2 2 2 2 2 2 23 4 2 2 2 4 7" xfId="34015"/>
    <cellStyle name="Normal 2 2 2 2 2 2 2 23 4 2 2 2 4 8" xfId="37746"/>
    <cellStyle name="Normal 2 2 2 2 2 2 2 23 4 2 2 2 5" xfId="703"/>
    <cellStyle name="Normal 2 2 2 2 2 2 2 23 4 2 2 2 5 2" xfId="7931"/>
    <cellStyle name="Normal 2 2 2 2 2 2 2 23 4 2 2 2 5 2 2" xfId="22819"/>
    <cellStyle name="Normal 2 2 2 2 2 2 2 23 4 2 2 2 5 3" xfId="15333"/>
    <cellStyle name="Normal 2 2 2 2 2 2 2 23 4 2 2 2 5 3 2" xfId="19084"/>
    <cellStyle name="Normal 2 2 2 2 2 2 2 23 4 2 2 2 5 4" xfId="8737"/>
    <cellStyle name="Normal 2 2 2 2 2 2 2 23 4 2 2 2 5 5" xfId="26556"/>
    <cellStyle name="Normal 2 2 2 2 2 2 2 23 4 2 2 2 5 6" xfId="30283"/>
    <cellStyle name="Normal 2 2 2 2 2 2 2 23 4 2 2 2 5 7" xfId="34016"/>
    <cellStyle name="Normal 2 2 2 2 2 2 2 23 4 2 2 2 5 8" xfId="37747"/>
    <cellStyle name="Normal 2 2 2 2 2 2 2 23 4 2 2 2 6" xfId="704"/>
    <cellStyle name="Normal 2 2 2 2 2 2 2 23 4 2 2 2 6 2" xfId="7932"/>
    <cellStyle name="Normal 2 2 2 2 2 2 2 23 4 2 2 2 6 2 2" xfId="22820"/>
    <cellStyle name="Normal 2 2 2 2 2 2 2 23 4 2 2 2 6 3" xfId="15334"/>
    <cellStyle name="Normal 2 2 2 2 2 2 2 23 4 2 2 2 6 3 2" xfId="19085"/>
    <cellStyle name="Normal 2 2 2 2 2 2 2 23 4 2 2 2 6 4" xfId="8738"/>
    <cellStyle name="Normal 2 2 2 2 2 2 2 23 4 2 2 2 6 5" xfId="26557"/>
    <cellStyle name="Normal 2 2 2 2 2 2 2 23 4 2 2 2 6 6" xfId="30284"/>
    <cellStyle name="Normal 2 2 2 2 2 2 2 23 4 2 2 2 6 7" xfId="34017"/>
    <cellStyle name="Normal 2 2 2 2 2 2 2 23 4 2 2 2 6 8" xfId="37748"/>
    <cellStyle name="Normal 2 2 2 2 2 2 2 23 4 2 2 2 7" xfId="705"/>
    <cellStyle name="Normal 2 2 2 2 2 2 2 23 4 2 2 2 7 2" xfId="7933"/>
    <cellStyle name="Normal 2 2 2 2 2 2 2 23 4 2 2 2 7 2 2" xfId="22821"/>
    <cellStyle name="Normal 2 2 2 2 2 2 2 23 4 2 2 2 7 3" xfId="15335"/>
    <cellStyle name="Normal 2 2 2 2 2 2 2 23 4 2 2 2 7 3 2" xfId="19086"/>
    <cellStyle name="Normal 2 2 2 2 2 2 2 23 4 2 2 2 7 4" xfId="8739"/>
    <cellStyle name="Normal 2 2 2 2 2 2 2 23 4 2 2 2 7 5" xfId="26558"/>
    <cellStyle name="Normal 2 2 2 2 2 2 2 23 4 2 2 2 7 6" xfId="30285"/>
    <cellStyle name="Normal 2 2 2 2 2 2 2 23 4 2 2 2 7 7" xfId="34018"/>
    <cellStyle name="Normal 2 2 2 2 2 2 2 23 4 2 2 2 7 8" xfId="37749"/>
    <cellStyle name="Normal 2 2 2 2 2 2 2 23 4 2 2 2 8" xfId="706"/>
    <cellStyle name="Normal 2 2 2 2 2 2 2 23 4 2 2 2 8 2" xfId="7934"/>
    <cellStyle name="Normal 2 2 2 2 2 2 2 23 4 2 2 2 8 2 2" xfId="22822"/>
    <cellStyle name="Normal 2 2 2 2 2 2 2 23 4 2 2 2 8 3" xfId="15336"/>
    <cellStyle name="Normal 2 2 2 2 2 2 2 23 4 2 2 2 8 3 2" xfId="19087"/>
    <cellStyle name="Normal 2 2 2 2 2 2 2 23 4 2 2 2 8 4" xfId="8740"/>
    <cellStyle name="Normal 2 2 2 2 2 2 2 23 4 2 2 2 8 5" xfId="26559"/>
    <cellStyle name="Normal 2 2 2 2 2 2 2 23 4 2 2 2 8 6" xfId="30286"/>
    <cellStyle name="Normal 2 2 2 2 2 2 2 23 4 2 2 2 8 7" xfId="34019"/>
    <cellStyle name="Normal 2 2 2 2 2 2 2 23 4 2 2 2 8 8" xfId="37750"/>
    <cellStyle name="Normal 2 2 2 2 2 2 2 23 4 2 2 2 9" xfId="707"/>
    <cellStyle name="Normal 2 2 2 2 2 2 2 23 4 2 2 2 9 2" xfId="7935"/>
    <cellStyle name="Normal 2 2 2 2 2 2 2 23 4 2 2 2 9 2 2" xfId="22823"/>
    <cellStyle name="Normal 2 2 2 2 2 2 2 23 4 2 2 2 9 3" xfId="15337"/>
    <cellStyle name="Normal 2 2 2 2 2 2 2 23 4 2 2 2 9 3 2" xfId="19088"/>
    <cellStyle name="Normal 2 2 2 2 2 2 2 23 4 2 2 2 9 4" xfId="8749"/>
    <cellStyle name="Normal 2 2 2 2 2 2 2 23 4 2 2 2 9 5" xfId="26560"/>
    <cellStyle name="Normal 2 2 2 2 2 2 2 23 4 2 2 2 9 6" xfId="30287"/>
    <cellStyle name="Normal 2 2 2 2 2 2 2 23 4 2 2 2 9 7" xfId="34020"/>
    <cellStyle name="Normal 2 2 2 2 2 2 2 23 4 2 2 2 9 8" xfId="37751"/>
    <cellStyle name="Normal 2 2 2 2 2 2 2 23 4 2 2 3" xfId="708"/>
    <cellStyle name="Normal 2 2 2 2 2 2 2 23 4 2 2 3 2" xfId="709"/>
    <cellStyle name="Normal 2 2 2 2 2 2 2 23 4 2 2 3 3" xfId="7936"/>
    <cellStyle name="Normal 2 2 2 2 2 2 2 23 4 2 2 3 3 2" xfId="22824"/>
    <cellStyle name="Normal 2 2 2 2 2 2 2 23 4 2 2 3 4" xfId="15338"/>
    <cellStyle name="Normal 2 2 2 2 2 2 2 23 4 2 2 3 4 2" xfId="19089"/>
    <cellStyle name="Normal 2 2 2 2 2 2 2 23 4 2 2 3 5" xfId="8750"/>
    <cellStyle name="Normal 2 2 2 2 2 2 2 23 4 2 2 3 6" xfId="26561"/>
    <cellStyle name="Normal 2 2 2 2 2 2 2 23 4 2 2 3 7" xfId="30288"/>
    <cellStyle name="Normal 2 2 2 2 2 2 2 23 4 2 2 3 8" xfId="34021"/>
    <cellStyle name="Normal 2 2 2 2 2 2 2 23 4 2 2 3 9" xfId="37752"/>
    <cellStyle name="Normal 2 2 2 2 2 2 2 23 4 2 2 4" xfId="710"/>
    <cellStyle name="Normal 2 2 2 2 2 2 2 23 4 2 2 5" xfId="711"/>
    <cellStyle name="Normal 2 2 2 2 2 2 2 23 4 2 2 6" xfId="712"/>
    <cellStyle name="Normal 2 2 2 2 2 2 2 23 4 2 2 7" xfId="713"/>
    <cellStyle name="Normal 2 2 2 2 2 2 2 23 4 2 2 8" xfId="714"/>
    <cellStyle name="Normal 2 2 2 2 2 2 2 23 4 2 2 9" xfId="715"/>
    <cellStyle name="Normal 2 2 2 2 2 2 2 23 4 2 3" xfId="716"/>
    <cellStyle name="Normal 2 2 2 2 2 2 2 23 4 2 3 2" xfId="717"/>
    <cellStyle name="Normal 2 2 2 2 2 2 2 23 4 2 3 2 2" xfId="7940"/>
    <cellStyle name="Normal 2 2 2 2 2 2 2 23 4 2 3 2 2 2" xfId="22825"/>
    <cellStyle name="Normal 2 2 2 2 2 2 2 23 4 2 3 2 3" xfId="15339"/>
    <cellStyle name="Normal 2 2 2 2 2 2 2 23 4 2 3 2 3 2" xfId="19090"/>
    <cellStyle name="Normal 2 2 2 2 2 2 2 23 4 2 3 2 4" xfId="8752"/>
    <cellStyle name="Normal 2 2 2 2 2 2 2 23 4 2 3 2 5" xfId="26562"/>
    <cellStyle name="Normal 2 2 2 2 2 2 2 23 4 2 3 2 6" xfId="30289"/>
    <cellStyle name="Normal 2 2 2 2 2 2 2 23 4 2 3 2 7" xfId="34022"/>
    <cellStyle name="Normal 2 2 2 2 2 2 2 23 4 2 3 2 8" xfId="37753"/>
    <cellStyle name="Normal 2 2 2 2 2 2 2 23 4 2 4" xfId="718"/>
    <cellStyle name="Normal 2 2 2 2 2 2 2 23 4 2 4 2" xfId="7941"/>
    <cellStyle name="Normal 2 2 2 2 2 2 2 23 4 2 4 2 2" xfId="22826"/>
    <cellStyle name="Normal 2 2 2 2 2 2 2 23 4 2 4 3" xfId="15340"/>
    <cellStyle name="Normal 2 2 2 2 2 2 2 23 4 2 4 3 2" xfId="19091"/>
    <cellStyle name="Normal 2 2 2 2 2 2 2 23 4 2 4 4" xfId="8753"/>
    <cellStyle name="Normal 2 2 2 2 2 2 2 23 4 2 4 5" xfId="26563"/>
    <cellStyle name="Normal 2 2 2 2 2 2 2 23 4 2 4 6" xfId="30290"/>
    <cellStyle name="Normal 2 2 2 2 2 2 2 23 4 2 4 7" xfId="34023"/>
    <cellStyle name="Normal 2 2 2 2 2 2 2 23 4 2 4 8" xfId="37754"/>
    <cellStyle name="Normal 2 2 2 2 2 2 2 23 4 2 5" xfId="719"/>
    <cellStyle name="Normal 2 2 2 2 2 2 2 23 4 2 5 2" xfId="7942"/>
    <cellStyle name="Normal 2 2 2 2 2 2 2 23 4 2 5 2 2" xfId="22827"/>
    <cellStyle name="Normal 2 2 2 2 2 2 2 23 4 2 5 3" xfId="15341"/>
    <cellStyle name="Normal 2 2 2 2 2 2 2 23 4 2 5 3 2" xfId="19092"/>
    <cellStyle name="Normal 2 2 2 2 2 2 2 23 4 2 5 4" xfId="8754"/>
    <cellStyle name="Normal 2 2 2 2 2 2 2 23 4 2 5 5" xfId="26564"/>
    <cellStyle name="Normal 2 2 2 2 2 2 2 23 4 2 5 6" xfId="30291"/>
    <cellStyle name="Normal 2 2 2 2 2 2 2 23 4 2 5 7" xfId="34024"/>
    <cellStyle name="Normal 2 2 2 2 2 2 2 23 4 2 5 8" xfId="37755"/>
    <cellStyle name="Normal 2 2 2 2 2 2 2 23 4 2 6" xfId="720"/>
    <cellStyle name="Normal 2 2 2 2 2 2 2 23 4 2 6 2" xfId="7943"/>
    <cellStyle name="Normal 2 2 2 2 2 2 2 23 4 2 6 2 2" xfId="22828"/>
    <cellStyle name="Normal 2 2 2 2 2 2 2 23 4 2 6 3" xfId="15342"/>
    <cellStyle name="Normal 2 2 2 2 2 2 2 23 4 2 6 3 2" xfId="19093"/>
    <cellStyle name="Normal 2 2 2 2 2 2 2 23 4 2 6 4" xfId="8755"/>
    <cellStyle name="Normal 2 2 2 2 2 2 2 23 4 2 6 5" xfId="26565"/>
    <cellStyle name="Normal 2 2 2 2 2 2 2 23 4 2 6 6" xfId="30292"/>
    <cellStyle name="Normal 2 2 2 2 2 2 2 23 4 2 6 7" xfId="34025"/>
    <cellStyle name="Normal 2 2 2 2 2 2 2 23 4 2 6 8" xfId="37756"/>
    <cellStyle name="Normal 2 2 2 2 2 2 2 23 4 2 7" xfId="721"/>
    <cellStyle name="Normal 2 2 2 2 2 2 2 23 4 2 7 2" xfId="7944"/>
    <cellStyle name="Normal 2 2 2 2 2 2 2 23 4 2 7 2 2" xfId="22829"/>
    <cellStyle name="Normal 2 2 2 2 2 2 2 23 4 2 7 3" xfId="15343"/>
    <cellStyle name="Normal 2 2 2 2 2 2 2 23 4 2 7 3 2" xfId="19094"/>
    <cellStyle name="Normal 2 2 2 2 2 2 2 23 4 2 7 4" xfId="8756"/>
    <cellStyle name="Normal 2 2 2 2 2 2 2 23 4 2 7 5" xfId="26566"/>
    <cellStyle name="Normal 2 2 2 2 2 2 2 23 4 2 7 6" xfId="30293"/>
    <cellStyle name="Normal 2 2 2 2 2 2 2 23 4 2 7 7" xfId="34026"/>
    <cellStyle name="Normal 2 2 2 2 2 2 2 23 4 2 7 8" xfId="37757"/>
    <cellStyle name="Normal 2 2 2 2 2 2 2 23 4 2 8" xfId="722"/>
    <cellStyle name="Normal 2 2 2 2 2 2 2 23 4 2 8 2" xfId="7945"/>
    <cellStyle name="Normal 2 2 2 2 2 2 2 23 4 2 8 2 2" xfId="22830"/>
    <cellStyle name="Normal 2 2 2 2 2 2 2 23 4 2 8 3" xfId="15344"/>
    <cellStyle name="Normal 2 2 2 2 2 2 2 23 4 2 8 3 2" xfId="19095"/>
    <cellStyle name="Normal 2 2 2 2 2 2 2 23 4 2 8 4" xfId="8757"/>
    <cellStyle name="Normal 2 2 2 2 2 2 2 23 4 2 8 5" xfId="26567"/>
    <cellStyle name="Normal 2 2 2 2 2 2 2 23 4 2 8 6" xfId="30294"/>
    <cellStyle name="Normal 2 2 2 2 2 2 2 23 4 2 8 7" xfId="34027"/>
    <cellStyle name="Normal 2 2 2 2 2 2 2 23 4 2 8 8" xfId="37758"/>
    <cellStyle name="Normal 2 2 2 2 2 2 2 23 4 2 9" xfId="723"/>
    <cellStyle name="Normal 2 2 2 2 2 2 2 23 4 2 9 2" xfId="7946"/>
    <cellStyle name="Normal 2 2 2 2 2 2 2 23 4 2 9 2 2" xfId="22831"/>
    <cellStyle name="Normal 2 2 2 2 2 2 2 23 4 2 9 3" xfId="15345"/>
    <cellStyle name="Normal 2 2 2 2 2 2 2 23 4 2 9 3 2" xfId="19096"/>
    <cellStyle name="Normal 2 2 2 2 2 2 2 23 4 2 9 4" xfId="8758"/>
    <cellStyle name="Normal 2 2 2 2 2 2 2 23 4 2 9 5" xfId="26568"/>
    <cellStyle name="Normal 2 2 2 2 2 2 2 23 4 2 9 6" xfId="30295"/>
    <cellStyle name="Normal 2 2 2 2 2 2 2 23 4 2 9 7" xfId="34028"/>
    <cellStyle name="Normal 2 2 2 2 2 2 2 23 4 2 9 8" xfId="37759"/>
    <cellStyle name="Normal 2 2 2 2 2 2 2 23 4 3" xfId="724"/>
    <cellStyle name="Normal 2 2 2 2 2 2 2 23 4 3 10" xfId="725"/>
    <cellStyle name="Normal 2 2 2 2 2 2 2 23 4 3 10 2" xfId="7948"/>
    <cellStyle name="Normal 2 2 2 2 2 2 2 23 4 3 10 2 2" xfId="22833"/>
    <cellStyle name="Normal 2 2 2 2 2 2 2 23 4 3 10 3" xfId="15347"/>
    <cellStyle name="Normal 2 2 2 2 2 2 2 23 4 3 10 3 2" xfId="19098"/>
    <cellStyle name="Normal 2 2 2 2 2 2 2 23 4 3 10 4" xfId="8760"/>
    <cellStyle name="Normal 2 2 2 2 2 2 2 23 4 3 10 5" xfId="26570"/>
    <cellStyle name="Normal 2 2 2 2 2 2 2 23 4 3 10 6" xfId="30297"/>
    <cellStyle name="Normal 2 2 2 2 2 2 2 23 4 3 10 7" xfId="34030"/>
    <cellStyle name="Normal 2 2 2 2 2 2 2 23 4 3 10 8" xfId="37761"/>
    <cellStyle name="Normal 2 2 2 2 2 2 2 23 4 3 11" xfId="726"/>
    <cellStyle name="Normal 2 2 2 2 2 2 2 23 4 3 11 2" xfId="7949"/>
    <cellStyle name="Normal 2 2 2 2 2 2 2 23 4 3 11 2 2" xfId="22834"/>
    <cellStyle name="Normal 2 2 2 2 2 2 2 23 4 3 11 3" xfId="15348"/>
    <cellStyle name="Normal 2 2 2 2 2 2 2 23 4 3 11 3 2" xfId="19099"/>
    <cellStyle name="Normal 2 2 2 2 2 2 2 23 4 3 11 4" xfId="8770"/>
    <cellStyle name="Normal 2 2 2 2 2 2 2 23 4 3 11 5" xfId="26571"/>
    <cellStyle name="Normal 2 2 2 2 2 2 2 23 4 3 11 6" xfId="30298"/>
    <cellStyle name="Normal 2 2 2 2 2 2 2 23 4 3 11 7" xfId="34031"/>
    <cellStyle name="Normal 2 2 2 2 2 2 2 23 4 3 11 8" xfId="37762"/>
    <cellStyle name="Normal 2 2 2 2 2 2 2 23 4 3 12" xfId="7947"/>
    <cellStyle name="Normal 2 2 2 2 2 2 2 23 4 3 12 2" xfId="22832"/>
    <cellStyle name="Normal 2 2 2 2 2 2 2 23 4 3 13" xfId="15346"/>
    <cellStyle name="Normal 2 2 2 2 2 2 2 23 4 3 13 2" xfId="19097"/>
    <cellStyle name="Normal 2 2 2 2 2 2 2 23 4 3 14" xfId="8759"/>
    <cellStyle name="Normal 2 2 2 2 2 2 2 23 4 3 15" xfId="26569"/>
    <cellStyle name="Normal 2 2 2 2 2 2 2 23 4 3 16" xfId="30296"/>
    <cellStyle name="Normal 2 2 2 2 2 2 2 23 4 3 17" xfId="34029"/>
    <cellStyle name="Normal 2 2 2 2 2 2 2 23 4 3 18" xfId="37760"/>
    <cellStyle name="Normal 2 2 2 2 2 2 2 23 4 3 2" xfId="727"/>
    <cellStyle name="Normal 2 2 2 2 2 2 2 23 4 3 2 2" xfId="728"/>
    <cellStyle name="Normal 2 2 2 2 2 2 2 23 4 3 2 2 2" xfId="7951"/>
    <cellStyle name="Normal 2 2 2 2 2 2 2 23 4 3 2 2 2 2" xfId="22835"/>
    <cellStyle name="Normal 2 2 2 2 2 2 2 23 4 3 2 2 3" xfId="15349"/>
    <cellStyle name="Normal 2 2 2 2 2 2 2 23 4 3 2 2 3 2" xfId="19100"/>
    <cellStyle name="Normal 2 2 2 2 2 2 2 23 4 3 2 2 4" xfId="8771"/>
    <cellStyle name="Normal 2 2 2 2 2 2 2 23 4 3 2 2 5" xfId="26572"/>
    <cellStyle name="Normal 2 2 2 2 2 2 2 23 4 3 2 2 6" xfId="30299"/>
    <cellStyle name="Normal 2 2 2 2 2 2 2 23 4 3 2 2 7" xfId="34032"/>
    <cellStyle name="Normal 2 2 2 2 2 2 2 23 4 3 2 2 8" xfId="37763"/>
    <cellStyle name="Normal 2 2 2 2 2 2 2 23 4 3 3" xfId="729"/>
    <cellStyle name="Normal 2 2 2 2 2 2 2 23 4 3 3 2" xfId="7952"/>
    <cellStyle name="Normal 2 2 2 2 2 2 2 23 4 3 3 2 2" xfId="22836"/>
    <cellStyle name="Normal 2 2 2 2 2 2 2 23 4 3 3 3" xfId="15350"/>
    <cellStyle name="Normal 2 2 2 2 2 2 2 23 4 3 3 3 2" xfId="19101"/>
    <cellStyle name="Normal 2 2 2 2 2 2 2 23 4 3 3 4" xfId="8772"/>
    <cellStyle name="Normal 2 2 2 2 2 2 2 23 4 3 3 5" xfId="26573"/>
    <cellStyle name="Normal 2 2 2 2 2 2 2 23 4 3 3 6" xfId="30300"/>
    <cellStyle name="Normal 2 2 2 2 2 2 2 23 4 3 3 7" xfId="34033"/>
    <cellStyle name="Normal 2 2 2 2 2 2 2 23 4 3 3 8" xfId="37764"/>
    <cellStyle name="Normal 2 2 2 2 2 2 2 23 4 3 4" xfId="730"/>
    <cellStyle name="Normal 2 2 2 2 2 2 2 23 4 3 4 2" xfId="7953"/>
    <cellStyle name="Normal 2 2 2 2 2 2 2 23 4 3 4 2 2" xfId="22837"/>
    <cellStyle name="Normal 2 2 2 2 2 2 2 23 4 3 4 3" xfId="15351"/>
    <cellStyle name="Normal 2 2 2 2 2 2 2 23 4 3 4 3 2" xfId="19102"/>
    <cellStyle name="Normal 2 2 2 2 2 2 2 23 4 3 4 4" xfId="8776"/>
    <cellStyle name="Normal 2 2 2 2 2 2 2 23 4 3 4 5" xfId="26574"/>
    <cellStyle name="Normal 2 2 2 2 2 2 2 23 4 3 4 6" xfId="30301"/>
    <cellStyle name="Normal 2 2 2 2 2 2 2 23 4 3 4 7" xfId="34034"/>
    <cellStyle name="Normal 2 2 2 2 2 2 2 23 4 3 4 8" xfId="37765"/>
    <cellStyle name="Normal 2 2 2 2 2 2 2 23 4 3 5" xfId="731"/>
    <cellStyle name="Normal 2 2 2 2 2 2 2 23 4 3 5 2" xfId="7954"/>
    <cellStyle name="Normal 2 2 2 2 2 2 2 23 4 3 5 2 2" xfId="22838"/>
    <cellStyle name="Normal 2 2 2 2 2 2 2 23 4 3 5 3" xfId="15352"/>
    <cellStyle name="Normal 2 2 2 2 2 2 2 23 4 3 5 3 2" xfId="19103"/>
    <cellStyle name="Normal 2 2 2 2 2 2 2 23 4 3 5 4" xfId="8777"/>
    <cellStyle name="Normal 2 2 2 2 2 2 2 23 4 3 5 5" xfId="26575"/>
    <cellStyle name="Normal 2 2 2 2 2 2 2 23 4 3 5 6" xfId="30302"/>
    <cellStyle name="Normal 2 2 2 2 2 2 2 23 4 3 5 7" xfId="34035"/>
    <cellStyle name="Normal 2 2 2 2 2 2 2 23 4 3 5 8" xfId="37766"/>
    <cellStyle name="Normal 2 2 2 2 2 2 2 23 4 3 6" xfId="732"/>
    <cellStyle name="Normal 2 2 2 2 2 2 2 23 4 3 6 2" xfId="7955"/>
    <cellStyle name="Normal 2 2 2 2 2 2 2 23 4 3 6 2 2" xfId="22839"/>
    <cellStyle name="Normal 2 2 2 2 2 2 2 23 4 3 6 3" xfId="15353"/>
    <cellStyle name="Normal 2 2 2 2 2 2 2 23 4 3 6 3 2" xfId="19104"/>
    <cellStyle name="Normal 2 2 2 2 2 2 2 23 4 3 6 4" xfId="8778"/>
    <cellStyle name="Normal 2 2 2 2 2 2 2 23 4 3 6 5" xfId="26576"/>
    <cellStyle name="Normal 2 2 2 2 2 2 2 23 4 3 6 6" xfId="30303"/>
    <cellStyle name="Normal 2 2 2 2 2 2 2 23 4 3 6 7" xfId="34036"/>
    <cellStyle name="Normal 2 2 2 2 2 2 2 23 4 3 6 8" xfId="37767"/>
    <cellStyle name="Normal 2 2 2 2 2 2 2 23 4 3 7" xfId="733"/>
    <cellStyle name="Normal 2 2 2 2 2 2 2 23 4 3 7 2" xfId="7956"/>
    <cellStyle name="Normal 2 2 2 2 2 2 2 23 4 3 7 2 2" xfId="22840"/>
    <cellStyle name="Normal 2 2 2 2 2 2 2 23 4 3 7 3" xfId="15354"/>
    <cellStyle name="Normal 2 2 2 2 2 2 2 23 4 3 7 3 2" xfId="19105"/>
    <cellStyle name="Normal 2 2 2 2 2 2 2 23 4 3 7 4" xfId="8780"/>
    <cellStyle name="Normal 2 2 2 2 2 2 2 23 4 3 7 5" xfId="26577"/>
    <cellStyle name="Normal 2 2 2 2 2 2 2 23 4 3 7 6" xfId="30304"/>
    <cellStyle name="Normal 2 2 2 2 2 2 2 23 4 3 7 7" xfId="34037"/>
    <cellStyle name="Normal 2 2 2 2 2 2 2 23 4 3 7 8" xfId="37768"/>
    <cellStyle name="Normal 2 2 2 2 2 2 2 23 4 3 8" xfId="734"/>
    <cellStyle name="Normal 2 2 2 2 2 2 2 23 4 3 8 2" xfId="7957"/>
    <cellStyle name="Normal 2 2 2 2 2 2 2 23 4 3 8 2 2" xfId="22841"/>
    <cellStyle name="Normal 2 2 2 2 2 2 2 23 4 3 8 3" xfId="15355"/>
    <cellStyle name="Normal 2 2 2 2 2 2 2 23 4 3 8 3 2" xfId="19106"/>
    <cellStyle name="Normal 2 2 2 2 2 2 2 23 4 3 8 4" xfId="8781"/>
    <cellStyle name="Normal 2 2 2 2 2 2 2 23 4 3 8 5" xfId="26578"/>
    <cellStyle name="Normal 2 2 2 2 2 2 2 23 4 3 8 6" xfId="30305"/>
    <cellStyle name="Normal 2 2 2 2 2 2 2 23 4 3 8 7" xfId="34038"/>
    <cellStyle name="Normal 2 2 2 2 2 2 2 23 4 3 8 8" xfId="37769"/>
    <cellStyle name="Normal 2 2 2 2 2 2 2 23 4 3 9" xfId="735"/>
    <cellStyle name="Normal 2 2 2 2 2 2 2 23 4 3 9 2" xfId="7958"/>
    <cellStyle name="Normal 2 2 2 2 2 2 2 23 4 3 9 2 2" xfId="22842"/>
    <cellStyle name="Normal 2 2 2 2 2 2 2 23 4 3 9 3" xfId="15356"/>
    <cellStyle name="Normal 2 2 2 2 2 2 2 23 4 3 9 3 2" xfId="19107"/>
    <cellStyle name="Normal 2 2 2 2 2 2 2 23 4 3 9 4" xfId="8782"/>
    <cellStyle name="Normal 2 2 2 2 2 2 2 23 4 3 9 5" xfId="26579"/>
    <cellStyle name="Normal 2 2 2 2 2 2 2 23 4 3 9 6" xfId="30306"/>
    <cellStyle name="Normal 2 2 2 2 2 2 2 23 4 3 9 7" xfId="34039"/>
    <cellStyle name="Normal 2 2 2 2 2 2 2 23 4 3 9 8" xfId="37770"/>
    <cellStyle name="Normal 2 2 2 2 2 2 2 23 4 4" xfId="736"/>
    <cellStyle name="Normal 2 2 2 2 2 2 2 23 4 4 2" xfId="737"/>
    <cellStyle name="Normal 2 2 2 2 2 2 2 23 4 4 3" xfId="7959"/>
    <cellStyle name="Normal 2 2 2 2 2 2 2 23 4 4 3 2" xfId="22843"/>
    <cellStyle name="Normal 2 2 2 2 2 2 2 23 4 4 4" xfId="15357"/>
    <cellStyle name="Normal 2 2 2 2 2 2 2 23 4 4 4 2" xfId="19108"/>
    <cellStyle name="Normal 2 2 2 2 2 2 2 23 4 4 5" xfId="8783"/>
    <cellStyle name="Normal 2 2 2 2 2 2 2 23 4 4 6" xfId="26580"/>
    <cellStyle name="Normal 2 2 2 2 2 2 2 23 4 4 7" xfId="30307"/>
    <cellStyle name="Normal 2 2 2 2 2 2 2 23 4 4 8" xfId="34040"/>
    <cellStyle name="Normal 2 2 2 2 2 2 2 23 4 4 9" xfId="37771"/>
    <cellStyle name="Normal 2 2 2 2 2 2 2 23 4 5" xfId="738"/>
    <cellStyle name="Normal 2 2 2 2 2 2 2 23 4 6" xfId="739"/>
    <cellStyle name="Normal 2 2 2 2 2 2 2 23 4 7" xfId="740"/>
    <cellStyle name="Normal 2 2 2 2 2 2 2 23 4 8" xfId="741"/>
    <cellStyle name="Normal 2 2 2 2 2 2 2 23 4 9" xfId="742"/>
    <cellStyle name="Normal 2 2 2 2 2 2 2 23 5" xfId="743"/>
    <cellStyle name="Normal 2 2 2 2 2 2 2 23 5 10" xfId="744"/>
    <cellStyle name="Normal 2 2 2 2 2 2 2 23 5 11" xfId="745"/>
    <cellStyle name="Normal 2 2 2 2 2 2 2 23 5 2" xfId="746"/>
    <cellStyle name="Normal 2 2 2 2 2 2 2 23 5 2 10" xfId="747"/>
    <cellStyle name="Normal 2 2 2 2 2 2 2 23 5 2 10 2" xfId="7969"/>
    <cellStyle name="Normal 2 2 2 2 2 2 2 23 5 2 10 2 2" xfId="22845"/>
    <cellStyle name="Normal 2 2 2 2 2 2 2 23 5 2 10 3" xfId="15359"/>
    <cellStyle name="Normal 2 2 2 2 2 2 2 23 5 2 10 3 2" xfId="19110"/>
    <cellStyle name="Normal 2 2 2 2 2 2 2 23 5 2 10 4" xfId="8793"/>
    <cellStyle name="Normal 2 2 2 2 2 2 2 23 5 2 10 5" xfId="26582"/>
    <cellStyle name="Normal 2 2 2 2 2 2 2 23 5 2 10 6" xfId="30309"/>
    <cellStyle name="Normal 2 2 2 2 2 2 2 23 5 2 10 7" xfId="34042"/>
    <cellStyle name="Normal 2 2 2 2 2 2 2 23 5 2 10 8" xfId="37773"/>
    <cellStyle name="Normal 2 2 2 2 2 2 2 23 5 2 11" xfId="748"/>
    <cellStyle name="Normal 2 2 2 2 2 2 2 23 5 2 11 2" xfId="7970"/>
    <cellStyle name="Normal 2 2 2 2 2 2 2 23 5 2 11 2 2" xfId="22846"/>
    <cellStyle name="Normal 2 2 2 2 2 2 2 23 5 2 11 3" xfId="15360"/>
    <cellStyle name="Normal 2 2 2 2 2 2 2 23 5 2 11 3 2" xfId="19111"/>
    <cellStyle name="Normal 2 2 2 2 2 2 2 23 5 2 11 4" xfId="8794"/>
    <cellStyle name="Normal 2 2 2 2 2 2 2 23 5 2 11 5" xfId="26583"/>
    <cellStyle name="Normal 2 2 2 2 2 2 2 23 5 2 11 6" xfId="30310"/>
    <cellStyle name="Normal 2 2 2 2 2 2 2 23 5 2 11 7" xfId="34043"/>
    <cellStyle name="Normal 2 2 2 2 2 2 2 23 5 2 11 8" xfId="37774"/>
    <cellStyle name="Normal 2 2 2 2 2 2 2 23 5 2 12" xfId="7968"/>
    <cellStyle name="Normal 2 2 2 2 2 2 2 23 5 2 12 2" xfId="22844"/>
    <cellStyle name="Normal 2 2 2 2 2 2 2 23 5 2 13" xfId="15358"/>
    <cellStyle name="Normal 2 2 2 2 2 2 2 23 5 2 13 2" xfId="19109"/>
    <cellStyle name="Normal 2 2 2 2 2 2 2 23 5 2 14" xfId="8792"/>
    <cellStyle name="Normal 2 2 2 2 2 2 2 23 5 2 15" xfId="26581"/>
    <cellStyle name="Normal 2 2 2 2 2 2 2 23 5 2 16" xfId="30308"/>
    <cellStyle name="Normal 2 2 2 2 2 2 2 23 5 2 17" xfId="34041"/>
    <cellStyle name="Normal 2 2 2 2 2 2 2 23 5 2 18" xfId="37772"/>
    <cellStyle name="Normal 2 2 2 2 2 2 2 23 5 2 2" xfId="749"/>
    <cellStyle name="Normal 2 2 2 2 2 2 2 23 5 2 2 2" xfId="750"/>
    <cellStyle name="Normal 2 2 2 2 2 2 2 23 5 2 2 2 2" xfId="7972"/>
    <cellStyle name="Normal 2 2 2 2 2 2 2 23 5 2 2 2 2 2" xfId="22847"/>
    <cellStyle name="Normal 2 2 2 2 2 2 2 23 5 2 2 2 3" xfId="15361"/>
    <cellStyle name="Normal 2 2 2 2 2 2 2 23 5 2 2 2 3 2" xfId="19112"/>
    <cellStyle name="Normal 2 2 2 2 2 2 2 23 5 2 2 2 4" xfId="8795"/>
    <cellStyle name="Normal 2 2 2 2 2 2 2 23 5 2 2 2 5" xfId="26584"/>
    <cellStyle name="Normal 2 2 2 2 2 2 2 23 5 2 2 2 6" xfId="30311"/>
    <cellStyle name="Normal 2 2 2 2 2 2 2 23 5 2 2 2 7" xfId="34044"/>
    <cellStyle name="Normal 2 2 2 2 2 2 2 23 5 2 2 2 8" xfId="37775"/>
    <cellStyle name="Normal 2 2 2 2 2 2 2 23 5 2 3" xfId="751"/>
    <cellStyle name="Normal 2 2 2 2 2 2 2 23 5 2 3 2" xfId="7973"/>
    <cellStyle name="Normal 2 2 2 2 2 2 2 23 5 2 3 2 2" xfId="22848"/>
    <cellStyle name="Normal 2 2 2 2 2 2 2 23 5 2 3 3" xfId="15362"/>
    <cellStyle name="Normal 2 2 2 2 2 2 2 23 5 2 3 3 2" xfId="19113"/>
    <cellStyle name="Normal 2 2 2 2 2 2 2 23 5 2 3 4" xfId="8796"/>
    <cellStyle name="Normal 2 2 2 2 2 2 2 23 5 2 3 5" xfId="26585"/>
    <cellStyle name="Normal 2 2 2 2 2 2 2 23 5 2 3 6" xfId="30312"/>
    <cellStyle name="Normal 2 2 2 2 2 2 2 23 5 2 3 7" xfId="34045"/>
    <cellStyle name="Normal 2 2 2 2 2 2 2 23 5 2 3 8" xfId="37776"/>
    <cellStyle name="Normal 2 2 2 2 2 2 2 23 5 2 4" xfId="752"/>
    <cellStyle name="Normal 2 2 2 2 2 2 2 23 5 2 4 2" xfId="7974"/>
    <cellStyle name="Normal 2 2 2 2 2 2 2 23 5 2 4 2 2" xfId="22849"/>
    <cellStyle name="Normal 2 2 2 2 2 2 2 23 5 2 4 3" xfId="15363"/>
    <cellStyle name="Normal 2 2 2 2 2 2 2 23 5 2 4 3 2" xfId="19114"/>
    <cellStyle name="Normal 2 2 2 2 2 2 2 23 5 2 4 4" xfId="8798"/>
    <cellStyle name="Normal 2 2 2 2 2 2 2 23 5 2 4 5" xfId="26586"/>
    <cellStyle name="Normal 2 2 2 2 2 2 2 23 5 2 4 6" xfId="30313"/>
    <cellStyle name="Normal 2 2 2 2 2 2 2 23 5 2 4 7" xfId="34046"/>
    <cellStyle name="Normal 2 2 2 2 2 2 2 23 5 2 4 8" xfId="37777"/>
    <cellStyle name="Normal 2 2 2 2 2 2 2 23 5 2 5" xfId="753"/>
    <cellStyle name="Normal 2 2 2 2 2 2 2 23 5 2 5 2" xfId="7975"/>
    <cellStyle name="Normal 2 2 2 2 2 2 2 23 5 2 5 2 2" xfId="22850"/>
    <cellStyle name="Normal 2 2 2 2 2 2 2 23 5 2 5 3" xfId="15364"/>
    <cellStyle name="Normal 2 2 2 2 2 2 2 23 5 2 5 3 2" xfId="19115"/>
    <cellStyle name="Normal 2 2 2 2 2 2 2 23 5 2 5 4" xfId="8799"/>
    <cellStyle name="Normal 2 2 2 2 2 2 2 23 5 2 5 5" xfId="26587"/>
    <cellStyle name="Normal 2 2 2 2 2 2 2 23 5 2 5 6" xfId="30314"/>
    <cellStyle name="Normal 2 2 2 2 2 2 2 23 5 2 5 7" xfId="34047"/>
    <cellStyle name="Normal 2 2 2 2 2 2 2 23 5 2 5 8" xfId="37778"/>
    <cellStyle name="Normal 2 2 2 2 2 2 2 23 5 2 6" xfId="754"/>
    <cellStyle name="Normal 2 2 2 2 2 2 2 23 5 2 6 2" xfId="7976"/>
    <cellStyle name="Normal 2 2 2 2 2 2 2 23 5 2 6 2 2" xfId="22851"/>
    <cellStyle name="Normal 2 2 2 2 2 2 2 23 5 2 6 3" xfId="15365"/>
    <cellStyle name="Normal 2 2 2 2 2 2 2 23 5 2 6 3 2" xfId="19116"/>
    <cellStyle name="Normal 2 2 2 2 2 2 2 23 5 2 6 4" xfId="8800"/>
    <cellStyle name="Normal 2 2 2 2 2 2 2 23 5 2 6 5" xfId="26588"/>
    <cellStyle name="Normal 2 2 2 2 2 2 2 23 5 2 6 6" xfId="30315"/>
    <cellStyle name="Normal 2 2 2 2 2 2 2 23 5 2 6 7" xfId="34048"/>
    <cellStyle name="Normal 2 2 2 2 2 2 2 23 5 2 6 8" xfId="37779"/>
    <cellStyle name="Normal 2 2 2 2 2 2 2 23 5 2 7" xfId="755"/>
    <cellStyle name="Normal 2 2 2 2 2 2 2 23 5 2 7 2" xfId="7977"/>
    <cellStyle name="Normal 2 2 2 2 2 2 2 23 5 2 7 2 2" xfId="22852"/>
    <cellStyle name="Normal 2 2 2 2 2 2 2 23 5 2 7 3" xfId="15366"/>
    <cellStyle name="Normal 2 2 2 2 2 2 2 23 5 2 7 3 2" xfId="19117"/>
    <cellStyle name="Normal 2 2 2 2 2 2 2 23 5 2 7 4" xfId="8801"/>
    <cellStyle name="Normal 2 2 2 2 2 2 2 23 5 2 7 5" xfId="26589"/>
    <cellStyle name="Normal 2 2 2 2 2 2 2 23 5 2 7 6" xfId="30316"/>
    <cellStyle name="Normal 2 2 2 2 2 2 2 23 5 2 7 7" xfId="34049"/>
    <cellStyle name="Normal 2 2 2 2 2 2 2 23 5 2 7 8" xfId="37780"/>
    <cellStyle name="Normal 2 2 2 2 2 2 2 23 5 2 8" xfId="756"/>
    <cellStyle name="Normal 2 2 2 2 2 2 2 23 5 2 8 2" xfId="7978"/>
    <cellStyle name="Normal 2 2 2 2 2 2 2 23 5 2 8 2 2" xfId="22853"/>
    <cellStyle name="Normal 2 2 2 2 2 2 2 23 5 2 8 3" xfId="15367"/>
    <cellStyle name="Normal 2 2 2 2 2 2 2 23 5 2 8 3 2" xfId="19118"/>
    <cellStyle name="Normal 2 2 2 2 2 2 2 23 5 2 8 4" xfId="8802"/>
    <cellStyle name="Normal 2 2 2 2 2 2 2 23 5 2 8 5" xfId="26590"/>
    <cellStyle name="Normal 2 2 2 2 2 2 2 23 5 2 8 6" xfId="30317"/>
    <cellStyle name="Normal 2 2 2 2 2 2 2 23 5 2 8 7" xfId="34050"/>
    <cellStyle name="Normal 2 2 2 2 2 2 2 23 5 2 8 8" xfId="37781"/>
    <cellStyle name="Normal 2 2 2 2 2 2 2 23 5 2 9" xfId="757"/>
    <cellStyle name="Normal 2 2 2 2 2 2 2 23 5 2 9 2" xfId="7979"/>
    <cellStyle name="Normal 2 2 2 2 2 2 2 23 5 2 9 2 2" xfId="22854"/>
    <cellStyle name="Normal 2 2 2 2 2 2 2 23 5 2 9 3" xfId="15368"/>
    <cellStyle name="Normal 2 2 2 2 2 2 2 23 5 2 9 3 2" xfId="19119"/>
    <cellStyle name="Normal 2 2 2 2 2 2 2 23 5 2 9 4" xfId="8803"/>
    <cellStyle name="Normal 2 2 2 2 2 2 2 23 5 2 9 5" xfId="26591"/>
    <cellStyle name="Normal 2 2 2 2 2 2 2 23 5 2 9 6" xfId="30318"/>
    <cellStyle name="Normal 2 2 2 2 2 2 2 23 5 2 9 7" xfId="34051"/>
    <cellStyle name="Normal 2 2 2 2 2 2 2 23 5 2 9 8" xfId="37782"/>
    <cellStyle name="Normal 2 2 2 2 2 2 2 23 5 3" xfId="758"/>
    <cellStyle name="Normal 2 2 2 2 2 2 2 23 5 3 2" xfId="759"/>
    <cellStyle name="Normal 2 2 2 2 2 2 2 23 5 3 3" xfId="7980"/>
    <cellStyle name="Normal 2 2 2 2 2 2 2 23 5 3 3 2" xfId="22855"/>
    <cellStyle name="Normal 2 2 2 2 2 2 2 23 5 3 4" xfId="15369"/>
    <cellStyle name="Normal 2 2 2 2 2 2 2 23 5 3 4 2" xfId="19120"/>
    <cellStyle name="Normal 2 2 2 2 2 2 2 23 5 3 5" xfId="8804"/>
    <cellStyle name="Normal 2 2 2 2 2 2 2 23 5 3 6" xfId="26592"/>
    <cellStyle name="Normal 2 2 2 2 2 2 2 23 5 3 7" xfId="30319"/>
    <cellStyle name="Normal 2 2 2 2 2 2 2 23 5 3 8" xfId="34052"/>
    <cellStyle name="Normal 2 2 2 2 2 2 2 23 5 3 9" xfId="37783"/>
    <cellStyle name="Normal 2 2 2 2 2 2 2 23 5 4" xfId="760"/>
    <cellStyle name="Normal 2 2 2 2 2 2 2 23 5 5" xfId="761"/>
    <cellStyle name="Normal 2 2 2 2 2 2 2 23 5 6" xfId="762"/>
    <cellStyle name="Normal 2 2 2 2 2 2 2 23 5 7" xfId="763"/>
    <cellStyle name="Normal 2 2 2 2 2 2 2 23 5 8" xfId="764"/>
    <cellStyle name="Normal 2 2 2 2 2 2 2 23 5 9" xfId="765"/>
    <cellStyle name="Normal 2 2 2 2 2 2 2 23 6" xfId="766"/>
    <cellStyle name="Normal 2 2 2 2 2 2 2 23 6 2" xfId="767"/>
    <cellStyle name="Normal 2 2 2 2 2 2 2 23 6 2 2" xfId="7987"/>
    <cellStyle name="Normal 2 2 2 2 2 2 2 23 6 2 2 2" xfId="22856"/>
    <cellStyle name="Normal 2 2 2 2 2 2 2 23 6 2 3" xfId="15370"/>
    <cellStyle name="Normal 2 2 2 2 2 2 2 23 6 2 3 2" xfId="19121"/>
    <cellStyle name="Normal 2 2 2 2 2 2 2 23 6 2 4" xfId="8815"/>
    <cellStyle name="Normal 2 2 2 2 2 2 2 23 6 2 5" xfId="26593"/>
    <cellStyle name="Normal 2 2 2 2 2 2 2 23 6 2 6" xfId="30320"/>
    <cellStyle name="Normal 2 2 2 2 2 2 2 23 6 2 7" xfId="34053"/>
    <cellStyle name="Normal 2 2 2 2 2 2 2 23 6 2 8" xfId="37784"/>
    <cellStyle name="Normal 2 2 2 2 2 2 2 23 7" xfId="768"/>
    <cellStyle name="Normal 2 2 2 2 2 2 2 23 7 2" xfId="7988"/>
    <cellStyle name="Normal 2 2 2 2 2 2 2 23 7 2 2" xfId="22857"/>
    <cellStyle name="Normal 2 2 2 2 2 2 2 23 7 3" xfId="15371"/>
    <cellStyle name="Normal 2 2 2 2 2 2 2 23 7 3 2" xfId="19122"/>
    <cellStyle name="Normal 2 2 2 2 2 2 2 23 7 4" xfId="8816"/>
    <cellStyle name="Normal 2 2 2 2 2 2 2 23 7 5" xfId="26594"/>
    <cellStyle name="Normal 2 2 2 2 2 2 2 23 7 6" xfId="30321"/>
    <cellStyle name="Normal 2 2 2 2 2 2 2 23 7 7" xfId="34054"/>
    <cellStyle name="Normal 2 2 2 2 2 2 2 23 7 8" xfId="37785"/>
    <cellStyle name="Normal 2 2 2 2 2 2 2 23 8" xfId="769"/>
    <cellStyle name="Normal 2 2 2 2 2 2 2 23 8 2" xfId="7989"/>
    <cellStyle name="Normal 2 2 2 2 2 2 2 23 8 2 2" xfId="22858"/>
    <cellStyle name="Normal 2 2 2 2 2 2 2 23 8 3" xfId="15372"/>
    <cellStyle name="Normal 2 2 2 2 2 2 2 23 8 3 2" xfId="19123"/>
    <cellStyle name="Normal 2 2 2 2 2 2 2 23 8 4" xfId="8817"/>
    <cellStyle name="Normal 2 2 2 2 2 2 2 23 8 5" xfId="26595"/>
    <cellStyle name="Normal 2 2 2 2 2 2 2 23 8 6" xfId="30322"/>
    <cellStyle name="Normal 2 2 2 2 2 2 2 23 8 7" xfId="34055"/>
    <cellStyle name="Normal 2 2 2 2 2 2 2 23 8 8" xfId="37786"/>
    <cellStyle name="Normal 2 2 2 2 2 2 2 23 9" xfId="770"/>
    <cellStyle name="Normal 2 2 2 2 2 2 2 23 9 2" xfId="7990"/>
    <cellStyle name="Normal 2 2 2 2 2 2 2 23 9 2 2" xfId="22859"/>
    <cellStyle name="Normal 2 2 2 2 2 2 2 23 9 3" xfId="15373"/>
    <cellStyle name="Normal 2 2 2 2 2 2 2 23 9 3 2" xfId="19124"/>
    <cellStyle name="Normal 2 2 2 2 2 2 2 23 9 4" xfId="8818"/>
    <cellStyle name="Normal 2 2 2 2 2 2 2 23 9 5" xfId="26596"/>
    <cellStyle name="Normal 2 2 2 2 2 2 2 23 9 6" xfId="30323"/>
    <cellStyle name="Normal 2 2 2 2 2 2 2 23 9 7" xfId="34056"/>
    <cellStyle name="Normal 2 2 2 2 2 2 2 23 9 8" xfId="37787"/>
    <cellStyle name="Normal 2 2 2 2 2 2 2 24" xfId="771"/>
    <cellStyle name="Normal 2 2 2 2 2 2 2 24 10" xfId="772"/>
    <cellStyle name="Normal 2 2 2 2 2 2 2 24 10 2" xfId="7992"/>
    <cellStyle name="Normal 2 2 2 2 2 2 2 24 10 2 2" xfId="22861"/>
    <cellStyle name="Normal 2 2 2 2 2 2 2 24 10 3" xfId="15375"/>
    <cellStyle name="Normal 2 2 2 2 2 2 2 24 10 3 2" xfId="19126"/>
    <cellStyle name="Normal 2 2 2 2 2 2 2 24 10 4" xfId="8820"/>
    <cellStyle name="Normal 2 2 2 2 2 2 2 24 10 5" xfId="26598"/>
    <cellStyle name="Normal 2 2 2 2 2 2 2 24 10 6" xfId="30325"/>
    <cellStyle name="Normal 2 2 2 2 2 2 2 24 10 7" xfId="34058"/>
    <cellStyle name="Normal 2 2 2 2 2 2 2 24 10 8" xfId="37789"/>
    <cellStyle name="Normal 2 2 2 2 2 2 2 24 11" xfId="773"/>
    <cellStyle name="Normal 2 2 2 2 2 2 2 24 11 2" xfId="7993"/>
    <cellStyle name="Normal 2 2 2 2 2 2 2 24 11 2 2" xfId="22862"/>
    <cellStyle name="Normal 2 2 2 2 2 2 2 24 11 3" xfId="15376"/>
    <cellStyle name="Normal 2 2 2 2 2 2 2 24 11 3 2" xfId="19127"/>
    <cellStyle name="Normal 2 2 2 2 2 2 2 24 11 4" xfId="8829"/>
    <cellStyle name="Normal 2 2 2 2 2 2 2 24 11 5" xfId="26599"/>
    <cellStyle name="Normal 2 2 2 2 2 2 2 24 11 6" xfId="30326"/>
    <cellStyle name="Normal 2 2 2 2 2 2 2 24 11 7" xfId="34059"/>
    <cellStyle name="Normal 2 2 2 2 2 2 2 24 11 8" xfId="37790"/>
    <cellStyle name="Normal 2 2 2 2 2 2 2 24 12" xfId="774"/>
    <cellStyle name="Normal 2 2 2 2 2 2 2 24 12 2" xfId="7994"/>
    <cellStyle name="Normal 2 2 2 2 2 2 2 24 12 2 2" xfId="22863"/>
    <cellStyle name="Normal 2 2 2 2 2 2 2 24 12 3" xfId="15377"/>
    <cellStyle name="Normal 2 2 2 2 2 2 2 24 12 3 2" xfId="19128"/>
    <cellStyle name="Normal 2 2 2 2 2 2 2 24 12 4" xfId="8830"/>
    <cellStyle name="Normal 2 2 2 2 2 2 2 24 12 5" xfId="26600"/>
    <cellStyle name="Normal 2 2 2 2 2 2 2 24 12 6" xfId="30327"/>
    <cellStyle name="Normal 2 2 2 2 2 2 2 24 12 7" xfId="34060"/>
    <cellStyle name="Normal 2 2 2 2 2 2 2 24 12 8" xfId="37791"/>
    <cellStyle name="Normal 2 2 2 2 2 2 2 24 13" xfId="775"/>
    <cellStyle name="Normal 2 2 2 2 2 2 2 24 13 2" xfId="7995"/>
    <cellStyle name="Normal 2 2 2 2 2 2 2 24 13 2 2" xfId="22864"/>
    <cellStyle name="Normal 2 2 2 2 2 2 2 24 13 3" xfId="15378"/>
    <cellStyle name="Normal 2 2 2 2 2 2 2 24 13 3 2" xfId="19129"/>
    <cellStyle name="Normal 2 2 2 2 2 2 2 24 13 4" xfId="8831"/>
    <cellStyle name="Normal 2 2 2 2 2 2 2 24 13 5" xfId="26601"/>
    <cellStyle name="Normal 2 2 2 2 2 2 2 24 13 6" xfId="30328"/>
    <cellStyle name="Normal 2 2 2 2 2 2 2 24 13 7" xfId="34061"/>
    <cellStyle name="Normal 2 2 2 2 2 2 2 24 13 8" xfId="37792"/>
    <cellStyle name="Normal 2 2 2 2 2 2 2 24 14" xfId="776"/>
    <cellStyle name="Normal 2 2 2 2 2 2 2 24 14 2" xfId="7996"/>
    <cellStyle name="Normal 2 2 2 2 2 2 2 24 14 2 2" xfId="22865"/>
    <cellStyle name="Normal 2 2 2 2 2 2 2 24 14 3" xfId="15379"/>
    <cellStyle name="Normal 2 2 2 2 2 2 2 24 14 3 2" xfId="19130"/>
    <cellStyle name="Normal 2 2 2 2 2 2 2 24 14 4" xfId="8832"/>
    <cellStyle name="Normal 2 2 2 2 2 2 2 24 14 5" xfId="26602"/>
    <cellStyle name="Normal 2 2 2 2 2 2 2 24 14 6" xfId="30329"/>
    <cellStyle name="Normal 2 2 2 2 2 2 2 24 14 7" xfId="34062"/>
    <cellStyle name="Normal 2 2 2 2 2 2 2 24 14 8" xfId="37793"/>
    <cellStyle name="Normal 2 2 2 2 2 2 2 24 15" xfId="7991"/>
    <cellStyle name="Normal 2 2 2 2 2 2 2 24 15 2" xfId="22860"/>
    <cellStyle name="Normal 2 2 2 2 2 2 2 24 16" xfId="15374"/>
    <cellStyle name="Normal 2 2 2 2 2 2 2 24 16 2" xfId="19125"/>
    <cellStyle name="Normal 2 2 2 2 2 2 2 24 17" xfId="8819"/>
    <cellStyle name="Normal 2 2 2 2 2 2 2 24 18" xfId="26597"/>
    <cellStyle name="Normal 2 2 2 2 2 2 2 24 19" xfId="30324"/>
    <cellStyle name="Normal 2 2 2 2 2 2 2 24 2" xfId="777"/>
    <cellStyle name="Normal 2 2 2 2 2 2 2 24 2 10" xfId="778"/>
    <cellStyle name="Normal 2 2 2 2 2 2 2 24 2 11" xfId="779"/>
    <cellStyle name="Normal 2 2 2 2 2 2 2 24 2 12" xfId="780"/>
    <cellStyle name="Normal 2 2 2 2 2 2 2 24 2 13" xfId="781"/>
    <cellStyle name="Normal 2 2 2 2 2 2 2 24 2 2" xfId="782"/>
    <cellStyle name="Normal 2 2 2 2 2 2 2 24 2 2 10" xfId="783"/>
    <cellStyle name="Normal 2 2 2 2 2 2 2 24 2 2 10 2" xfId="7998"/>
    <cellStyle name="Normal 2 2 2 2 2 2 2 24 2 2 10 2 2" xfId="22867"/>
    <cellStyle name="Normal 2 2 2 2 2 2 2 24 2 2 10 3" xfId="15381"/>
    <cellStyle name="Normal 2 2 2 2 2 2 2 24 2 2 10 3 2" xfId="19132"/>
    <cellStyle name="Normal 2 2 2 2 2 2 2 24 2 2 10 4" xfId="8839"/>
    <cellStyle name="Normal 2 2 2 2 2 2 2 24 2 2 10 5" xfId="26604"/>
    <cellStyle name="Normal 2 2 2 2 2 2 2 24 2 2 10 6" xfId="30331"/>
    <cellStyle name="Normal 2 2 2 2 2 2 2 24 2 2 10 7" xfId="34064"/>
    <cellStyle name="Normal 2 2 2 2 2 2 2 24 2 2 10 8" xfId="37795"/>
    <cellStyle name="Normal 2 2 2 2 2 2 2 24 2 2 11" xfId="784"/>
    <cellStyle name="Normal 2 2 2 2 2 2 2 24 2 2 11 2" xfId="7999"/>
    <cellStyle name="Normal 2 2 2 2 2 2 2 24 2 2 11 2 2" xfId="22868"/>
    <cellStyle name="Normal 2 2 2 2 2 2 2 24 2 2 11 3" xfId="15382"/>
    <cellStyle name="Normal 2 2 2 2 2 2 2 24 2 2 11 3 2" xfId="19133"/>
    <cellStyle name="Normal 2 2 2 2 2 2 2 24 2 2 11 4" xfId="8840"/>
    <cellStyle name="Normal 2 2 2 2 2 2 2 24 2 2 11 5" xfId="26605"/>
    <cellStyle name="Normal 2 2 2 2 2 2 2 24 2 2 11 6" xfId="30332"/>
    <cellStyle name="Normal 2 2 2 2 2 2 2 24 2 2 11 7" xfId="34065"/>
    <cellStyle name="Normal 2 2 2 2 2 2 2 24 2 2 11 8" xfId="37796"/>
    <cellStyle name="Normal 2 2 2 2 2 2 2 24 2 2 12" xfId="785"/>
    <cellStyle name="Normal 2 2 2 2 2 2 2 24 2 2 12 2" xfId="8000"/>
    <cellStyle name="Normal 2 2 2 2 2 2 2 24 2 2 12 2 2" xfId="22869"/>
    <cellStyle name="Normal 2 2 2 2 2 2 2 24 2 2 12 3" xfId="15383"/>
    <cellStyle name="Normal 2 2 2 2 2 2 2 24 2 2 12 3 2" xfId="19134"/>
    <cellStyle name="Normal 2 2 2 2 2 2 2 24 2 2 12 4" xfId="8841"/>
    <cellStyle name="Normal 2 2 2 2 2 2 2 24 2 2 12 5" xfId="26606"/>
    <cellStyle name="Normal 2 2 2 2 2 2 2 24 2 2 12 6" xfId="30333"/>
    <cellStyle name="Normal 2 2 2 2 2 2 2 24 2 2 12 7" xfId="34066"/>
    <cellStyle name="Normal 2 2 2 2 2 2 2 24 2 2 12 8" xfId="37797"/>
    <cellStyle name="Normal 2 2 2 2 2 2 2 24 2 2 13" xfId="786"/>
    <cellStyle name="Normal 2 2 2 2 2 2 2 24 2 2 13 2" xfId="8001"/>
    <cellStyle name="Normal 2 2 2 2 2 2 2 24 2 2 13 2 2" xfId="22870"/>
    <cellStyle name="Normal 2 2 2 2 2 2 2 24 2 2 13 3" xfId="15384"/>
    <cellStyle name="Normal 2 2 2 2 2 2 2 24 2 2 13 3 2" xfId="19135"/>
    <cellStyle name="Normal 2 2 2 2 2 2 2 24 2 2 13 4" xfId="8842"/>
    <cellStyle name="Normal 2 2 2 2 2 2 2 24 2 2 13 5" xfId="26607"/>
    <cellStyle name="Normal 2 2 2 2 2 2 2 24 2 2 13 6" xfId="30334"/>
    <cellStyle name="Normal 2 2 2 2 2 2 2 24 2 2 13 7" xfId="34067"/>
    <cellStyle name="Normal 2 2 2 2 2 2 2 24 2 2 13 8" xfId="37798"/>
    <cellStyle name="Normal 2 2 2 2 2 2 2 24 2 2 14" xfId="7997"/>
    <cellStyle name="Normal 2 2 2 2 2 2 2 24 2 2 14 2" xfId="22866"/>
    <cellStyle name="Normal 2 2 2 2 2 2 2 24 2 2 15" xfId="15380"/>
    <cellStyle name="Normal 2 2 2 2 2 2 2 24 2 2 15 2" xfId="19131"/>
    <cellStyle name="Normal 2 2 2 2 2 2 2 24 2 2 16" xfId="8833"/>
    <cellStyle name="Normal 2 2 2 2 2 2 2 24 2 2 17" xfId="26603"/>
    <cellStyle name="Normal 2 2 2 2 2 2 2 24 2 2 18" xfId="30330"/>
    <cellStyle name="Normal 2 2 2 2 2 2 2 24 2 2 19" xfId="34063"/>
    <cellStyle name="Normal 2 2 2 2 2 2 2 24 2 2 2" xfId="787"/>
    <cellStyle name="Normal 2 2 2 2 2 2 2 24 2 2 2 10" xfId="788"/>
    <cellStyle name="Normal 2 2 2 2 2 2 2 24 2 2 2 11" xfId="789"/>
    <cellStyle name="Normal 2 2 2 2 2 2 2 24 2 2 2 12" xfId="790"/>
    <cellStyle name="Normal 2 2 2 2 2 2 2 24 2 2 2 2" xfId="791"/>
    <cellStyle name="Normal 2 2 2 2 2 2 2 24 2 2 2 2 10" xfId="792"/>
    <cellStyle name="Normal 2 2 2 2 2 2 2 24 2 2 2 2 10 2" xfId="8005"/>
    <cellStyle name="Normal 2 2 2 2 2 2 2 24 2 2 2 2 10 2 2" xfId="22872"/>
    <cellStyle name="Normal 2 2 2 2 2 2 2 24 2 2 2 2 10 3" xfId="15386"/>
    <cellStyle name="Normal 2 2 2 2 2 2 2 24 2 2 2 2 10 3 2" xfId="19137"/>
    <cellStyle name="Normal 2 2 2 2 2 2 2 24 2 2 2 2 10 4" xfId="8851"/>
    <cellStyle name="Normal 2 2 2 2 2 2 2 24 2 2 2 2 10 5" xfId="26609"/>
    <cellStyle name="Normal 2 2 2 2 2 2 2 24 2 2 2 2 10 6" xfId="30336"/>
    <cellStyle name="Normal 2 2 2 2 2 2 2 24 2 2 2 2 10 7" xfId="34069"/>
    <cellStyle name="Normal 2 2 2 2 2 2 2 24 2 2 2 2 10 8" xfId="37800"/>
    <cellStyle name="Normal 2 2 2 2 2 2 2 24 2 2 2 2 11" xfId="793"/>
    <cellStyle name="Normal 2 2 2 2 2 2 2 24 2 2 2 2 11 2" xfId="8006"/>
    <cellStyle name="Normal 2 2 2 2 2 2 2 24 2 2 2 2 11 2 2" xfId="22873"/>
    <cellStyle name="Normal 2 2 2 2 2 2 2 24 2 2 2 2 11 3" xfId="15387"/>
    <cellStyle name="Normal 2 2 2 2 2 2 2 24 2 2 2 2 11 3 2" xfId="19138"/>
    <cellStyle name="Normal 2 2 2 2 2 2 2 24 2 2 2 2 11 4" xfId="8852"/>
    <cellStyle name="Normal 2 2 2 2 2 2 2 24 2 2 2 2 11 5" xfId="26610"/>
    <cellStyle name="Normal 2 2 2 2 2 2 2 24 2 2 2 2 11 6" xfId="30337"/>
    <cellStyle name="Normal 2 2 2 2 2 2 2 24 2 2 2 2 11 7" xfId="34070"/>
    <cellStyle name="Normal 2 2 2 2 2 2 2 24 2 2 2 2 11 8" xfId="37801"/>
    <cellStyle name="Normal 2 2 2 2 2 2 2 24 2 2 2 2 12" xfId="794"/>
    <cellStyle name="Normal 2 2 2 2 2 2 2 24 2 2 2 2 12 2" xfId="8007"/>
    <cellStyle name="Normal 2 2 2 2 2 2 2 24 2 2 2 2 12 2 2" xfId="22874"/>
    <cellStyle name="Normal 2 2 2 2 2 2 2 24 2 2 2 2 12 3" xfId="15388"/>
    <cellStyle name="Normal 2 2 2 2 2 2 2 24 2 2 2 2 12 3 2" xfId="19139"/>
    <cellStyle name="Normal 2 2 2 2 2 2 2 24 2 2 2 2 12 4" xfId="8853"/>
    <cellStyle name="Normal 2 2 2 2 2 2 2 24 2 2 2 2 12 5" xfId="26611"/>
    <cellStyle name="Normal 2 2 2 2 2 2 2 24 2 2 2 2 12 6" xfId="30338"/>
    <cellStyle name="Normal 2 2 2 2 2 2 2 24 2 2 2 2 12 7" xfId="34071"/>
    <cellStyle name="Normal 2 2 2 2 2 2 2 24 2 2 2 2 12 8" xfId="37802"/>
    <cellStyle name="Normal 2 2 2 2 2 2 2 24 2 2 2 2 13" xfId="8004"/>
    <cellStyle name="Normal 2 2 2 2 2 2 2 24 2 2 2 2 13 2" xfId="22871"/>
    <cellStyle name="Normal 2 2 2 2 2 2 2 24 2 2 2 2 14" xfId="15385"/>
    <cellStyle name="Normal 2 2 2 2 2 2 2 24 2 2 2 2 14 2" xfId="19136"/>
    <cellStyle name="Normal 2 2 2 2 2 2 2 24 2 2 2 2 15" xfId="8847"/>
    <cellStyle name="Normal 2 2 2 2 2 2 2 24 2 2 2 2 16" xfId="26608"/>
    <cellStyle name="Normal 2 2 2 2 2 2 2 24 2 2 2 2 17" xfId="30335"/>
    <cellStyle name="Normal 2 2 2 2 2 2 2 24 2 2 2 2 18" xfId="34068"/>
    <cellStyle name="Normal 2 2 2 2 2 2 2 24 2 2 2 2 19" xfId="37799"/>
    <cellStyle name="Normal 2 2 2 2 2 2 2 24 2 2 2 2 2" xfId="795"/>
    <cellStyle name="Normal 2 2 2 2 2 2 2 24 2 2 2 2 2 10" xfId="796"/>
    <cellStyle name="Normal 2 2 2 2 2 2 2 24 2 2 2 2 2 11" xfId="797"/>
    <cellStyle name="Normal 2 2 2 2 2 2 2 24 2 2 2 2 2 2" xfId="798"/>
    <cellStyle name="Normal 2 2 2 2 2 2 2 24 2 2 2 2 2 2 10" xfId="799"/>
    <cellStyle name="Normal 2 2 2 2 2 2 2 24 2 2 2 2 2 2 10 2" xfId="8011"/>
    <cellStyle name="Normal 2 2 2 2 2 2 2 24 2 2 2 2 2 2 10 2 2" xfId="22876"/>
    <cellStyle name="Normal 2 2 2 2 2 2 2 24 2 2 2 2 2 2 10 3" xfId="15390"/>
    <cellStyle name="Normal 2 2 2 2 2 2 2 24 2 2 2 2 2 2 10 3 2" xfId="19141"/>
    <cellStyle name="Normal 2 2 2 2 2 2 2 24 2 2 2 2 2 2 10 4" xfId="8856"/>
    <cellStyle name="Normal 2 2 2 2 2 2 2 24 2 2 2 2 2 2 10 5" xfId="26613"/>
    <cellStyle name="Normal 2 2 2 2 2 2 2 24 2 2 2 2 2 2 10 6" xfId="30340"/>
    <cellStyle name="Normal 2 2 2 2 2 2 2 24 2 2 2 2 2 2 10 7" xfId="34073"/>
    <cellStyle name="Normal 2 2 2 2 2 2 2 24 2 2 2 2 2 2 10 8" xfId="37804"/>
    <cellStyle name="Normal 2 2 2 2 2 2 2 24 2 2 2 2 2 2 11" xfId="800"/>
    <cellStyle name="Normal 2 2 2 2 2 2 2 24 2 2 2 2 2 2 11 2" xfId="8012"/>
    <cellStyle name="Normal 2 2 2 2 2 2 2 24 2 2 2 2 2 2 11 2 2" xfId="22877"/>
    <cellStyle name="Normal 2 2 2 2 2 2 2 24 2 2 2 2 2 2 11 3" xfId="15391"/>
    <cellStyle name="Normal 2 2 2 2 2 2 2 24 2 2 2 2 2 2 11 3 2" xfId="19142"/>
    <cellStyle name="Normal 2 2 2 2 2 2 2 24 2 2 2 2 2 2 11 4" xfId="8857"/>
    <cellStyle name="Normal 2 2 2 2 2 2 2 24 2 2 2 2 2 2 11 5" xfId="26614"/>
    <cellStyle name="Normal 2 2 2 2 2 2 2 24 2 2 2 2 2 2 11 6" xfId="30341"/>
    <cellStyle name="Normal 2 2 2 2 2 2 2 24 2 2 2 2 2 2 11 7" xfId="34074"/>
    <cellStyle name="Normal 2 2 2 2 2 2 2 24 2 2 2 2 2 2 11 8" xfId="37805"/>
    <cellStyle name="Normal 2 2 2 2 2 2 2 24 2 2 2 2 2 2 12" xfId="8010"/>
    <cellStyle name="Normal 2 2 2 2 2 2 2 24 2 2 2 2 2 2 12 2" xfId="22875"/>
    <cellStyle name="Normal 2 2 2 2 2 2 2 24 2 2 2 2 2 2 13" xfId="15389"/>
    <cellStyle name="Normal 2 2 2 2 2 2 2 24 2 2 2 2 2 2 13 2" xfId="19140"/>
    <cellStyle name="Normal 2 2 2 2 2 2 2 24 2 2 2 2 2 2 14" xfId="8855"/>
    <cellStyle name="Normal 2 2 2 2 2 2 2 24 2 2 2 2 2 2 15" xfId="26612"/>
    <cellStyle name="Normal 2 2 2 2 2 2 2 24 2 2 2 2 2 2 16" xfId="30339"/>
    <cellStyle name="Normal 2 2 2 2 2 2 2 24 2 2 2 2 2 2 17" xfId="34072"/>
    <cellStyle name="Normal 2 2 2 2 2 2 2 24 2 2 2 2 2 2 18" xfId="37803"/>
    <cellStyle name="Normal 2 2 2 2 2 2 2 24 2 2 2 2 2 2 2" xfId="801"/>
    <cellStyle name="Normal 2 2 2 2 2 2 2 24 2 2 2 2 2 2 2 2" xfId="802"/>
    <cellStyle name="Normal 2 2 2 2 2 2 2 24 2 2 2 2 2 2 2 2 2" xfId="8014"/>
    <cellStyle name="Normal 2 2 2 2 2 2 2 24 2 2 2 2 2 2 2 2 2 2" xfId="22878"/>
    <cellStyle name="Normal 2 2 2 2 2 2 2 24 2 2 2 2 2 2 2 2 3" xfId="15392"/>
    <cellStyle name="Normal 2 2 2 2 2 2 2 24 2 2 2 2 2 2 2 2 3 2" xfId="19143"/>
    <cellStyle name="Normal 2 2 2 2 2 2 2 24 2 2 2 2 2 2 2 2 4" xfId="8858"/>
    <cellStyle name="Normal 2 2 2 2 2 2 2 24 2 2 2 2 2 2 2 2 5" xfId="26615"/>
    <cellStyle name="Normal 2 2 2 2 2 2 2 24 2 2 2 2 2 2 2 2 6" xfId="30342"/>
    <cellStyle name="Normal 2 2 2 2 2 2 2 24 2 2 2 2 2 2 2 2 7" xfId="34075"/>
    <cellStyle name="Normal 2 2 2 2 2 2 2 24 2 2 2 2 2 2 2 2 8" xfId="37806"/>
    <cellStyle name="Normal 2 2 2 2 2 2 2 24 2 2 2 2 2 2 3" xfId="803"/>
    <cellStyle name="Normal 2 2 2 2 2 2 2 24 2 2 2 2 2 2 3 2" xfId="8015"/>
    <cellStyle name="Normal 2 2 2 2 2 2 2 24 2 2 2 2 2 2 3 2 2" xfId="22879"/>
    <cellStyle name="Normal 2 2 2 2 2 2 2 24 2 2 2 2 2 2 3 3" xfId="15393"/>
    <cellStyle name="Normal 2 2 2 2 2 2 2 24 2 2 2 2 2 2 3 3 2" xfId="19144"/>
    <cellStyle name="Normal 2 2 2 2 2 2 2 24 2 2 2 2 2 2 3 4" xfId="8859"/>
    <cellStyle name="Normal 2 2 2 2 2 2 2 24 2 2 2 2 2 2 3 5" xfId="26616"/>
    <cellStyle name="Normal 2 2 2 2 2 2 2 24 2 2 2 2 2 2 3 6" xfId="30343"/>
    <cellStyle name="Normal 2 2 2 2 2 2 2 24 2 2 2 2 2 2 3 7" xfId="34076"/>
    <cellStyle name="Normal 2 2 2 2 2 2 2 24 2 2 2 2 2 2 3 8" xfId="37807"/>
    <cellStyle name="Normal 2 2 2 2 2 2 2 24 2 2 2 2 2 2 4" xfId="804"/>
    <cellStyle name="Normal 2 2 2 2 2 2 2 24 2 2 2 2 2 2 4 2" xfId="8016"/>
    <cellStyle name="Normal 2 2 2 2 2 2 2 24 2 2 2 2 2 2 4 2 2" xfId="22880"/>
    <cellStyle name="Normal 2 2 2 2 2 2 2 24 2 2 2 2 2 2 4 3" xfId="15394"/>
    <cellStyle name="Normal 2 2 2 2 2 2 2 24 2 2 2 2 2 2 4 3 2" xfId="19145"/>
    <cellStyle name="Normal 2 2 2 2 2 2 2 24 2 2 2 2 2 2 4 4" xfId="8868"/>
    <cellStyle name="Normal 2 2 2 2 2 2 2 24 2 2 2 2 2 2 4 5" xfId="26617"/>
    <cellStyle name="Normal 2 2 2 2 2 2 2 24 2 2 2 2 2 2 4 6" xfId="30344"/>
    <cellStyle name="Normal 2 2 2 2 2 2 2 24 2 2 2 2 2 2 4 7" xfId="34077"/>
    <cellStyle name="Normal 2 2 2 2 2 2 2 24 2 2 2 2 2 2 4 8" xfId="37808"/>
    <cellStyle name="Normal 2 2 2 2 2 2 2 24 2 2 2 2 2 2 5" xfId="805"/>
    <cellStyle name="Normal 2 2 2 2 2 2 2 24 2 2 2 2 2 2 5 2" xfId="8017"/>
    <cellStyle name="Normal 2 2 2 2 2 2 2 24 2 2 2 2 2 2 5 2 2" xfId="22881"/>
    <cellStyle name="Normal 2 2 2 2 2 2 2 24 2 2 2 2 2 2 5 3" xfId="15395"/>
    <cellStyle name="Normal 2 2 2 2 2 2 2 24 2 2 2 2 2 2 5 3 2" xfId="19146"/>
    <cellStyle name="Normal 2 2 2 2 2 2 2 24 2 2 2 2 2 2 5 4" xfId="8869"/>
    <cellStyle name="Normal 2 2 2 2 2 2 2 24 2 2 2 2 2 2 5 5" xfId="26618"/>
    <cellStyle name="Normal 2 2 2 2 2 2 2 24 2 2 2 2 2 2 5 6" xfId="30345"/>
    <cellStyle name="Normal 2 2 2 2 2 2 2 24 2 2 2 2 2 2 5 7" xfId="34078"/>
    <cellStyle name="Normal 2 2 2 2 2 2 2 24 2 2 2 2 2 2 5 8" xfId="37809"/>
    <cellStyle name="Normal 2 2 2 2 2 2 2 24 2 2 2 2 2 2 6" xfId="806"/>
    <cellStyle name="Normal 2 2 2 2 2 2 2 24 2 2 2 2 2 2 6 2" xfId="8018"/>
    <cellStyle name="Normal 2 2 2 2 2 2 2 24 2 2 2 2 2 2 6 2 2" xfId="22882"/>
    <cellStyle name="Normal 2 2 2 2 2 2 2 24 2 2 2 2 2 2 6 3" xfId="15396"/>
    <cellStyle name="Normal 2 2 2 2 2 2 2 24 2 2 2 2 2 2 6 3 2" xfId="19147"/>
    <cellStyle name="Normal 2 2 2 2 2 2 2 24 2 2 2 2 2 2 6 4" xfId="8870"/>
    <cellStyle name="Normal 2 2 2 2 2 2 2 24 2 2 2 2 2 2 6 5" xfId="26619"/>
    <cellStyle name="Normal 2 2 2 2 2 2 2 24 2 2 2 2 2 2 6 6" xfId="30346"/>
    <cellStyle name="Normal 2 2 2 2 2 2 2 24 2 2 2 2 2 2 6 7" xfId="34079"/>
    <cellStyle name="Normal 2 2 2 2 2 2 2 24 2 2 2 2 2 2 6 8" xfId="37810"/>
    <cellStyle name="Normal 2 2 2 2 2 2 2 24 2 2 2 2 2 2 7" xfId="807"/>
    <cellStyle name="Normal 2 2 2 2 2 2 2 24 2 2 2 2 2 2 7 2" xfId="8019"/>
    <cellStyle name="Normal 2 2 2 2 2 2 2 24 2 2 2 2 2 2 7 2 2" xfId="22883"/>
    <cellStyle name="Normal 2 2 2 2 2 2 2 24 2 2 2 2 2 2 7 3" xfId="15397"/>
    <cellStyle name="Normal 2 2 2 2 2 2 2 24 2 2 2 2 2 2 7 3 2" xfId="19148"/>
    <cellStyle name="Normal 2 2 2 2 2 2 2 24 2 2 2 2 2 2 7 4" xfId="8871"/>
    <cellStyle name="Normal 2 2 2 2 2 2 2 24 2 2 2 2 2 2 7 5" xfId="26620"/>
    <cellStyle name="Normal 2 2 2 2 2 2 2 24 2 2 2 2 2 2 7 6" xfId="30347"/>
    <cellStyle name="Normal 2 2 2 2 2 2 2 24 2 2 2 2 2 2 7 7" xfId="34080"/>
    <cellStyle name="Normal 2 2 2 2 2 2 2 24 2 2 2 2 2 2 7 8" xfId="37811"/>
    <cellStyle name="Normal 2 2 2 2 2 2 2 24 2 2 2 2 2 2 8" xfId="808"/>
    <cellStyle name="Normal 2 2 2 2 2 2 2 24 2 2 2 2 2 2 8 2" xfId="8020"/>
    <cellStyle name="Normal 2 2 2 2 2 2 2 24 2 2 2 2 2 2 8 2 2" xfId="22884"/>
    <cellStyle name="Normal 2 2 2 2 2 2 2 24 2 2 2 2 2 2 8 3" xfId="15398"/>
    <cellStyle name="Normal 2 2 2 2 2 2 2 24 2 2 2 2 2 2 8 3 2" xfId="19149"/>
    <cellStyle name="Normal 2 2 2 2 2 2 2 24 2 2 2 2 2 2 8 4" xfId="8872"/>
    <cellStyle name="Normal 2 2 2 2 2 2 2 24 2 2 2 2 2 2 8 5" xfId="26621"/>
    <cellStyle name="Normal 2 2 2 2 2 2 2 24 2 2 2 2 2 2 8 6" xfId="30348"/>
    <cellStyle name="Normal 2 2 2 2 2 2 2 24 2 2 2 2 2 2 8 7" xfId="34081"/>
    <cellStyle name="Normal 2 2 2 2 2 2 2 24 2 2 2 2 2 2 8 8" xfId="37812"/>
    <cellStyle name="Normal 2 2 2 2 2 2 2 24 2 2 2 2 2 2 9" xfId="809"/>
    <cellStyle name="Normal 2 2 2 2 2 2 2 24 2 2 2 2 2 2 9 2" xfId="8021"/>
    <cellStyle name="Normal 2 2 2 2 2 2 2 24 2 2 2 2 2 2 9 2 2" xfId="22885"/>
    <cellStyle name="Normal 2 2 2 2 2 2 2 24 2 2 2 2 2 2 9 3" xfId="15399"/>
    <cellStyle name="Normal 2 2 2 2 2 2 2 24 2 2 2 2 2 2 9 3 2" xfId="19150"/>
    <cellStyle name="Normal 2 2 2 2 2 2 2 24 2 2 2 2 2 2 9 4" xfId="8873"/>
    <cellStyle name="Normal 2 2 2 2 2 2 2 24 2 2 2 2 2 2 9 5" xfId="26622"/>
    <cellStyle name="Normal 2 2 2 2 2 2 2 24 2 2 2 2 2 2 9 6" xfId="30349"/>
    <cellStyle name="Normal 2 2 2 2 2 2 2 24 2 2 2 2 2 2 9 7" xfId="34082"/>
    <cellStyle name="Normal 2 2 2 2 2 2 2 24 2 2 2 2 2 2 9 8" xfId="37813"/>
    <cellStyle name="Normal 2 2 2 2 2 2 2 24 2 2 2 2 2 3" xfId="810"/>
    <cellStyle name="Normal 2 2 2 2 2 2 2 24 2 2 2 2 2 3 2" xfId="811"/>
    <cellStyle name="Normal 2 2 2 2 2 2 2 24 2 2 2 2 2 3 3" xfId="8022"/>
    <cellStyle name="Normal 2 2 2 2 2 2 2 24 2 2 2 2 2 3 3 2" xfId="22886"/>
    <cellStyle name="Normal 2 2 2 2 2 2 2 24 2 2 2 2 2 3 4" xfId="15400"/>
    <cellStyle name="Normal 2 2 2 2 2 2 2 24 2 2 2 2 2 3 4 2" xfId="19151"/>
    <cellStyle name="Normal 2 2 2 2 2 2 2 24 2 2 2 2 2 3 5" xfId="8874"/>
    <cellStyle name="Normal 2 2 2 2 2 2 2 24 2 2 2 2 2 3 6" xfId="26623"/>
    <cellStyle name="Normal 2 2 2 2 2 2 2 24 2 2 2 2 2 3 7" xfId="30350"/>
    <cellStyle name="Normal 2 2 2 2 2 2 2 24 2 2 2 2 2 3 8" xfId="34083"/>
    <cellStyle name="Normal 2 2 2 2 2 2 2 24 2 2 2 2 2 3 9" xfId="37814"/>
    <cellStyle name="Normal 2 2 2 2 2 2 2 24 2 2 2 2 2 4" xfId="812"/>
    <cellStyle name="Normal 2 2 2 2 2 2 2 24 2 2 2 2 2 5" xfId="813"/>
    <cellStyle name="Normal 2 2 2 2 2 2 2 24 2 2 2 2 2 6" xfId="814"/>
    <cellStyle name="Normal 2 2 2 2 2 2 2 24 2 2 2 2 2 7" xfId="815"/>
    <cellStyle name="Normal 2 2 2 2 2 2 2 24 2 2 2 2 2 8" xfId="816"/>
    <cellStyle name="Normal 2 2 2 2 2 2 2 24 2 2 2 2 2 9" xfId="817"/>
    <cellStyle name="Normal 2 2 2 2 2 2 2 24 2 2 2 2 3" xfId="818"/>
    <cellStyle name="Normal 2 2 2 2 2 2 2 24 2 2 2 2 3 2" xfId="819"/>
    <cellStyle name="Normal 2 2 2 2 2 2 2 24 2 2 2 2 3 2 2" xfId="8030"/>
    <cellStyle name="Normal 2 2 2 2 2 2 2 24 2 2 2 2 3 2 2 2" xfId="22887"/>
    <cellStyle name="Normal 2 2 2 2 2 2 2 24 2 2 2 2 3 2 3" xfId="15401"/>
    <cellStyle name="Normal 2 2 2 2 2 2 2 24 2 2 2 2 3 2 3 2" xfId="19152"/>
    <cellStyle name="Normal 2 2 2 2 2 2 2 24 2 2 2 2 3 2 4" xfId="8876"/>
    <cellStyle name="Normal 2 2 2 2 2 2 2 24 2 2 2 2 3 2 5" xfId="26624"/>
    <cellStyle name="Normal 2 2 2 2 2 2 2 24 2 2 2 2 3 2 6" xfId="30351"/>
    <cellStyle name="Normal 2 2 2 2 2 2 2 24 2 2 2 2 3 2 7" xfId="34084"/>
    <cellStyle name="Normal 2 2 2 2 2 2 2 24 2 2 2 2 3 2 8" xfId="37815"/>
    <cellStyle name="Normal 2 2 2 2 2 2 2 24 2 2 2 2 4" xfId="820"/>
    <cellStyle name="Normal 2 2 2 2 2 2 2 24 2 2 2 2 4 2" xfId="8031"/>
    <cellStyle name="Normal 2 2 2 2 2 2 2 24 2 2 2 2 4 2 2" xfId="22888"/>
    <cellStyle name="Normal 2 2 2 2 2 2 2 24 2 2 2 2 4 3" xfId="15402"/>
    <cellStyle name="Normal 2 2 2 2 2 2 2 24 2 2 2 2 4 3 2" xfId="19153"/>
    <cellStyle name="Normal 2 2 2 2 2 2 2 24 2 2 2 2 4 4" xfId="8877"/>
    <cellStyle name="Normal 2 2 2 2 2 2 2 24 2 2 2 2 4 5" xfId="26625"/>
    <cellStyle name="Normal 2 2 2 2 2 2 2 24 2 2 2 2 4 6" xfId="30352"/>
    <cellStyle name="Normal 2 2 2 2 2 2 2 24 2 2 2 2 4 7" xfId="34085"/>
    <cellStyle name="Normal 2 2 2 2 2 2 2 24 2 2 2 2 4 8" xfId="37816"/>
    <cellStyle name="Normal 2 2 2 2 2 2 2 24 2 2 2 2 5" xfId="821"/>
    <cellStyle name="Normal 2 2 2 2 2 2 2 24 2 2 2 2 5 2" xfId="8032"/>
    <cellStyle name="Normal 2 2 2 2 2 2 2 24 2 2 2 2 5 2 2" xfId="22889"/>
    <cellStyle name="Normal 2 2 2 2 2 2 2 24 2 2 2 2 5 3" xfId="15403"/>
    <cellStyle name="Normal 2 2 2 2 2 2 2 24 2 2 2 2 5 3 2" xfId="19154"/>
    <cellStyle name="Normal 2 2 2 2 2 2 2 24 2 2 2 2 5 4" xfId="8878"/>
    <cellStyle name="Normal 2 2 2 2 2 2 2 24 2 2 2 2 5 5" xfId="26626"/>
    <cellStyle name="Normal 2 2 2 2 2 2 2 24 2 2 2 2 5 6" xfId="30353"/>
    <cellStyle name="Normal 2 2 2 2 2 2 2 24 2 2 2 2 5 7" xfId="34086"/>
    <cellStyle name="Normal 2 2 2 2 2 2 2 24 2 2 2 2 5 8" xfId="37817"/>
    <cellStyle name="Normal 2 2 2 2 2 2 2 24 2 2 2 2 6" xfId="822"/>
    <cellStyle name="Normal 2 2 2 2 2 2 2 24 2 2 2 2 6 2" xfId="8033"/>
    <cellStyle name="Normal 2 2 2 2 2 2 2 24 2 2 2 2 6 2 2" xfId="22890"/>
    <cellStyle name="Normal 2 2 2 2 2 2 2 24 2 2 2 2 6 3" xfId="15404"/>
    <cellStyle name="Normal 2 2 2 2 2 2 2 24 2 2 2 2 6 3 2" xfId="19155"/>
    <cellStyle name="Normal 2 2 2 2 2 2 2 24 2 2 2 2 6 4" xfId="8879"/>
    <cellStyle name="Normal 2 2 2 2 2 2 2 24 2 2 2 2 6 5" xfId="26627"/>
    <cellStyle name="Normal 2 2 2 2 2 2 2 24 2 2 2 2 6 6" xfId="30354"/>
    <cellStyle name="Normal 2 2 2 2 2 2 2 24 2 2 2 2 6 7" xfId="34087"/>
    <cellStyle name="Normal 2 2 2 2 2 2 2 24 2 2 2 2 6 8" xfId="37818"/>
    <cellStyle name="Normal 2 2 2 2 2 2 2 24 2 2 2 2 7" xfId="823"/>
    <cellStyle name="Normal 2 2 2 2 2 2 2 24 2 2 2 2 7 2" xfId="8034"/>
    <cellStyle name="Normal 2 2 2 2 2 2 2 24 2 2 2 2 7 2 2" xfId="22891"/>
    <cellStyle name="Normal 2 2 2 2 2 2 2 24 2 2 2 2 7 3" xfId="15405"/>
    <cellStyle name="Normal 2 2 2 2 2 2 2 24 2 2 2 2 7 3 2" xfId="19156"/>
    <cellStyle name="Normal 2 2 2 2 2 2 2 24 2 2 2 2 7 4" xfId="8889"/>
    <cellStyle name="Normal 2 2 2 2 2 2 2 24 2 2 2 2 7 5" xfId="26628"/>
    <cellStyle name="Normal 2 2 2 2 2 2 2 24 2 2 2 2 7 6" xfId="30355"/>
    <cellStyle name="Normal 2 2 2 2 2 2 2 24 2 2 2 2 7 7" xfId="34088"/>
    <cellStyle name="Normal 2 2 2 2 2 2 2 24 2 2 2 2 7 8" xfId="37819"/>
    <cellStyle name="Normal 2 2 2 2 2 2 2 24 2 2 2 2 8" xfId="824"/>
    <cellStyle name="Normal 2 2 2 2 2 2 2 24 2 2 2 2 8 2" xfId="8035"/>
    <cellStyle name="Normal 2 2 2 2 2 2 2 24 2 2 2 2 8 2 2" xfId="22892"/>
    <cellStyle name="Normal 2 2 2 2 2 2 2 24 2 2 2 2 8 3" xfId="15406"/>
    <cellStyle name="Normal 2 2 2 2 2 2 2 24 2 2 2 2 8 3 2" xfId="19157"/>
    <cellStyle name="Normal 2 2 2 2 2 2 2 24 2 2 2 2 8 4" xfId="8890"/>
    <cellStyle name="Normal 2 2 2 2 2 2 2 24 2 2 2 2 8 5" xfId="26629"/>
    <cellStyle name="Normal 2 2 2 2 2 2 2 24 2 2 2 2 8 6" xfId="30356"/>
    <cellStyle name="Normal 2 2 2 2 2 2 2 24 2 2 2 2 8 7" xfId="34089"/>
    <cellStyle name="Normal 2 2 2 2 2 2 2 24 2 2 2 2 8 8" xfId="37820"/>
    <cellStyle name="Normal 2 2 2 2 2 2 2 24 2 2 2 2 9" xfId="825"/>
    <cellStyle name="Normal 2 2 2 2 2 2 2 24 2 2 2 2 9 2" xfId="8036"/>
    <cellStyle name="Normal 2 2 2 2 2 2 2 24 2 2 2 2 9 2 2" xfId="22893"/>
    <cellStyle name="Normal 2 2 2 2 2 2 2 24 2 2 2 2 9 3" xfId="15407"/>
    <cellStyle name="Normal 2 2 2 2 2 2 2 24 2 2 2 2 9 3 2" xfId="19158"/>
    <cellStyle name="Normal 2 2 2 2 2 2 2 24 2 2 2 2 9 4" xfId="8891"/>
    <cellStyle name="Normal 2 2 2 2 2 2 2 24 2 2 2 2 9 5" xfId="26630"/>
    <cellStyle name="Normal 2 2 2 2 2 2 2 24 2 2 2 2 9 6" xfId="30357"/>
    <cellStyle name="Normal 2 2 2 2 2 2 2 24 2 2 2 2 9 7" xfId="34090"/>
    <cellStyle name="Normal 2 2 2 2 2 2 2 24 2 2 2 2 9 8" xfId="37821"/>
    <cellStyle name="Normal 2 2 2 2 2 2 2 24 2 2 2 3" xfId="826"/>
    <cellStyle name="Normal 2 2 2 2 2 2 2 24 2 2 2 3 10" xfId="827"/>
    <cellStyle name="Normal 2 2 2 2 2 2 2 24 2 2 2 3 10 2" xfId="8038"/>
    <cellStyle name="Normal 2 2 2 2 2 2 2 24 2 2 2 3 10 2 2" xfId="22895"/>
    <cellStyle name="Normal 2 2 2 2 2 2 2 24 2 2 2 3 10 3" xfId="15409"/>
    <cellStyle name="Normal 2 2 2 2 2 2 2 24 2 2 2 3 10 3 2" xfId="19160"/>
    <cellStyle name="Normal 2 2 2 2 2 2 2 24 2 2 2 3 10 4" xfId="8894"/>
    <cellStyle name="Normal 2 2 2 2 2 2 2 24 2 2 2 3 10 5" xfId="26632"/>
    <cellStyle name="Normal 2 2 2 2 2 2 2 24 2 2 2 3 10 6" xfId="30359"/>
    <cellStyle name="Normal 2 2 2 2 2 2 2 24 2 2 2 3 10 7" xfId="34092"/>
    <cellStyle name="Normal 2 2 2 2 2 2 2 24 2 2 2 3 10 8" xfId="37823"/>
    <cellStyle name="Normal 2 2 2 2 2 2 2 24 2 2 2 3 11" xfId="828"/>
    <cellStyle name="Normal 2 2 2 2 2 2 2 24 2 2 2 3 11 2" xfId="8039"/>
    <cellStyle name="Normal 2 2 2 2 2 2 2 24 2 2 2 3 11 2 2" xfId="22896"/>
    <cellStyle name="Normal 2 2 2 2 2 2 2 24 2 2 2 3 11 3" xfId="15410"/>
    <cellStyle name="Normal 2 2 2 2 2 2 2 24 2 2 2 3 11 3 2" xfId="19161"/>
    <cellStyle name="Normal 2 2 2 2 2 2 2 24 2 2 2 3 11 4" xfId="8895"/>
    <cellStyle name="Normal 2 2 2 2 2 2 2 24 2 2 2 3 11 5" xfId="26633"/>
    <cellStyle name="Normal 2 2 2 2 2 2 2 24 2 2 2 3 11 6" xfId="30360"/>
    <cellStyle name="Normal 2 2 2 2 2 2 2 24 2 2 2 3 11 7" xfId="34093"/>
    <cellStyle name="Normal 2 2 2 2 2 2 2 24 2 2 2 3 11 8" xfId="37824"/>
    <cellStyle name="Normal 2 2 2 2 2 2 2 24 2 2 2 3 12" xfId="8037"/>
    <cellStyle name="Normal 2 2 2 2 2 2 2 24 2 2 2 3 12 2" xfId="22894"/>
    <cellStyle name="Normal 2 2 2 2 2 2 2 24 2 2 2 3 13" xfId="15408"/>
    <cellStyle name="Normal 2 2 2 2 2 2 2 24 2 2 2 3 13 2" xfId="19159"/>
    <cellStyle name="Normal 2 2 2 2 2 2 2 24 2 2 2 3 14" xfId="8893"/>
    <cellStyle name="Normal 2 2 2 2 2 2 2 24 2 2 2 3 15" xfId="26631"/>
    <cellStyle name="Normal 2 2 2 2 2 2 2 24 2 2 2 3 16" xfId="30358"/>
    <cellStyle name="Normal 2 2 2 2 2 2 2 24 2 2 2 3 17" xfId="34091"/>
    <cellStyle name="Normal 2 2 2 2 2 2 2 24 2 2 2 3 18" xfId="37822"/>
    <cellStyle name="Normal 2 2 2 2 2 2 2 24 2 2 2 3 2" xfId="829"/>
    <cellStyle name="Normal 2 2 2 2 2 2 2 24 2 2 2 3 2 2" xfId="830"/>
    <cellStyle name="Normal 2 2 2 2 2 2 2 24 2 2 2 3 2 2 2" xfId="8040"/>
    <cellStyle name="Normal 2 2 2 2 2 2 2 24 2 2 2 3 2 2 2 2" xfId="22897"/>
    <cellStyle name="Normal 2 2 2 2 2 2 2 24 2 2 2 3 2 2 3" xfId="15411"/>
    <cellStyle name="Normal 2 2 2 2 2 2 2 24 2 2 2 3 2 2 3 2" xfId="19162"/>
    <cellStyle name="Normal 2 2 2 2 2 2 2 24 2 2 2 3 2 2 4" xfId="8896"/>
    <cellStyle name="Normal 2 2 2 2 2 2 2 24 2 2 2 3 2 2 5" xfId="26634"/>
    <cellStyle name="Normal 2 2 2 2 2 2 2 24 2 2 2 3 2 2 6" xfId="30361"/>
    <cellStyle name="Normal 2 2 2 2 2 2 2 24 2 2 2 3 2 2 7" xfId="34094"/>
    <cellStyle name="Normal 2 2 2 2 2 2 2 24 2 2 2 3 2 2 8" xfId="37825"/>
    <cellStyle name="Normal 2 2 2 2 2 2 2 24 2 2 2 3 3" xfId="831"/>
    <cellStyle name="Normal 2 2 2 2 2 2 2 24 2 2 2 3 3 2" xfId="8041"/>
    <cellStyle name="Normal 2 2 2 2 2 2 2 24 2 2 2 3 3 2 2" xfId="22898"/>
    <cellStyle name="Normal 2 2 2 2 2 2 2 24 2 2 2 3 3 3" xfId="15412"/>
    <cellStyle name="Normal 2 2 2 2 2 2 2 24 2 2 2 3 3 3 2" xfId="19163"/>
    <cellStyle name="Normal 2 2 2 2 2 2 2 24 2 2 2 3 3 4" xfId="8897"/>
    <cellStyle name="Normal 2 2 2 2 2 2 2 24 2 2 2 3 3 5" xfId="26635"/>
    <cellStyle name="Normal 2 2 2 2 2 2 2 24 2 2 2 3 3 6" xfId="30362"/>
    <cellStyle name="Normal 2 2 2 2 2 2 2 24 2 2 2 3 3 7" xfId="34095"/>
    <cellStyle name="Normal 2 2 2 2 2 2 2 24 2 2 2 3 3 8" xfId="37826"/>
    <cellStyle name="Normal 2 2 2 2 2 2 2 24 2 2 2 3 4" xfId="832"/>
    <cellStyle name="Normal 2 2 2 2 2 2 2 24 2 2 2 3 4 2" xfId="8042"/>
    <cellStyle name="Normal 2 2 2 2 2 2 2 24 2 2 2 3 4 2 2" xfId="22899"/>
    <cellStyle name="Normal 2 2 2 2 2 2 2 24 2 2 2 3 4 3" xfId="15413"/>
    <cellStyle name="Normal 2 2 2 2 2 2 2 24 2 2 2 3 4 3 2" xfId="19164"/>
    <cellStyle name="Normal 2 2 2 2 2 2 2 24 2 2 2 3 4 4" xfId="8898"/>
    <cellStyle name="Normal 2 2 2 2 2 2 2 24 2 2 2 3 4 5" xfId="26636"/>
    <cellStyle name="Normal 2 2 2 2 2 2 2 24 2 2 2 3 4 6" xfId="30363"/>
    <cellStyle name="Normal 2 2 2 2 2 2 2 24 2 2 2 3 4 7" xfId="34096"/>
    <cellStyle name="Normal 2 2 2 2 2 2 2 24 2 2 2 3 4 8" xfId="37827"/>
    <cellStyle name="Normal 2 2 2 2 2 2 2 24 2 2 2 3 5" xfId="833"/>
    <cellStyle name="Normal 2 2 2 2 2 2 2 24 2 2 2 3 5 2" xfId="8043"/>
    <cellStyle name="Normal 2 2 2 2 2 2 2 24 2 2 2 3 5 2 2" xfId="22900"/>
    <cellStyle name="Normal 2 2 2 2 2 2 2 24 2 2 2 3 5 3" xfId="15414"/>
    <cellStyle name="Normal 2 2 2 2 2 2 2 24 2 2 2 3 5 3 2" xfId="19165"/>
    <cellStyle name="Normal 2 2 2 2 2 2 2 24 2 2 2 3 5 4" xfId="8899"/>
    <cellStyle name="Normal 2 2 2 2 2 2 2 24 2 2 2 3 5 5" xfId="26637"/>
    <cellStyle name="Normal 2 2 2 2 2 2 2 24 2 2 2 3 5 6" xfId="30364"/>
    <cellStyle name="Normal 2 2 2 2 2 2 2 24 2 2 2 3 5 7" xfId="34097"/>
    <cellStyle name="Normal 2 2 2 2 2 2 2 24 2 2 2 3 5 8" xfId="37828"/>
    <cellStyle name="Normal 2 2 2 2 2 2 2 24 2 2 2 3 6" xfId="834"/>
    <cellStyle name="Normal 2 2 2 2 2 2 2 24 2 2 2 3 6 2" xfId="8044"/>
    <cellStyle name="Normal 2 2 2 2 2 2 2 24 2 2 2 3 6 2 2" xfId="22901"/>
    <cellStyle name="Normal 2 2 2 2 2 2 2 24 2 2 2 3 6 3" xfId="15415"/>
    <cellStyle name="Normal 2 2 2 2 2 2 2 24 2 2 2 3 6 3 2" xfId="19166"/>
    <cellStyle name="Normal 2 2 2 2 2 2 2 24 2 2 2 3 6 4" xfId="8900"/>
    <cellStyle name="Normal 2 2 2 2 2 2 2 24 2 2 2 3 6 5" xfId="26638"/>
    <cellStyle name="Normal 2 2 2 2 2 2 2 24 2 2 2 3 6 6" xfId="30365"/>
    <cellStyle name="Normal 2 2 2 2 2 2 2 24 2 2 2 3 6 7" xfId="34098"/>
    <cellStyle name="Normal 2 2 2 2 2 2 2 24 2 2 2 3 6 8" xfId="37829"/>
    <cellStyle name="Normal 2 2 2 2 2 2 2 24 2 2 2 3 7" xfId="835"/>
    <cellStyle name="Normal 2 2 2 2 2 2 2 24 2 2 2 3 7 2" xfId="8045"/>
    <cellStyle name="Normal 2 2 2 2 2 2 2 24 2 2 2 3 7 2 2" xfId="22902"/>
    <cellStyle name="Normal 2 2 2 2 2 2 2 24 2 2 2 3 7 3" xfId="15416"/>
    <cellStyle name="Normal 2 2 2 2 2 2 2 24 2 2 2 3 7 3 2" xfId="19167"/>
    <cellStyle name="Normal 2 2 2 2 2 2 2 24 2 2 2 3 7 4" xfId="8909"/>
    <cellStyle name="Normal 2 2 2 2 2 2 2 24 2 2 2 3 7 5" xfId="26639"/>
    <cellStyle name="Normal 2 2 2 2 2 2 2 24 2 2 2 3 7 6" xfId="30366"/>
    <cellStyle name="Normal 2 2 2 2 2 2 2 24 2 2 2 3 7 7" xfId="34099"/>
    <cellStyle name="Normal 2 2 2 2 2 2 2 24 2 2 2 3 7 8" xfId="37830"/>
    <cellStyle name="Normal 2 2 2 2 2 2 2 24 2 2 2 3 8" xfId="836"/>
    <cellStyle name="Normal 2 2 2 2 2 2 2 24 2 2 2 3 8 2" xfId="8046"/>
    <cellStyle name="Normal 2 2 2 2 2 2 2 24 2 2 2 3 8 2 2" xfId="22903"/>
    <cellStyle name="Normal 2 2 2 2 2 2 2 24 2 2 2 3 8 3" xfId="15417"/>
    <cellStyle name="Normal 2 2 2 2 2 2 2 24 2 2 2 3 8 3 2" xfId="19168"/>
    <cellStyle name="Normal 2 2 2 2 2 2 2 24 2 2 2 3 8 4" xfId="8910"/>
    <cellStyle name="Normal 2 2 2 2 2 2 2 24 2 2 2 3 8 5" xfId="26640"/>
    <cellStyle name="Normal 2 2 2 2 2 2 2 24 2 2 2 3 8 6" xfId="30367"/>
    <cellStyle name="Normal 2 2 2 2 2 2 2 24 2 2 2 3 8 7" xfId="34100"/>
    <cellStyle name="Normal 2 2 2 2 2 2 2 24 2 2 2 3 8 8" xfId="37831"/>
    <cellStyle name="Normal 2 2 2 2 2 2 2 24 2 2 2 3 9" xfId="837"/>
    <cellStyle name="Normal 2 2 2 2 2 2 2 24 2 2 2 3 9 2" xfId="8047"/>
    <cellStyle name="Normal 2 2 2 2 2 2 2 24 2 2 2 3 9 2 2" xfId="22904"/>
    <cellStyle name="Normal 2 2 2 2 2 2 2 24 2 2 2 3 9 3" xfId="15418"/>
    <cellStyle name="Normal 2 2 2 2 2 2 2 24 2 2 2 3 9 3 2" xfId="19169"/>
    <cellStyle name="Normal 2 2 2 2 2 2 2 24 2 2 2 3 9 4" xfId="8911"/>
    <cellStyle name="Normal 2 2 2 2 2 2 2 24 2 2 2 3 9 5" xfId="26641"/>
    <cellStyle name="Normal 2 2 2 2 2 2 2 24 2 2 2 3 9 6" xfId="30368"/>
    <cellStyle name="Normal 2 2 2 2 2 2 2 24 2 2 2 3 9 7" xfId="34101"/>
    <cellStyle name="Normal 2 2 2 2 2 2 2 24 2 2 2 3 9 8" xfId="37832"/>
    <cellStyle name="Normal 2 2 2 2 2 2 2 24 2 2 2 4" xfId="838"/>
    <cellStyle name="Normal 2 2 2 2 2 2 2 24 2 2 2 4 2" xfId="839"/>
    <cellStyle name="Normal 2 2 2 2 2 2 2 24 2 2 2 4 3" xfId="8048"/>
    <cellStyle name="Normal 2 2 2 2 2 2 2 24 2 2 2 4 3 2" xfId="22905"/>
    <cellStyle name="Normal 2 2 2 2 2 2 2 24 2 2 2 4 4" xfId="15419"/>
    <cellStyle name="Normal 2 2 2 2 2 2 2 24 2 2 2 4 4 2" xfId="19170"/>
    <cellStyle name="Normal 2 2 2 2 2 2 2 24 2 2 2 4 5" xfId="8912"/>
    <cellStyle name="Normal 2 2 2 2 2 2 2 24 2 2 2 4 6" xfId="26642"/>
    <cellStyle name="Normal 2 2 2 2 2 2 2 24 2 2 2 4 7" xfId="30369"/>
    <cellStyle name="Normal 2 2 2 2 2 2 2 24 2 2 2 4 8" xfId="34102"/>
    <cellStyle name="Normal 2 2 2 2 2 2 2 24 2 2 2 4 9" xfId="37833"/>
    <cellStyle name="Normal 2 2 2 2 2 2 2 24 2 2 2 5" xfId="840"/>
    <cellStyle name="Normal 2 2 2 2 2 2 2 24 2 2 2 6" xfId="841"/>
    <cellStyle name="Normal 2 2 2 2 2 2 2 24 2 2 2 7" xfId="842"/>
    <cellStyle name="Normal 2 2 2 2 2 2 2 24 2 2 2 8" xfId="843"/>
    <cellStyle name="Normal 2 2 2 2 2 2 2 24 2 2 2 9" xfId="844"/>
    <cellStyle name="Normal 2 2 2 2 2 2 2 24 2 2 20" xfId="37794"/>
    <cellStyle name="Normal 2 2 2 2 2 2 2 24 2 2 3" xfId="845"/>
    <cellStyle name="Normal 2 2 2 2 2 2 2 24 2 2 3 10" xfId="846"/>
    <cellStyle name="Normal 2 2 2 2 2 2 2 24 2 2 3 11" xfId="847"/>
    <cellStyle name="Normal 2 2 2 2 2 2 2 24 2 2 3 2" xfId="848"/>
    <cellStyle name="Normal 2 2 2 2 2 2 2 24 2 2 3 2 10" xfId="849"/>
    <cellStyle name="Normal 2 2 2 2 2 2 2 24 2 2 3 2 10 2" xfId="8053"/>
    <cellStyle name="Normal 2 2 2 2 2 2 2 24 2 2 3 2 10 2 2" xfId="22907"/>
    <cellStyle name="Normal 2 2 2 2 2 2 2 24 2 2 3 2 10 3" xfId="15421"/>
    <cellStyle name="Normal 2 2 2 2 2 2 2 24 2 2 3 2 10 3 2" xfId="19172"/>
    <cellStyle name="Normal 2 2 2 2 2 2 2 24 2 2 3 2 10 4" xfId="8918"/>
    <cellStyle name="Normal 2 2 2 2 2 2 2 24 2 2 3 2 10 5" xfId="26644"/>
    <cellStyle name="Normal 2 2 2 2 2 2 2 24 2 2 3 2 10 6" xfId="30371"/>
    <cellStyle name="Normal 2 2 2 2 2 2 2 24 2 2 3 2 10 7" xfId="34104"/>
    <cellStyle name="Normal 2 2 2 2 2 2 2 24 2 2 3 2 10 8" xfId="37835"/>
    <cellStyle name="Normal 2 2 2 2 2 2 2 24 2 2 3 2 11" xfId="850"/>
    <cellStyle name="Normal 2 2 2 2 2 2 2 24 2 2 3 2 11 2" xfId="8054"/>
    <cellStyle name="Normal 2 2 2 2 2 2 2 24 2 2 3 2 11 2 2" xfId="22908"/>
    <cellStyle name="Normal 2 2 2 2 2 2 2 24 2 2 3 2 11 3" xfId="15422"/>
    <cellStyle name="Normal 2 2 2 2 2 2 2 24 2 2 3 2 11 3 2" xfId="19173"/>
    <cellStyle name="Normal 2 2 2 2 2 2 2 24 2 2 3 2 11 4" xfId="8919"/>
    <cellStyle name="Normal 2 2 2 2 2 2 2 24 2 2 3 2 11 5" xfId="26645"/>
    <cellStyle name="Normal 2 2 2 2 2 2 2 24 2 2 3 2 11 6" xfId="30372"/>
    <cellStyle name="Normal 2 2 2 2 2 2 2 24 2 2 3 2 11 7" xfId="34105"/>
    <cellStyle name="Normal 2 2 2 2 2 2 2 24 2 2 3 2 11 8" xfId="37836"/>
    <cellStyle name="Normal 2 2 2 2 2 2 2 24 2 2 3 2 12" xfId="8052"/>
    <cellStyle name="Normal 2 2 2 2 2 2 2 24 2 2 3 2 12 2" xfId="22906"/>
    <cellStyle name="Normal 2 2 2 2 2 2 2 24 2 2 3 2 13" xfId="15420"/>
    <cellStyle name="Normal 2 2 2 2 2 2 2 24 2 2 3 2 13 2" xfId="19171"/>
    <cellStyle name="Normal 2 2 2 2 2 2 2 24 2 2 3 2 14" xfId="8917"/>
    <cellStyle name="Normal 2 2 2 2 2 2 2 24 2 2 3 2 15" xfId="26643"/>
    <cellStyle name="Normal 2 2 2 2 2 2 2 24 2 2 3 2 16" xfId="30370"/>
    <cellStyle name="Normal 2 2 2 2 2 2 2 24 2 2 3 2 17" xfId="34103"/>
    <cellStyle name="Normal 2 2 2 2 2 2 2 24 2 2 3 2 18" xfId="37834"/>
    <cellStyle name="Normal 2 2 2 2 2 2 2 24 2 2 3 2 2" xfId="851"/>
    <cellStyle name="Normal 2 2 2 2 2 2 2 24 2 2 3 2 2 2" xfId="852"/>
    <cellStyle name="Normal 2 2 2 2 2 2 2 24 2 2 3 2 2 2 2" xfId="8056"/>
    <cellStyle name="Normal 2 2 2 2 2 2 2 24 2 2 3 2 2 2 2 2" xfId="22909"/>
    <cellStyle name="Normal 2 2 2 2 2 2 2 24 2 2 3 2 2 2 3" xfId="15423"/>
    <cellStyle name="Normal 2 2 2 2 2 2 2 24 2 2 3 2 2 2 3 2" xfId="19174"/>
    <cellStyle name="Normal 2 2 2 2 2 2 2 24 2 2 3 2 2 2 4" xfId="8920"/>
    <cellStyle name="Normal 2 2 2 2 2 2 2 24 2 2 3 2 2 2 5" xfId="26646"/>
    <cellStyle name="Normal 2 2 2 2 2 2 2 24 2 2 3 2 2 2 6" xfId="30373"/>
    <cellStyle name="Normal 2 2 2 2 2 2 2 24 2 2 3 2 2 2 7" xfId="34106"/>
    <cellStyle name="Normal 2 2 2 2 2 2 2 24 2 2 3 2 2 2 8" xfId="37837"/>
    <cellStyle name="Normal 2 2 2 2 2 2 2 24 2 2 3 2 3" xfId="853"/>
    <cellStyle name="Normal 2 2 2 2 2 2 2 24 2 2 3 2 3 2" xfId="8057"/>
    <cellStyle name="Normal 2 2 2 2 2 2 2 24 2 2 3 2 3 2 2" xfId="22910"/>
    <cellStyle name="Normal 2 2 2 2 2 2 2 24 2 2 3 2 3 3" xfId="15424"/>
    <cellStyle name="Normal 2 2 2 2 2 2 2 24 2 2 3 2 3 3 2" xfId="19175"/>
    <cellStyle name="Normal 2 2 2 2 2 2 2 24 2 2 3 2 3 4" xfId="8921"/>
    <cellStyle name="Normal 2 2 2 2 2 2 2 24 2 2 3 2 3 5" xfId="26647"/>
    <cellStyle name="Normal 2 2 2 2 2 2 2 24 2 2 3 2 3 6" xfId="30374"/>
    <cellStyle name="Normal 2 2 2 2 2 2 2 24 2 2 3 2 3 7" xfId="34107"/>
    <cellStyle name="Normal 2 2 2 2 2 2 2 24 2 2 3 2 3 8" xfId="37838"/>
    <cellStyle name="Normal 2 2 2 2 2 2 2 24 2 2 3 2 4" xfId="854"/>
    <cellStyle name="Normal 2 2 2 2 2 2 2 24 2 2 3 2 4 2" xfId="8058"/>
    <cellStyle name="Normal 2 2 2 2 2 2 2 24 2 2 3 2 4 2 2" xfId="22911"/>
    <cellStyle name="Normal 2 2 2 2 2 2 2 24 2 2 3 2 4 3" xfId="15425"/>
    <cellStyle name="Normal 2 2 2 2 2 2 2 24 2 2 3 2 4 3 2" xfId="19176"/>
    <cellStyle name="Normal 2 2 2 2 2 2 2 24 2 2 3 2 4 4" xfId="8922"/>
    <cellStyle name="Normal 2 2 2 2 2 2 2 24 2 2 3 2 4 5" xfId="26648"/>
    <cellStyle name="Normal 2 2 2 2 2 2 2 24 2 2 3 2 4 6" xfId="30375"/>
    <cellStyle name="Normal 2 2 2 2 2 2 2 24 2 2 3 2 4 7" xfId="34108"/>
    <cellStyle name="Normal 2 2 2 2 2 2 2 24 2 2 3 2 4 8" xfId="37839"/>
    <cellStyle name="Normal 2 2 2 2 2 2 2 24 2 2 3 2 5" xfId="855"/>
    <cellStyle name="Normal 2 2 2 2 2 2 2 24 2 2 3 2 5 2" xfId="8059"/>
    <cellStyle name="Normal 2 2 2 2 2 2 2 24 2 2 3 2 5 2 2" xfId="22912"/>
    <cellStyle name="Normal 2 2 2 2 2 2 2 24 2 2 3 2 5 3" xfId="15426"/>
    <cellStyle name="Normal 2 2 2 2 2 2 2 24 2 2 3 2 5 3 2" xfId="19177"/>
    <cellStyle name="Normal 2 2 2 2 2 2 2 24 2 2 3 2 5 4" xfId="8923"/>
    <cellStyle name="Normal 2 2 2 2 2 2 2 24 2 2 3 2 5 5" xfId="26649"/>
    <cellStyle name="Normal 2 2 2 2 2 2 2 24 2 2 3 2 5 6" xfId="30376"/>
    <cellStyle name="Normal 2 2 2 2 2 2 2 24 2 2 3 2 5 7" xfId="34109"/>
    <cellStyle name="Normal 2 2 2 2 2 2 2 24 2 2 3 2 5 8" xfId="37840"/>
    <cellStyle name="Normal 2 2 2 2 2 2 2 24 2 2 3 2 6" xfId="856"/>
    <cellStyle name="Normal 2 2 2 2 2 2 2 24 2 2 3 2 6 2" xfId="8060"/>
    <cellStyle name="Normal 2 2 2 2 2 2 2 24 2 2 3 2 6 2 2" xfId="22913"/>
    <cellStyle name="Normal 2 2 2 2 2 2 2 24 2 2 3 2 6 3" xfId="15427"/>
    <cellStyle name="Normal 2 2 2 2 2 2 2 24 2 2 3 2 6 3 2" xfId="19178"/>
    <cellStyle name="Normal 2 2 2 2 2 2 2 24 2 2 3 2 6 4" xfId="8924"/>
    <cellStyle name="Normal 2 2 2 2 2 2 2 24 2 2 3 2 6 5" xfId="26650"/>
    <cellStyle name="Normal 2 2 2 2 2 2 2 24 2 2 3 2 6 6" xfId="30377"/>
    <cellStyle name="Normal 2 2 2 2 2 2 2 24 2 2 3 2 6 7" xfId="34110"/>
    <cellStyle name="Normal 2 2 2 2 2 2 2 24 2 2 3 2 6 8" xfId="37841"/>
    <cellStyle name="Normal 2 2 2 2 2 2 2 24 2 2 3 2 7" xfId="857"/>
    <cellStyle name="Normal 2 2 2 2 2 2 2 24 2 2 3 2 7 2" xfId="8061"/>
    <cellStyle name="Normal 2 2 2 2 2 2 2 24 2 2 3 2 7 2 2" xfId="22914"/>
    <cellStyle name="Normal 2 2 2 2 2 2 2 24 2 2 3 2 7 3" xfId="15428"/>
    <cellStyle name="Normal 2 2 2 2 2 2 2 24 2 2 3 2 7 3 2" xfId="19179"/>
    <cellStyle name="Normal 2 2 2 2 2 2 2 24 2 2 3 2 7 4" xfId="8933"/>
    <cellStyle name="Normal 2 2 2 2 2 2 2 24 2 2 3 2 7 5" xfId="26651"/>
    <cellStyle name="Normal 2 2 2 2 2 2 2 24 2 2 3 2 7 6" xfId="30378"/>
    <cellStyle name="Normal 2 2 2 2 2 2 2 24 2 2 3 2 7 7" xfId="34111"/>
    <cellStyle name="Normal 2 2 2 2 2 2 2 24 2 2 3 2 7 8" xfId="37842"/>
    <cellStyle name="Normal 2 2 2 2 2 2 2 24 2 2 3 2 8" xfId="858"/>
    <cellStyle name="Normal 2 2 2 2 2 2 2 24 2 2 3 2 8 2" xfId="8062"/>
    <cellStyle name="Normal 2 2 2 2 2 2 2 24 2 2 3 2 8 2 2" xfId="22915"/>
    <cellStyle name="Normal 2 2 2 2 2 2 2 24 2 2 3 2 8 3" xfId="15429"/>
    <cellStyle name="Normal 2 2 2 2 2 2 2 24 2 2 3 2 8 3 2" xfId="19180"/>
    <cellStyle name="Normal 2 2 2 2 2 2 2 24 2 2 3 2 8 4" xfId="8934"/>
    <cellStyle name="Normal 2 2 2 2 2 2 2 24 2 2 3 2 8 5" xfId="26652"/>
    <cellStyle name="Normal 2 2 2 2 2 2 2 24 2 2 3 2 8 6" xfId="30379"/>
    <cellStyle name="Normal 2 2 2 2 2 2 2 24 2 2 3 2 8 7" xfId="34112"/>
    <cellStyle name="Normal 2 2 2 2 2 2 2 24 2 2 3 2 8 8" xfId="37843"/>
    <cellStyle name="Normal 2 2 2 2 2 2 2 24 2 2 3 2 9" xfId="859"/>
    <cellStyle name="Normal 2 2 2 2 2 2 2 24 2 2 3 2 9 2" xfId="8063"/>
    <cellStyle name="Normal 2 2 2 2 2 2 2 24 2 2 3 2 9 2 2" xfId="22916"/>
    <cellStyle name="Normal 2 2 2 2 2 2 2 24 2 2 3 2 9 3" xfId="15430"/>
    <cellStyle name="Normal 2 2 2 2 2 2 2 24 2 2 3 2 9 3 2" xfId="19181"/>
    <cellStyle name="Normal 2 2 2 2 2 2 2 24 2 2 3 2 9 4" xfId="8935"/>
    <cellStyle name="Normal 2 2 2 2 2 2 2 24 2 2 3 2 9 5" xfId="26653"/>
    <cellStyle name="Normal 2 2 2 2 2 2 2 24 2 2 3 2 9 6" xfId="30380"/>
    <cellStyle name="Normal 2 2 2 2 2 2 2 24 2 2 3 2 9 7" xfId="34113"/>
    <cellStyle name="Normal 2 2 2 2 2 2 2 24 2 2 3 2 9 8" xfId="37844"/>
    <cellStyle name="Normal 2 2 2 2 2 2 2 24 2 2 3 3" xfId="860"/>
    <cellStyle name="Normal 2 2 2 2 2 2 2 24 2 2 3 3 2" xfId="861"/>
    <cellStyle name="Normal 2 2 2 2 2 2 2 24 2 2 3 3 3" xfId="8064"/>
    <cellStyle name="Normal 2 2 2 2 2 2 2 24 2 2 3 3 3 2" xfId="22917"/>
    <cellStyle name="Normal 2 2 2 2 2 2 2 24 2 2 3 3 4" xfId="15431"/>
    <cellStyle name="Normal 2 2 2 2 2 2 2 24 2 2 3 3 4 2" xfId="19182"/>
    <cellStyle name="Normal 2 2 2 2 2 2 2 24 2 2 3 3 5" xfId="8936"/>
    <cellStyle name="Normal 2 2 2 2 2 2 2 24 2 2 3 3 6" xfId="26654"/>
    <cellStyle name="Normal 2 2 2 2 2 2 2 24 2 2 3 3 7" xfId="30381"/>
    <cellStyle name="Normal 2 2 2 2 2 2 2 24 2 2 3 3 8" xfId="34114"/>
    <cellStyle name="Normal 2 2 2 2 2 2 2 24 2 2 3 3 9" xfId="37845"/>
    <cellStyle name="Normal 2 2 2 2 2 2 2 24 2 2 3 4" xfId="862"/>
    <cellStyle name="Normal 2 2 2 2 2 2 2 24 2 2 3 5" xfId="863"/>
    <cellStyle name="Normal 2 2 2 2 2 2 2 24 2 2 3 6" xfId="864"/>
    <cellStyle name="Normal 2 2 2 2 2 2 2 24 2 2 3 7" xfId="865"/>
    <cellStyle name="Normal 2 2 2 2 2 2 2 24 2 2 3 8" xfId="866"/>
    <cellStyle name="Normal 2 2 2 2 2 2 2 24 2 2 3 9" xfId="867"/>
    <cellStyle name="Normal 2 2 2 2 2 2 2 24 2 2 4" xfId="868"/>
    <cellStyle name="Normal 2 2 2 2 2 2 2 24 2 2 4 2" xfId="869"/>
    <cellStyle name="Normal 2 2 2 2 2 2 2 24 2 2 4 2 2" xfId="8071"/>
    <cellStyle name="Normal 2 2 2 2 2 2 2 24 2 2 4 2 2 2" xfId="22918"/>
    <cellStyle name="Normal 2 2 2 2 2 2 2 24 2 2 4 2 3" xfId="15432"/>
    <cellStyle name="Normal 2 2 2 2 2 2 2 24 2 2 4 2 3 2" xfId="19183"/>
    <cellStyle name="Normal 2 2 2 2 2 2 2 24 2 2 4 2 4" xfId="8938"/>
    <cellStyle name="Normal 2 2 2 2 2 2 2 24 2 2 4 2 5" xfId="26655"/>
    <cellStyle name="Normal 2 2 2 2 2 2 2 24 2 2 4 2 6" xfId="30382"/>
    <cellStyle name="Normal 2 2 2 2 2 2 2 24 2 2 4 2 7" xfId="34115"/>
    <cellStyle name="Normal 2 2 2 2 2 2 2 24 2 2 4 2 8" xfId="37846"/>
    <cellStyle name="Normal 2 2 2 2 2 2 2 24 2 2 5" xfId="870"/>
    <cellStyle name="Normal 2 2 2 2 2 2 2 24 2 2 5 2" xfId="8072"/>
    <cellStyle name="Normal 2 2 2 2 2 2 2 24 2 2 5 2 2" xfId="22919"/>
    <cellStyle name="Normal 2 2 2 2 2 2 2 24 2 2 5 3" xfId="15433"/>
    <cellStyle name="Normal 2 2 2 2 2 2 2 24 2 2 5 3 2" xfId="19184"/>
    <cellStyle name="Normal 2 2 2 2 2 2 2 24 2 2 5 4" xfId="8939"/>
    <cellStyle name="Normal 2 2 2 2 2 2 2 24 2 2 5 5" xfId="26656"/>
    <cellStyle name="Normal 2 2 2 2 2 2 2 24 2 2 5 6" xfId="30383"/>
    <cellStyle name="Normal 2 2 2 2 2 2 2 24 2 2 5 7" xfId="34116"/>
    <cellStyle name="Normal 2 2 2 2 2 2 2 24 2 2 5 8" xfId="37847"/>
    <cellStyle name="Normal 2 2 2 2 2 2 2 24 2 2 6" xfId="871"/>
    <cellStyle name="Normal 2 2 2 2 2 2 2 24 2 2 6 2" xfId="8073"/>
    <cellStyle name="Normal 2 2 2 2 2 2 2 24 2 2 6 2 2" xfId="22920"/>
    <cellStyle name="Normal 2 2 2 2 2 2 2 24 2 2 6 3" xfId="15434"/>
    <cellStyle name="Normal 2 2 2 2 2 2 2 24 2 2 6 3 2" xfId="19185"/>
    <cellStyle name="Normal 2 2 2 2 2 2 2 24 2 2 6 4" xfId="8940"/>
    <cellStyle name="Normal 2 2 2 2 2 2 2 24 2 2 6 5" xfId="26657"/>
    <cellStyle name="Normal 2 2 2 2 2 2 2 24 2 2 6 6" xfId="30384"/>
    <cellStyle name="Normal 2 2 2 2 2 2 2 24 2 2 6 7" xfId="34117"/>
    <cellStyle name="Normal 2 2 2 2 2 2 2 24 2 2 6 8" xfId="37848"/>
    <cellStyle name="Normal 2 2 2 2 2 2 2 24 2 2 7" xfId="872"/>
    <cellStyle name="Normal 2 2 2 2 2 2 2 24 2 2 7 2" xfId="8074"/>
    <cellStyle name="Normal 2 2 2 2 2 2 2 24 2 2 7 2 2" xfId="22921"/>
    <cellStyle name="Normal 2 2 2 2 2 2 2 24 2 2 7 3" xfId="15435"/>
    <cellStyle name="Normal 2 2 2 2 2 2 2 24 2 2 7 3 2" xfId="19186"/>
    <cellStyle name="Normal 2 2 2 2 2 2 2 24 2 2 7 4" xfId="8941"/>
    <cellStyle name="Normal 2 2 2 2 2 2 2 24 2 2 7 5" xfId="26658"/>
    <cellStyle name="Normal 2 2 2 2 2 2 2 24 2 2 7 6" xfId="30385"/>
    <cellStyle name="Normal 2 2 2 2 2 2 2 24 2 2 7 7" xfId="34118"/>
    <cellStyle name="Normal 2 2 2 2 2 2 2 24 2 2 7 8" xfId="37849"/>
    <cellStyle name="Normal 2 2 2 2 2 2 2 24 2 2 8" xfId="873"/>
    <cellStyle name="Normal 2 2 2 2 2 2 2 24 2 2 8 2" xfId="8075"/>
    <cellStyle name="Normal 2 2 2 2 2 2 2 24 2 2 8 2 2" xfId="22922"/>
    <cellStyle name="Normal 2 2 2 2 2 2 2 24 2 2 8 3" xfId="15436"/>
    <cellStyle name="Normal 2 2 2 2 2 2 2 24 2 2 8 3 2" xfId="19187"/>
    <cellStyle name="Normal 2 2 2 2 2 2 2 24 2 2 8 4" xfId="8942"/>
    <cellStyle name="Normal 2 2 2 2 2 2 2 24 2 2 8 5" xfId="26659"/>
    <cellStyle name="Normal 2 2 2 2 2 2 2 24 2 2 8 6" xfId="30386"/>
    <cellStyle name="Normal 2 2 2 2 2 2 2 24 2 2 8 7" xfId="34119"/>
    <cellStyle name="Normal 2 2 2 2 2 2 2 24 2 2 8 8" xfId="37850"/>
    <cellStyle name="Normal 2 2 2 2 2 2 2 24 2 2 9" xfId="874"/>
    <cellStyle name="Normal 2 2 2 2 2 2 2 24 2 2 9 2" xfId="8076"/>
    <cellStyle name="Normal 2 2 2 2 2 2 2 24 2 2 9 2 2" xfId="22923"/>
    <cellStyle name="Normal 2 2 2 2 2 2 2 24 2 2 9 3" xfId="15437"/>
    <cellStyle name="Normal 2 2 2 2 2 2 2 24 2 2 9 3 2" xfId="19188"/>
    <cellStyle name="Normal 2 2 2 2 2 2 2 24 2 2 9 4" xfId="8943"/>
    <cellStyle name="Normal 2 2 2 2 2 2 2 24 2 2 9 5" xfId="26660"/>
    <cellStyle name="Normal 2 2 2 2 2 2 2 24 2 2 9 6" xfId="30387"/>
    <cellStyle name="Normal 2 2 2 2 2 2 2 24 2 2 9 7" xfId="34120"/>
    <cellStyle name="Normal 2 2 2 2 2 2 2 24 2 2 9 8" xfId="37851"/>
    <cellStyle name="Normal 2 2 2 2 2 2 2 24 2 3" xfId="875"/>
    <cellStyle name="Normal 2 2 2 2 2 2 2 24 2 3 10" xfId="876"/>
    <cellStyle name="Normal 2 2 2 2 2 2 2 24 2 3 10 2" xfId="8078"/>
    <cellStyle name="Normal 2 2 2 2 2 2 2 24 2 3 10 2 2" xfId="22925"/>
    <cellStyle name="Normal 2 2 2 2 2 2 2 24 2 3 10 3" xfId="15439"/>
    <cellStyle name="Normal 2 2 2 2 2 2 2 24 2 3 10 3 2" xfId="19190"/>
    <cellStyle name="Normal 2 2 2 2 2 2 2 24 2 3 10 4" xfId="8954"/>
    <cellStyle name="Normal 2 2 2 2 2 2 2 24 2 3 10 5" xfId="26662"/>
    <cellStyle name="Normal 2 2 2 2 2 2 2 24 2 3 10 6" xfId="30389"/>
    <cellStyle name="Normal 2 2 2 2 2 2 2 24 2 3 10 7" xfId="34122"/>
    <cellStyle name="Normal 2 2 2 2 2 2 2 24 2 3 10 8" xfId="37853"/>
    <cellStyle name="Normal 2 2 2 2 2 2 2 24 2 3 11" xfId="877"/>
    <cellStyle name="Normal 2 2 2 2 2 2 2 24 2 3 11 2" xfId="8079"/>
    <cellStyle name="Normal 2 2 2 2 2 2 2 24 2 3 11 2 2" xfId="22926"/>
    <cellStyle name="Normal 2 2 2 2 2 2 2 24 2 3 11 3" xfId="15440"/>
    <cellStyle name="Normal 2 2 2 2 2 2 2 24 2 3 11 3 2" xfId="19191"/>
    <cellStyle name="Normal 2 2 2 2 2 2 2 24 2 3 11 4" xfId="8955"/>
    <cellStyle name="Normal 2 2 2 2 2 2 2 24 2 3 11 5" xfId="26663"/>
    <cellStyle name="Normal 2 2 2 2 2 2 2 24 2 3 11 6" xfId="30390"/>
    <cellStyle name="Normal 2 2 2 2 2 2 2 24 2 3 11 7" xfId="34123"/>
    <cellStyle name="Normal 2 2 2 2 2 2 2 24 2 3 11 8" xfId="37854"/>
    <cellStyle name="Normal 2 2 2 2 2 2 2 24 2 3 12" xfId="878"/>
    <cellStyle name="Normal 2 2 2 2 2 2 2 24 2 3 12 2" xfId="8080"/>
    <cellStyle name="Normal 2 2 2 2 2 2 2 24 2 3 12 2 2" xfId="22927"/>
    <cellStyle name="Normal 2 2 2 2 2 2 2 24 2 3 12 3" xfId="15441"/>
    <cellStyle name="Normal 2 2 2 2 2 2 2 24 2 3 12 3 2" xfId="19192"/>
    <cellStyle name="Normal 2 2 2 2 2 2 2 24 2 3 12 4" xfId="8956"/>
    <cellStyle name="Normal 2 2 2 2 2 2 2 24 2 3 12 5" xfId="26664"/>
    <cellStyle name="Normal 2 2 2 2 2 2 2 24 2 3 12 6" xfId="30391"/>
    <cellStyle name="Normal 2 2 2 2 2 2 2 24 2 3 12 7" xfId="34124"/>
    <cellStyle name="Normal 2 2 2 2 2 2 2 24 2 3 12 8" xfId="37855"/>
    <cellStyle name="Normal 2 2 2 2 2 2 2 24 2 3 13" xfId="8077"/>
    <cellStyle name="Normal 2 2 2 2 2 2 2 24 2 3 13 2" xfId="22924"/>
    <cellStyle name="Normal 2 2 2 2 2 2 2 24 2 3 14" xfId="15438"/>
    <cellStyle name="Normal 2 2 2 2 2 2 2 24 2 3 14 2" xfId="19189"/>
    <cellStyle name="Normal 2 2 2 2 2 2 2 24 2 3 15" xfId="8944"/>
    <cellStyle name="Normal 2 2 2 2 2 2 2 24 2 3 16" xfId="26661"/>
    <cellStyle name="Normal 2 2 2 2 2 2 2 24 2 3 17" xfId="30388"/>
    <cellStyle name="Normal 2 2 2 2 2 2 2 24 2 3 18" xfId="34121"/>
    <cellStyle name="Normal 2 2 2 2 2 2 2 24 2 3 19" xfId="37852"/>
    <cellStyle name="Normal 2 2 2 2 2 2 2 24 2 3 2" xfId="879"/>
    <cellStyle name="Normal 2 2 2 2 2 2 2 24 2 3 2 10" xfId="880"/>
    <cellStyle name="Normal 2 2 2 2 2 2 2 24 2 3 2 11" xfId="881"/>
    <cellStyle name="Normal 2 2 2 2 2 2 2 24 2 3 2 2" xfId="882"/>
    <cellStyle name="Normal 2 2 2 2 2 2 2 24 2 3 2 2 10" xfId="883"/>
    <cellStyle name="Normal 2 2 2 2 2 2 2 24 2 3 2 2 10 2" xfId="8084"/>
    <cellStyle name="Normal 2 2 2 2 2 2 2 24 2 3 2 2 10 2 2" xfId="22929"/>
    <cellStyle name="Normal 2 2 2 2 2 2 2 24 2 3 2 2 10 3" xfId="15443"/>
    <cellStyle name="Normal 2 2 2 2 2 2 2 24 2 3 2 2 10 3 2" xfId="19194"/>
    <cellStyle name="Normal 2 2 2 2 2 2 2 24 2 3 2 2 10 4" xfId="8962"/>
    <cellStyle name="Normal 2 2 2 2 2 2 2 24 2 3 2 2 10 5" xfId="26666"/>
    <cellStyle name="Normal 2 2 2 2 2 2 2 24 2 3 2 2 10 6" xfId="30393"/>
    <cellStyle name="Normal 2 2 2 2 2 2 2 24 2 3 2 2 10 7" xfId="34126"/>
    <cellStyle name="Normal 2 2 2 2 2 2 2 24 2 3 2 2 10 8" xfId="37857"/>
    <cellStyle name="Normal 2 2 2 2 2 2 2 24 2 3 2 2 11" xfId="884"/>
    <cellStyle name="Normal 2 2 2 2 2 2 2 24 2 3 2 2 11 2" xfId="8085"/>
    <cellStyle name="Normal 2 2 2 2 2 2 2 24 2 3 2 2 11 2 2" xfId="22930"/>
    <cellStyle name="Normal 2 2 2 2 2 2 2 24 2 3 2 2 11 3" xfId="15444"/>
    <cellStyle name="Normal 2 2 2 2 2 2 2 24 2 3 2 2 11 3 2" xfId="19195"/>
    <cellStyle name="Normal 2 2 2 2 2 2 2 24 2 3 2 2 11 4" xfId="8963"/>
    <cellStyle name="Normal 2 2 2 2 2 2 2 24 2 3 2 2 11 5" xfId="26667"/>
    <cellStyle name="Normal 2 2 2 2 2 2 2 24 2 3 2 2 11 6" xfId="30394"/>
    <cellStyle name="Normal 2 2 2 2 2 2 2 24 2 3 2 2 11 7" xfId="34127"/>
    <cellStyle name="Normal 2 2 2 2 2 2 2 24 2 3 2 2 11 8" xfId="37858"/>
    <cellStyle name="Normal 2 2 2 2 2 2 2 24 2 3 2 2 12" xfId="8083"/>
    <cellStyle name="Normal 2 2 2 2 2 2 2 24 2 3 2 2 12 2" xfId="22928"/>
    <cellStyle name="Normal 2 2 2 2 2 2 2 24 2 3 2 2 13" xfId="15442"/>
    <cellStyle name="Normal 2 2 2 2 2 2 2 24 2 3 2 2 13 2" xfId="19193"/>
    <cellStyle name="Normal 2 2 2 2 2 2 2 24 2 3 2 2 14" xfId="8960"/>
    <cellStyle name="Normal 2 2 2 2 2 2 2 24 2 3 2 2 15" xfId="26665"/>
    <cellStyle name="Normal 2 2 2 2 2 2 2 24 2 3 2 2 16" xfId="30392"/>
    <cellStyle name="Normal 2 2 2 2 2 2 2 24 2 3 2 2 17" xfId="34125"/>
    <cellStyle name="Normal 2 2 2 2 2 2 2 24 2 3 2 2 18" xfId="37856"/>
    <cellStyle name="Normal 2 2 2 2 2 2 2 24 2 3 2 2 2" xfId="885"/>
    <cellStyle name="Normal 2 2 2 2 2 2 2 24 2 3 2 2 2 2" xfId="886"/>
    <cellStyle name="Normal 2 2 2 2 2 2 2 24 2 3 2 2 2 2 2" xfId="8087"/>
    <cellStyle name="Normal 2 2 2 2 2 2 2 24 2 3 2 2 2 2 2 2" xfId="22931"/>
    <cellStyle name="Normal 2 2 2 2 2 2 2 24 2 3 2 2 2 2 3" xfId="15445"/>
    <cellStyle name="Normal 2 2 2 2 2 2 2 24 2 3 2 2 2 2 3 2" xfId="19196"/>
    <cellStyle name="Normal 2 2 2 2 2 2 2 24 2 3 2 2 2 2 4" xfId="8964"/>
    <cellStyle name="Normal 2 2 2 2 2 2 2 24 2 3 2 2 2 2 5" xfId="26668"/>
    <cellStyle name="Normal 2 2 2 2 2 2 2 24 2 3 2 2 2 2 6" xfId="30395"/>
    <cellStyle name="Normal 2 2 2 2 2 2 2 24 2 3 2 2 2 2 7" xfId="34128"/>
    <cellStyle name="Normal 2 2 2 2 2 2 2 24 2 3 2 2 2 2 8" xfId="37859"/>
    <cellStyle name="Normal 2 2 2 2 2 2 2 24 2 3 2 2 3" xfId="887"/>
    <cellStyle name="Normal 2 2 2 2 2 2 2 24 2 3 2 2 3 2" xfId="8088"/>
    <cellStyle name="Normal 2 2 2 2 2 2 2 24 2 3 2 2 3 2 2" xfId="22932"/>
    <cellStyle name="Normal 2 2 2 2 2 2 2 24 2 3 2 2 3 3" xfId="15446"/>
    <cellStyle name="Normal 2 2 2 2 2 2 2 24 2 3 2 2 3 3 2" xfId="19197"/>
    <cellStyle name="Normal 2 2 2 2 2 2 2 24 2 3 2 2 3 4" xfId="8965"/>
    <cellStyle name="Normal 2 2 2 2 2 2 2 24 2 3 2 2 3 5" xfId="26669"/>
    <cellStyle name="Normal 2 2 2 2 2 2 2 24 2 3 2 2 3 6" xfId="30396"/>
    <cellStyle name="Normal 2 2 2 2 2 2 2 24 2 3 2 2 3 7" xfId="34129"/>
    <cellStyle name="Normal 2 2 2 2 2 2 2 24 2 3 2 2 3 8" xfId="37860"/>
    <cellStyle name="Normal 2 2 2 2 2 2 2 24 2 3 2 2 4" xfId="888"/>
    <cellStyle name="Normal 2 2 2 2 2 2 2 24 2 3 2 2 4 2" xfId="8089"/>
    <cellStyle name="Normal 2 2 2 2 2 2 2 24 2 3 2 2 4 2 2" xfId="22933"/>
    <cellStyle name="Normal 2 2 2 2 2 2 2 24 2 3 2 2 4 3" xfId="15447"/>
    <cellStyle name="Normal 2 2 2 2 2 2 2 24 2 3 2 2 4 3 2" xfId="19198"/>
    <cellStyle name="Normal 2 2 2 2 2 2 2 24 2 3 2 2 4 4" xfId="8966"/>
    <cellStyle name="Normal 2 2 2 2 2 2 2 24 2 3 2 2 4 5" xfId="26670"/>
    <cellStyle name="Normal 2 2 2 2 2 2 2 24 2 3 2 2 4 6" xfId="30397"/>
    <cellStyle name="Normal 2 2 2 2 2 2 2 24 2 3 2 2 4 7" xfId="34130"/>
    <cellStyle name="Normal 2 2 2 2 2 2 2 24 2 3 2 2 4 8" xfId="37861"/>
    <cellStyle name="Normal 2 2 2 2 2 2 2 24 2 3 2 2 5" xfId="889"/>
    <cellStyle name="Normal 2 2 2 2 2 2 2 24 2 3 2 2 5 2" xfId="8090"/>
    <cellStyle name="Normal 2 2 2 2 2 2 2 24 2 3 2 2 5 2 2" xfId="22934"/>
    <cellStyle name="Normal 2 2 2 2 2 2 2 24 2 3 2 2 5 3" xfId="15448"/>
    <cellStyle name="Normal 2 2 2 2 2 2 2 24 2 3 2 2 5 3 2" xfId="19199"/>
    <cellStyle name="Normal 2 2 2 2 2 2 2 24 2 3 2 2 5 4" xfId="8967"/>
    <cellStyle name="Normal 2 2 2 2 2 2 2 24 2 3 2 2 5 5" xfId="26671"/>
    <cellStyle name="Normal 2 2 2 2 2 2 2 24 2 3 2 2 5 6" xfId="30398"/>
    <cellStyle name="Normal 2 2 2 2 2 2 2 24 2 3 2 2 5 7" xfId="34131"/>
    <cellStyle name="Normal 2 2 2 2 2 2 2 24 2 3 2 2 5 8" xfId="37862"/>
    <cellStyle name="Normal 2 2 2 2 2 2 2 24 2 3 2 2 6" xfId="890"/>
    <cellStyle name="Normal 2 2 2 2 2 2 2 24 2 3 2 2 6 2" xfId="8091"/>
    <cellStyle name="Normal 2 2 2 2 2 2 2 24 2 3 2 2 6 2 2" xfId="22935"/>
    <cellStyle name="Normal 2 2 2 2 2 2 2 24 2 3 2 2 6 3" xfId="15449"/>
    <cellStyle name="Normal 2 2 2 2 2 2 2 24 2 3 2 2 6 3 2" xfId="19200"/>
    <cellStyle name="Normal 2 2 2 2 2 2 2 24 2 3 2 2 6 4" xfId="8968"/>
    <cellStyle name="Normal 2 2 2 2 2 2 2 24 2 3 2 2 6 5" xfId="26672"/>
    <cellStyle name="Normal 2 2 2 2 2 2 2 24 2 3 2 2 6 6" xfId="30399"/>
    <cellStyle name="Normal 2 2 2 2 2 2 2 24 2 3 2 2 6 7" xfId="34132"/>
    <cellStyle name="Normal 2 2 2 2 2 2 2 24 2 3 2 2 6 8" xfId="37863"/>
    <cellStyle name="Normal 2 2 2 2 2 2 2 24 2 3 2 2 7" xfId="891"/>
    <cellStyle name="Normal 2 2 2 2 2 2 2 24 2 3 2 2 7 2" xfId="8092"/>
    <cellStyle name="Normal 2 2 2 2 2 2 2 24 2 3 2 2 7 2 2" xfId="22936"/>
    <cellStyle name="Normal 2 2 2 2 2 2 2 24 2 3 2 2 7 3" xfId="15450"/>
    <cellStyle name="Normal 2 2 2 2 2 2 2 24 2 3 2 2 7 3 2" xfId="19201"/>
    <cellStyle name="Normal 2 2 2 2 2 2 2 24 2 3 2 2 7 4" xfId="8969"/>
    <cellStyle name="Normal 2 2 2 2 2 2 2 24 2 3 2 2 7 5" xfId="26673"/>
    <cellStyle name="Normal 2 2 2 2 2 2 2 24 2 3 2 2 7 6" xfId="30400"/>
    <cellStyle name="Normal 2 2 2 2 2 2 2 24 2 3 2 2 7 7" xfId="34133"/>
    <cellStyle name="Normal 2 2 2 2 2 2 2 24 2 3 2 2 7 8" xfId="37864"/>
    <cellStyle name="Normal 2 2 2 2 2 2 2 24 2 3 2 2 8" xfId="892"/>
    <cellStyle name="Normal 2 2 2 2 2 2 2 24 2 3 2 2 8 2" xfId="8093"/>
    <cellStyle name="Normal 2 2 2 2 2 2 2 24 2 3 2 2 8 2 2" xfId="22937"/>
    <cellStyle name="Normal 2 2 2 2 2 2 2 24 2 3 2 2 8 3" xfId="15451"/>
    <cellStyle name="Normal 2 2 2 2 2 2 2 24 2 3 2 2 8 3 2" xfId="19202"/>
    <cellStyle name="Normal 2 2 2 2 2 2 2 24 2 3 2 2 8 4" xfId="8978"/>
    <cellStyle name="Normal 2 2 2 2 2 2 2 24 2 3 2 2 8 5" xfId="26674"/>
    <cellStyle name="Normal 2 2 2 2 2 2 2 24 2 3 2 2 8 6" xfId="30401"/>
    <cellStyle name="Normal 2 2 2 2 2 2 2 24 2 3 2 2 8 7" xfId="34134"/>
    <cellStyle name="Normal 2 2 2 2 2 2 2 24 2 3 2 2 8 8" xfId="37865"/>
    <cellStyle name="Normal 2 2 2 2 2 2 2 24 2 3 2 2 9" xfId="893"/>
    <cellStyle name="Normal 2 2 2 2 2 2 2 24 2 3 2 2 9 2" xfId="8094"/>
    <cellStyle name="Normal 2 2 2 2 2 2 2 24 2 3 2 2 9 2 2" xfId="22938"/>
    <cellStyle name="Normal 2 2 2 2 2 2 2 24 2 3 2 2 9 3" xfId="15452"/>
    <cellStyle name="Normal 2 2 2 2 2 2 2 24 2 3 2 2 9 3 2" xfId="19203"/>
    <cellStyle name="Normal 2 2 2 2 2 2 2 24 2 3 2 2 9 4" xfId="8979"/>
    <cellStyle name="Normal 2 2 2 2 2 2 2 24 2 3 2 2 9 5" xfId="26675"/>
    <cellStyle name="Normal 2 2 2 2 2 2 2 24 2 3 2 2 9 6" xfId="30402"/>
    <cellStyle name="Normal 2 2 2 2 2 2 2 24 2 3 2 2 9 7" xfId="34135"/>
    <cellStyle name="Normal 2 2 2 2 2 2 2 24 2 3 2 2 9 8" xfId="37866"/>
    <cellStyle name="Normal 2 2 2 2 2 2 2 24 2 3 2 3" xfId="894"/>
    <cellStyle name="Normal 2 2 2 2 2 2 2 24 2 3 2 3 2" xfId="895"/>
    <cellStyle name="Normal 2 2 2 2 2 2 2 24 2 3 2 3 3" xfId="8095"/>
    <cellStyle name="Normal 2 2 2 2 2 2 2 24 2 3 2 3 3 2" xfId="22939"/>
    <cellStyle name="Normal 2 2 2 2 2 2 2 24 2 3 2 3 4" xfId="15453"/>
    <cellStyle name="Normal 2 2 2 2 2 2 2 24 2 3 2 3 4 2" xfId="19204"/>
    <cellStyle name="Normal 2 2 2 2 2 2 2 24 2 3 2 3 5" xfId="8980"/>
    <cellStyle name="Normal 2 2 2 2 2 2 2 24 2 3 2 3 6" xfId="26676"/>
    <cellStyle name="Normal 2 2 2 2 2 2 2 24 2 3 2 3 7" xfId="30403"/>
    <cellStyle name="Normal 2 2 2 2 2 2 2 24 2 3 2 3 8" xfId="34136"/>
    <cellStyle name="Normal 2 2 2 2 2 2 2 24 2 3 2 3 9" xfId="37867"/>
    <cellStyle name="Normal 2 2 2 2 2 2 2 24 2 3 2 4" xfId="896"/>
    <cellStyle name="Normal 2 2 2 2 2 2 2 24 2 3 2 5" xfId="897"/>
    <cellStyle name="Normal 2 2 2 2 2 2 2 24 2 3 2 6" xfId="898"/>
    <cellStyle name="Normal 2 2 2 2 2 2 2 24 2 3 2 7" xfId="899"/>
    <cellStyle name="Normal 2 2 2 2 2 2 2 24 2 3 2 8" xfId="900"/>
    <cellStyle name="Normal 2 2 2 2 2 2 2 24 2 3 2 9" xfId="901"/>
    <cellStyle name="Normal 2 2 2 2 2 2 2 24 2 3 3" xfId="902"/>
    <cellStyle name="Normal 2 2 2 2 2 2 2 24 2 3 3 2" xfId="903"/>
    <cellStyle name="Normal 2 2 2 2 2 2 2 24 2 3 3 2 2" xfId="8103"/>
    <cellStyle name="Normal 2 2 2 2 2 2 2 24 2 3 3 2 2 2" xfId="22940"/>
    <cellStyle name="Normal 2 2 2 2 2 2 2 24 2 3 3 2 3" xfId="15454"/>
    <cellStyle name="Normal 2 2 2 2 2 2 2 24 2 3 3 2 3 2" xfId="19205"/>
    <cellStyle name="Normal 2 2 2 2 2 2 2 24 2 3 3 2 4" xfId="8982"/>
    <cellStyle name="Normal 2 2 2 2 2 2 2 24 2 3 3 2 5" xfId="26677"/>
    <cellStyle name="Normal 2 2 2 2 2 2 2 24 2 3 3 2 6" xfId="30404"/>
    <cellStyle name="Normal 2 2 2 2 2 2 2 24 2 3 3 2 7" xfId="34137"/>
    <cellStyle name="Normal 2 2 2 2 2 2 2 24 2 3 3 2 8" xfId="37868"/>
    <cellStyle name="Normal 2 2 2 2 2 2 2 24 2 3 4" xfId="904"/>
    <cellStyle name="Normal 2 2 2 2 2 2 2 24 2 3 4 2" xfId="8104"/>
    <cellStyle name="Normal 2 2 2 2 2 2 2 24 2 3 4 2 2" xfId="22941"/>
    <cellStyle name="Normal 2 2 2 2 2 2 2 24 2 3 4 3" xfId="15455"/>
    <cellStyle name="Normal 2 2 2 2 2 2 2 24 2 3 4 3 2" xfId="19206"/>
    <cellStyle name="Normal 2 2 2 2 2 2 2 24 2 3 4 4" xfId="8983"/>
    <cellStyle name="Normal 2 2 2 2 2 2 2 24 2 3 4 5" xfId="26678"/>
    <cellStyle name="Normal 2 2 2 2 2 2 2 24 2 3 4 6" xfId="30405"/>
    <cellStyle name="Normal 2 2 2 2 2 2 2 24 2 3 4 7" xfId="34138"/>
    <cellStyle name="Normal 2 2 2 2 2 2 2 24 2 3 4 8" xfId="37869"/>
    <cellStyle name="Normal 2 2 2 2 2 2 2 24 2 3 5" xfId="905"/>
    <cellStyle name="Normal 2 2 2 2 2 2 2 24 2 3 5 2" xfId="8105"/>
    <cellStyle name="Normal 2 2 2 2 2 2 2 24 2 3 5 2 2" xfId="22942"/>
    <cellStyle name="Normal 2 2 2 2 2 2 2 24 2 3 5 3" xfId="15456"/>
    <cellStyle name="Normal 2 2 2 2 2 2 2 24 2 3 5 3 2" xfId="19207"/>
    <cellStyle name="Normal 2 2 2 2 2 2 2 24 2 3 5 4" xfId="8984"/>
    <cellStyle name="Normal 2 2 2 2 2 2 2 24 2 3 5 5" xfId="26679"/>
    <cellStyle name="Normal 2 2 2 2 2 2 2 24 2 3 5 6" xfId="30406"/>
    <cellStyle name="Normal 2 2 2 2 2 2 2 24 2 3 5 7" xfId="34139"/>
    <cellStyle name="Normal 2 2 2 2 2 2 2 24 2 3 5 8" xfId="37870"/>
    <cellStyle name="Normal 2 2 2 2 2 2 2 24 2 3 6" xfId="906"/>
    <cellStyle name="Normal 2 2 2 2 2 2 2 24 2 3 6 2" xfId="8106"/>
    <cellStyle name="Normal 2 2 2 2 2 2 2 24 2 3 6 2 2" xfId="22943"/>
    <cellStyle name="Normal 2 2 2 2 2 2 2 24 2 3 6 3" xfId="15457"/>
    <cellStyle name="Normal 2 2 2 2 2 2 2 24 2 3 6 3 2" xfId="19208"/>
    <cellStyle name="Normal 2 2 2 2 2 2 2 24 2 3 6 4" xfId="8985"/>
    <cellStyle name="Normal 2 2 2 2 2 2 2 24 2 3 6 5" xfId="26680"/>
    <cellStyle name="Normal 2 2 2 2 2 2 2 24 2 3 6 6" xfId="30407"/>
    <cellStyle name="Normal 2 2 2 2 2 2 2 24 2 3 6 7" xfId="34140"/>
    <cellStyle name="Normal 2 2 2 2 2 2 2 24 2 3 6 8" xfId="37871"/>
    <cellStyle name="Normal 2 2 2 2 2 2 2 24 2 3 7" xfId="907"/>
    <cellStyle name="Normal 2 2 2 2 2 2 2 24 2 3 7 2" xfId="8107"/>
    <cellStyle name="Normal 2 2 2 2 2 2 2 24 2 3 7 2 2" xfId="22944"/>
    <cellStyle name="Normal 2 2 2 2 2 2 2 24 2 3 7 3" xfId="15458"/>
    <cellStyle name="Normal 2 2 2 2 2 2 2 24 2 3 7 3 2" xfId="19209"/>
    <cellStyle name="Normal 2 2 2 2 2 2 2 24 2 3 7 4" xfId="8986"/>
    <cellStyle name="Normal 2 2 2 2 2 2 2 24 2 3 7 5" xfId="26681"/>
    <cellStyle name="Normal 2 2 2 2 2 2 2 24 2 3 7 6" xfId="30408"/>
    <cellStyle name="Normal 2 2 2 2 2 2 2 24 2 3 7 7" xfId="34141"/>
    <cellStyle name="Normal 2 2 2 2 2 2 2 24 2 3 7 8" xfId="37872"/>
    <cellStyle name="Normal 2 2 2 2 2 2 2 24 2 3 8" xfId="908"/>
    <cellStyle name="Normal 2 2 2 2 2 2 2 24 2 3 8 2" xfId="8108"/>
    <cellStyle name="Normal 2 2 2 2 2 2 2 24 2 3 8 2 2" xfId="22945"/>
    <cellStyle name="Normal 2 2 2 2 2 2 2 24 2 3 8 3" xfId="15459"/>
    <cellStyle name="Normal 2 2 2 2 2 2 2 24 2 3 8 3 2" xfId="19210"/>
    <cellStyle name="Normal 2 2 2 2 2 2 2 24 2 3 8 4" xfId="8987"/>
    <cellStyle name="Normal 2 2 2 2 2 2 2 24 2 3 8 5" xfId="26682"/>
    <cellStyle name="Normal 2 2 2 2 2 2 2 24 2 3 8 6" xfId="30409"/>
    <cellStyle name="Normal 2 2 2 2 2 2 2 24 2 3 8 7" xfId="34142"/>
    <cellStyle name="Normal 2 2 2 2 2 2 2 24 2 3 8 8" xfId="37873"/>
    <cellStyle name="Normal 2 2 2 2 2 2 2 24 2 3 9" xfId="909"/>
    <cellStyle name="Normal 2 2 2 2 2 2 2 24 2 3 9 2" xfId="8109"/>
    <cellStyle name="Normal 2 2 2 2 2 2 2 24 2 3 9 2 2" xfId="22946"/>
    <cellStyle name="Normal 2 2 2 2 2 2 2 24 2 3 9 3" xfId="15460"/>
    <cellStyle name="Normal 2 2 2 2 2 2 2 24 2 3 9 3 2" xfId="19211"/>
    <cellStyle name="Normal 2 2 2 2 2 2 2 24 2 3 9 4" xfId="8988"/>
    <cellStyle name="Normal 2 2 2 2 2 2 2 24 2 3 9 5" xfId="26683"/>
    <cellStyle name="Normal 2 2 2 2 2 2 2 24 2 3 9 6" xfId="30410"/>
    <cellStyle name="Normal 2 2 2 2 2 2 2 24 2 3 9 7" xfId="34143"/>
    <cellStyle name="Normal 2 2 2 2 2 2 2 24 2 3 9 8" xfId="37874"/>
    <cellStyle name="Normal 2 2 2 2 2 2 2 24 2 4" xfId="910"/>
    <cellStyle name="Normal 2 2 2 2 2 2 2 24 2 4 10" xfId="911"/>
    <cellStyle name="Normal 2 2 2 2 2 2 2 24 2 4 10 2" xfId="8111"/>
    <cellStyle name="Normal 2 2 2 2 2 2 2 24 2 4 10 2 2" xfId="22948"/>
    <cellStyle name="Normal 2 2 2 2 2 2 2 24 2 4 10 3" xfId="15462"/>
    <cellStyle name="Normal 2 2 2 2 2 2 2 24 2 4 10 3 2" xfId="19213"/>
    <cellStyle name="Normal 2 2 2 2 2 2 2 24 2 4 10 4" xfId="8999"/>
    <cellStyle name="Normal 2 2 2 2 2 2 2 24 2 4 10 5" xfId="26685"/>
    <cellStyle name="Normal 2 2 2 2 2 2 2 24 2 4 10 6" xfId="30412"/>
    <cellStyle name="Normal 2 2 2 2 2 2 2 24 2 4 10 7" xfId="34145"/>
    <cellStyle name="Normal 2 2 2 2 2 2 2 24 2 4 10 8" xfId="37876"/>
    <cellStyle name="Normal 2 2 2 2 2 2 2 24 2 4 11" xfId="912"/>
    <cellStyle name="Normal 2 2 2 2 2 2 2 24 2 4 11 2" xfId="8112"/>
    <cellStyle name="Normal 2 2 2 2 2 2 2 24 2 4 11 2 2" xfId="22949"/>
    <cellStyle name="Normal 2 2 2 2 2 2 2 24 2 4 11 3" xfId="15463"/>
    <cellStyle name="Normal 2 2 2 2 2 2 2 24 2 4 11 3 2" xfId="19214"/>
    <cellStyle name="Normal 2 2 2 2 2 2 2 24 2 4 11 4" xfId="9000"/>
    <cellStyle name="Normal 2 2 2 2 2 2 2 24 2 4 11 5" xfId="26686"/>
    <cellStyle name="Normal 2 2 2 2 2 2 2 24 2 4 11 6" xfId="30413"/>
    <cellStyle name="Normal 2 2 2 2 2 2 2 24 2 4 11 7" xfId="34146"/>
    <cellStyle name="Normal 2 2 2 2 2 2 2 24 2 4 11 8" xfId="37877"/>
    <cellStyle name="Normal 2 2 2 2 2 2 2 24 2 4 12" xfId="8110"/>
    <cellStyle name="Normal 2 2 2 2 2 2 2 24 2 4 12 2" xfId="22947"/>
    <cellStyle name="Normal 2 2 2 2 2 2 2 24 2 4 13" xfId="15461"/>
    <cellStyle name="Normal 2 2 2 2 2 2 2 24 2 4 13 2" xfId="19212"/>
    <cellStyle name="Normal 2 2 2 2 2 2 2 24 2 4 14" xfId="8989"/>
    <cellStyle name="Normal 2 2 2 2 2 2 2 24 2 4 15" xfId="26684"/>
    <cellStyle name="Normal 2 2 2 2 2 2 2 24 2 4 16" xfId="30411"/>
    <cellStyle name="Normal 2 2 2 2 2 2 2 24 2 4 17" xfId="34144"/>
    <cellStyle name="Normal 2 2 2 2 2 2 2 24 2 4 18" xfId="37875"/>
    <cellStyle name="Normal 2 2 2 2 2 2 2 24 2 4 2" xfId="913"/>
    <cellStyle name="Normal 2 2 2 2 2 2 2 24 2 4 2 2" xfId="914"/>
    <cellStyle name="Normal 2 2 2 2 2 2 2 24 2 4 2 2 2" xfId="8114"/>
    <cellStyle name="Normal 2 2 2 2 2 2 2 24 2 4 2 2 2 2" xfId="22950"/>
    <cellStyle name="Normal 2 2 2 2 2 2 2 24 2 4 2 2 3" xfId="15464"/>
    <cellStyle name="Normal 2 2 2 2 2 2 2 24 2 4 2 2 3 2" xfId="19215"/>
    <cellStyle name="Normal 2 2 2 2 2 2 2 24 2 4 2 2 4" xfId="9002"/>
    <cellStyle name="Normal 2 2 2 2 2 2 2 24 2 4 2 2 5" xfId="26687"/>
    <cellStyle name="Normal 2 2 2 2 2 2 2 24 2 4 2 2 6" xfId="30414"/>
    <cellStyle name="Normal 2 2 2 2 2 2 2 24 2 4 2 2 7" xfId="34147"/>
    <cellStyle name="Normal 2 2 2 2 2 2 2 24 2 4 2 2 8" xfId="37878"/>
    <cellStyle name="Normal 2 2 2 2 2 2 2 24 2 4 3" xfId="915"/>
    <cellStyle name="Normal 2 2 2 2 2 2 2 24 2 4 3 2" xfId="8115"/>
    <cellStyle name="Normal 2 2 2 2 2 2 2 24 2 4 3 2 2" xfId="22951"/>
    <cellStyle name="Normal 2 2 2 2 2 2 2 24 2 4 3 3" xfId="15465"/>
    <cellStyle name="Normal 2 2 2 2 2 2 2 24 2 4 3 3 2" xfId="19216"/>
    <cellStyle name="Normal 2 2 2 2 2 2 2 24 2 4 3 4" xfId="9003"/>
    <cellStyle name="Normal 2 2 2 2 2 2 2 24 2 4 3 5" xfId="26688"/>
    <cellStyle name="Normal 2 2 2 2 2 2 2 24 2 4 3 6" xfId="30415"/>
    <cellStyle name="Normal 2 2 2 2 2 2 2 24 2 4 3 7" xfId="34148"/>
    <cellStyle name="Normal 2 2 2 2 2 2 2 24 2 4 3 8" xfId="37879"/>
    <cellStyle name="Normal 2 2 2 2 2 2 2 24 2 4 4" xfId="916"/>
    <cellStyle name="Normal 2 2 2 2 2 2 2 24 2 4 4 2" xfId="8116"/>
    <cellStyle name="Normal 2 2 2 2 2 2 2 24 2 4 4 2 2" xfId="22952"/>
    <cellStyle name="Normal 2 2 2 2 2 2 2 24 2 4 4 3" xfId="15466"/>
    <cellStyle name="Normal 2 2 2 2 2 2 2 24 2 4 4 3 2" xfId="19217"/>
    <cellStyle name="Normal 2 2 2 2 2 2 2 24 2 4 4 4" xfId="9004"/>
    <cellStyle name="Normal 2 2 2 2 2 2 2 24 2 4 4 5" xfId="26689"/>
    <cellStyle name="Normal 2 2 2 2 2 2 2 24 2 4 4 6" xfId="30416"/>
    <cellStyle name="Normal 2 2 2 2 2 2 2 24 2 4 4 7" xfId="34149"/>
    <cellStyle name="Normal 2 2 2 2 2 2 2 24 2 4 4 8" xfId="37880"/>
    <cellStyle name="Normal 2 2 2 2 2 2 2 24 2 4 5" xfId="917"/>
    <cellStyle name="Normal 2 2 2 2 2 2 2 24 2 4 5 2" xfId="8117"/>
    <cellStyle name="Normal 2 2 2 2 2 2 2 24 2 4 5 2 2" xfId="22953"/>
    <cellStyle name="Normal 2 2 2 2 2 2 2 24 2 4 5 3" xfId="15467"/>
    <cellStyle name="Normal 2 2 2 2 2 2 2 24 2 4 5 3 2" xfId="19218"/>
    <cellStyle name="Normal 2 2 2 2 2 2 2 24 2 4 5 4" xfId="9005"/>
    <cellStyle name="Normal 2 2 2 2 2 2 2 24 2 4 5 5" xfId="26690"/>
    <cellStyle name="Normal 2 2 2 2 2 2 2 24 2 4 5 6" xfId="30417"/>
    <cellStyle name="Normal 2 2 2 2 2 2 2 24 2 4 5 7" xfId="34150"/>
    <cellStyle name="Normal 2 2 2 2 2 2 2 24 2 4 5 8" xfId="37881"/>
    <cellStyle name="Normal 2 2 2 2 2 2 2 24 2 4 6" xfId="918"/>
    <cellStyle name="Normal 2 2 2 2 2 2 2 24 2 4 6 2" xfId="8118"/>
    <cellStyle name="Normal 2 2 2 2 2 2 2 24 2 4 6 2 2" xfId="22954"/>
    <cellStyle name="Normal 2 2 2 2 2 2 2 24 2 4 6 3" xfId="15468"/>
    <cellStyle name="Normal 2 2 2 2 2 2 2 24 2 4 6 3 2" xfId="19219"/>
    <cellStyle name="Normal 2 2 2 2 2 2 2 24 2 4 6 4" xfId="9006"/>
    <cellStyle name="Normal 2 2 2 2 2 2 2 24 2 4 6 5" xfId="26691"/>
    <cellStyle name="Normal 2 2 2 2 2 2 2 24 2 4 6 6" xfId="30418"/>
    <cellStyle name="Normal 2 2 2 2 2 2 2 24 2 4 6 7" xfId="34151"/>
    <cellStyle name="Normal 2 2 2 2 2 2 2 24 2 4 6 8" xfId="37882"/>
    <cellStyle name="Normal 2 2 2 2 2 2 2 24 2 4 7" xfId="919"/>
    <cellStyle name="Normal 2 2 2 2 2 2 2 24 2 4 7 2" xfId="8119"/>
    <cellStyle name="Normal 2 2 2 2 2 2 2 24 2 4 7 2 2" xfId="22955"/>
    <cellStyle name="Normal 2 2 2 2 2 2 2 24 2 4 7 3" xfId="15469"/>
    <cellStyle name="Normal 2 2 2 2 2 2 2 24 2 4 7 3 2" xfId="19220"/>
    <cellStyle name="Normal 2 2 2 2 2 2 2 24 2 4 7 4" xfId="9007"/>
    <cellStyle name="Normal 2 2 2 2 2 2 2 24 2 4 7 5" xfId="26692"/>
    <cellStyle name="Normal 2 2 2 2 2 2 2 24 2 4 7 6" xfId="30419"/>
    <cellStyle name="Normal 2 2 2 2 2 2 2 24 2 4 7 7" xfId="34152"/>
    <cellStyle name="Normal 2 2 2 2 2 2 2 24 2 4 7 8" xfId="37883"/>
    <cellStyle name="Normal 2 2 2 2 2 2 2 24 2 4 8" xfId="920"/>
    <cellStyle name="Normal 2 2 2 2 2 2 2 24 2 4 8 2" xfId="8120"/>
    <cellStyle name="Normal 2 2 2 2 2 2 2 24 2 4 8 2 2" xfId="22956"/>
    <cellStyle name="Normal 2 2 2 2 2 2 2 24 2 4 8 3" xfId="15470"/>
    <cellStyle name="Normal 2 2 2 2 2 2 2 24 2 4 8 3 2" xfId="19221"/>
    <cellStyle name="Normal 2 2 2 2 2 2 2 24 2 4 8 4" xfId="9008"/>
    <cellStyle name="Normal 2 2 2 2 2 2 2 24 2 4 8 5" xfId="26693"/>
    <cellStyle name="Normal 2 2 2 2 2 2 2 24 2 4 8 6" xfId="30420"/>
    <cellStyle name="Normal 2 2 2 2 2 2 2 24 2 4 8 7" xfId="34153"/>
    <cellStyle name="Normal 2 2 2 2 2 2 2 24 2 4 8 8" xfId="37884"/>
    <cellStyle name="Normal 2 2 2 2 2 2 2 24 2 4 9" xfId="921"/>
    <cellStyle name="Normal 2 2 2 2 2 2 2 24 2 4 9 2" xfId="8121"/>
    <cellStyle name="Normal 2 2 2 2 2 2 2 24 2 4 9 2 2" xfId="22957"/>
    <cellStyle name="Normal 2 2 2 2 2 2 2 24 2 4 9 3" xfId="15471"/>
    <cellStyle name="Normal 2 2 2 2 2 2 2 24 2 4 9 3 2" xfId="19222"/>
    <cellStyle name="Normal 2 2 2 2 2 2 2 24 2 4 9 4" xfId="9009"/>
    <cellStyle name="Normal 2 2 2 2 2 2 2 24 2 4 9 5" xfId="26694"/>
    <cellStyle name="Normal 2 2 2 2 2 2 2 24 2 4 9 6" xfId="30421"/>
    <cellStyle name="Normal 2 2 2 2 2 2 2 24 2 4 9 7" xfId="34154"/>
    <cellStyle name="Normal 2 2 2 2 2 2 2 24 2 4 9 8" xfId="37885"/>
    <cellStyle name="Normal 2 2 2 2 2 2 2 24 2 5" xfId="922"/>
    <cellStyle name="Normal 2 2 2 2 2 2 2 24 2 5 2" xfId="923"/>
    <cellStyle name="Normal 2 2 2 2 2 2 2 24 2 5 3" xfId="8122"/>
    <cellStyle name="Normal 2 2 2 2 2 2 2 24 2 5 3 2" xfId="22958"/>
    <cellStyle name="Normal 2 2 2 2 2 2 2 24 2 5 4" xfId="15472"/>
    <cellStyle name="Normal 2 2 2 2 2 2 2 24 2 5 4 2" xfId="19223"/>
    <cellStyle name="Normal 2 2 2 2 2 2 2 24 2 5 5" xfId="9010"/>
    <cellStyle name="Normal 2 2 2 2 2 2 2 24 2 5 6" xfId="26695"/>
    <cellStyle name="Normal 2 2 2 2 2 2 2 24 2 5 7" xfId="30422"/>
    <cellStyle name="Normal 2 2 2 2 2 2 2 24 2 5 8" xfId="34155"/>
    <cellStyle name="Normal 2 2 2 2 2 2 2 24 2 5 9" xfId="37886"/>
    <cellStyle name="Normal 2 2 2 2 2 2 2 24 2 6" xfId="924"/>
    <cellStyle name="Normal 2 2 2 2 2 2 2 24 2 7" xfId="925"/>
    <cellStyle name="Normal 2 2 2 2 2 2 2 24 2 8" xfId="926"/>
    <cellStyle name="Normal 2 2 2 2 2 2 2 24 2 9" xfId="927"/>
    <cellStyle name="Normal 2 2 2 2 2 2 2 24 20" xfId="34057"/>
    <cellStyle name="Normal 2 2 2 2 2 2 2 24 21" xfId="37788"/>
    <cellStyle name="Normal 2 2 2 2 2 2 2 24 3" xfId="928"/>
    <cellStyle name="Normal 2 2 2 2 2 2 2 24 3 10" xfId="929"/>
    <cellStyle name="Normal 2 2 2 2 2 2 2 24 3 11" xfId="930"/>
    <cellStyle name="Normal 2 2 2 2 2 2 2 24 3 12" xfId="931"/>
    <cellStyle name="Normal 2 2 2 2 2 2 2 24 3 2" xfId="932"/>
    <cellStyle name="Normal 2 2 2 2 2 2 2 24 3 2 10" xfId="933"/>
    <cellStyle name="Normal 2 2 2 2 2 2 2 24 3 2 10 2" xfId="8125"/>
    <cellStyle name="Normal 2 2 2 2 2 2 2 24 3 2 10 2 2" xfId="22960"/>
    <cellStyle name="Normal 2 2 2 2 2 2 2 24 3 2 10 3" xfId="15474"/>
    <cellStyle name="Normal 2 2 2 2 2 2 2 24 3 2 10 3 2" xfId="19225"/>
    <cellStyle name="Normal 2 2 2 2 2 2 2 24 3 2 10 4" xfId="9024"/>
    <cellStyle name="Normal 2 2 2 2 2 2 2 24 3 2 10 5" xfId="26697"/>
    <cellStyle name="Normal 2 2 2 2 2 2 2 24 3 2 10 6" xfId="30424"/>
    <cellStyle name="Normal 2 2 2 2 2 2 2 24 3 2 10 7" xfId="34157"/>
    <cellStyle name="Normal 2 2 2 2 2 2 2 24 3 2 10 8" xfId="37888"/>
    <cellStyle name="Normal 2 2 2 2 2 2 2 24 3 2 11" xfId="934"/>
    <cellStyle name="Normal 2 2 2 2 2 2 2 24 3 2 11 2" xfId="8126"/>
    <cellStyle name="Normal 2 2 2 2 2 2 2 24 3 2 11 2 2" xfId="22961"/>
    <cellStyle name="Normal 2 2 2 2 2 2 2 24 3 2 11 3" xfId="15475"/>
    <cellStyle name="Normal 2 2 2 2 2 2 2 24 3 2 11 3 2" xfId="19226"/>
    <cellStyle name="Normal 2 2 2 2 2 2 2 24 3 2 11 4" xfId="9025"/>
    <cellStyle name="Normal 2 2 2 2 2 2 2 24 3 2 11 5" xfId="26698"/>
    <cellStyle name="Normal 2 2 2 2 2 2 2 24 3 2 11 6" xfId="30425"/>
    <cellStyle name="Normal 2 2 2 2 2 2 2 24 3 2 11 7" xfId="34158"/>
    <cellStyle name="Normal 2 2 2 2 2 2 2 24 3 2 11 8" xfId="37889"/>
    <cellStyle name="Normal 2 2 2 2 2 2 2 24 3 2 12" xfId="935"/>
    <cellStyle name="Normal 2 2 2 2 2 2 2 24 3 2 12 2" xfId="8127"/>
    <cellStyle name="Normal 2 2 2 2 2 2 2 24 3 2 12 2 2" xfId="22962"/>
    <cellStyle name="Normal 2 2 2 2 2 2 2 24 3 2 12 3" xfId="15476"/>
    <cellStyle name="Normal 2 2 2 2 2 2 2 24 3 2 12 3 2" xfId="19227"/>
    <cellStyle name="Normal 2 2 2 2 2 2 2 24 3 2 12 4" xfId="9026"/>
    <cellStyle name="Normal 2 2 2 2 2 2 2 24 3 2 12 5" xfId="26699"/>
    <cellStyle name="Normal 2 2 2 2 2 2 2 24 3 2 12 6" xfId="30426"/>
    <cellStyle name="Normal 2 2 2 2 2 2 2 24 3 2 12 7" xfId="34159"/>
    <cellStyle name="Normal 2 2 2 2 2 2 2 24 3 2 12 8" xfId="37890"/>
    <cellStyle name="Normal 2 2 2 2 2 2 2 24 3 2 13" xfId="8124"/>
    <cellStyle name="Normal 2 2 2 2 2 2 2 24 3 2 13 2" xfId="22959"/>
    <cellStyle name="Normal 2 2 2 2 2 2 2 24 3 2 14" xfId="15473"/>
    <cellStyle name="Normal 2 2 2 2 2 2 2 24 3 2 14 2" xfId="19224"/>
    <cellStyle name="Normal 2 2 2 2 2 2 2 24 3 2 15" xfId="9019"/>
    <cellStyle name="Normal 2 2 2 2 2 2 2 24 3 2 16" xfId="26696"/>
    <cellStyle name="Normal 2 2 2 2 2 2 2 24 3 2 17" xfId="30423"/>
    <cellStyle name="Normal 2 2 2 2 2 2 2 24 3 2 18" xfId="34156"/>
    <cellStyle name="Normal 2 2 2 2 2 2 2 24 3 2 19" xfId="37887"/>
    <cellStyle name="Normal 2 2 2 2 2 2 2 24 3 2 2" xfId="936"/>
    <cellStyle name="Normal 2 2 2 2 2 2 2 24 3 2 2 10" xfId="937"/>
    <cellStyle name="Normal 2 2 2 2 2 2 2 24 3 2 2 11" xfId="938"/>
    <cellStyle name="Normal 2 2 2 2 2 2 2 24 3 2 2 2" xfId="939"/>
    <cellStyle name="Normal 2 2 2 2 2 2 2 24 3 2 2 2 10" xfId="940"/>
    <cellStyle name="Normal 2 2 2 2 2 2 2 24 3 2 2 2 10 2" xfId="8132"/>
    <cellStyle name="Normal 2 2 2 2 2 2 2 24 3 2 2 2 10 2 2" xfId="22964"/>
    <cellStyle name="Normal 2 2 2 2 2 2 2 24 3 2 2 2 10 3" xfId="15478"/>
    <cellStyle name="Normal 2 2 2 2 2 2 2 24 3 2 2 2 10 3 2" xfId="19229"/>
    <cellStyle name="Normal 2 2 2 2 2 2 2 24 3 2 2 2 10 4" xfId="9032"/>
    <cellStyle name="Normal 2 2 2 2 2 2 2 24 3 2 2 2 10 5" xfId="26701"/>
    <cellStyle name="Normal 2 2 2 2 2 2 2 24 3 2 2 2 10 6" xfId="30428"/>
    <cellStyle name="Normal 2 2 2 2 2 2 2 24 3 2 2 2 10 7" xfId="34161"/>
    <cellStyle name="Normal 2 2 2 2 2 2 2 24 3 2 2 2 10 8" xfId="37892"/>
    <cellStyle name="Normal 2 2 2 2 2 2 2 24 3 2 2 2 11" xfId="941"/>
    <cellStyle name="Normal 2 2 2 2 2 2 2 24 3 2 2 2 11 2" xfId="8133"/>
    <cellStyle name="Normal 2 2 2 2 2 2 2 24 3 2 2 2 11 2 2" xfId="22965"/>
    <cellStyle name="Normal 2 2 2 2 2 2 2 24 3 2 2 2 11 3" xfId="15479"/>
    <cellStyle name="Normal 2 2 2 2 2 2 2 24 3 2 2 2 11 3 2" xfId="19230"/>
    <cellStyle name="Normal 2 2 2 2 2 2 2 24 3 2 2 2 11 4" xfId="9033"/>
    <cellStyle name="Normal 2 2 2 2 2 2 2 24 3 2 2 2 11 5" xfId="26702"/>
    <cellStyle name="Normal 2 2 2 2 2 2 2 24 3 2 2 2 11 6" xfId="30429"/>
    <cellStyle name="Normal 2 2 2 2 2 2 2 24 3 2 2 2 11 7" xfId="34162"/>
    <cellStyle name="Normal 2 2 2 2 2 2 2 24 3 2 2 2 11 8" xfId="37893"/>
    <cellStyle name="Normal 2 2 2 2 2 2 2 24 3 2 2 2 12" xfId="8131"/>
    <cellStyle name="Normal 2 2 2 2 2 2 2 24 3 2 2 2 12 2" xfId="22963"/>
    <cellStyle name="Normal 2 2 2 2 2 2 2 24 3 2 2 2 13" xfId="15477"/>
    <cellStyle name="Normal 2 2 2 2 2 2 2 24 3 2 2 2 13 2" xfId="19228"/>
    <cellStyle name="Normal 2 2 2 2 2 2 2 24 3 2 2 2 14" xfId="9030"/>
    <cellStyle name="Normal 2 2 2 2 2 2 2 24 3 2 2 2 15" xfId="26700"/>
    <cellStyle name="Normal 2 2 2 2 2 2 2 24 3 2 2 2 16" xfId="30427"/>
    <cellStyle name="Normal 2 2 2 2 2 2 2 24 3 2 2 2 17" xfId="34160"/>
    <cellStyle name="Normal 2 2 2 2 2 2 2 24 3 2 2 2 18" xfId="37891"/>
    <cellStyle name="Normal 2 2 2 2 2 2 2 24 3 2 2 2 2" xfId="942"/>
    <cellStyle name="Normal 2 2 2 2 2 2 2 24 3 2 2 2 2 2" xfId="943"/>
    <cellStyle name="Normal 2 2 2 2 2 2 2 24 3 2 2 2 2 2 2" xfId="8135"/>
    <cellStyle name="Normal 2 2 2 2 2 2 2 24 3 2 2 2 2 2 2 2" xfId="22966"/>
    <cellStyle name="Normal 2 2 2 2 2 2 2 24 3 2 2 2 2 2 3" xfId="15480"/>
    <cellStyle name="Normal 2 2 2 2 2 2 2 24 3 2 2 2 2 2 3 2" xfId="19231"/>
    <cellStyle name="Normal 2 2 2 2 2 2 2 24 3 2 2 2 2 2 4" xfId="9034"/>
    <cellStyle name="Normal 2 2 2 2 2 2 2 24 3 2 2 2 2 2 5" xfId="26703"/>
    <cellStyle name="Normal 2 2 2 2 2 2 2 24 3 2 2 2 2 2 6" xfId="30430"/>
    <cellStyle name="Normal 2 2 2 2 2 2 2 24 3 2 2 2 2 2 7" xfId="34163"/>
    <cellStyle name="Normal 2 2 2 2 2 2 2 24 3 2 2 2 2 2 8" xfId="37894"/>
    <cellStyle name="Normal 2 2 2 2 2 2 2 24 3 2 2 2 3" xfId="944"/>
    <cellStyle name="Normal 2 2 2 2 2 2 2 24 3 2 2 2 3 2" xfId="8136"/>
    <cellStyle name="Normal 2 2 2 2 2 2 2 24 3 2 2 2 3 2 2" xfId="22967"/>
    <cellStyle name="Normal 2 2 2 2 2 2 2 24 3 2 2 2 3 3" xfId="15481"/>
    <cellStyle name="Normal 2 2 2 2 2 2 2 24 3 2 2 2 3 3 2" xfId="19232"/>
    <cellStyle name="Normal 2 2 2 2 2 2 2 24 3 2 2 2 3 4" xfId="9035"/>
    <cellStyle name="Normal 2 2 2 2 2 2 2 24 3 2 2 2 3 5" xfId="26704"/>
    <cellStyle name="Normal 2 2 2 2 2 2 2 24 3 2 2 2 3 6" xfId="30431"/>
    <cellStyle name="Normal 2 2 2 2 2 2 2 24 3 2 2 2 3 7" xfId="34164"/>
    <cellStyle name="Normal 2 2 2 2 2 2 2 24 3 2 2 2 3 8" xfId="37895"/>
    <cellStyle name="Normal 2 2 2 2 2 2 2 24 3 2 2 2 4" xfId="945"/>
    <cellStyle name="Normal 2 2 2 2 2 2 2 24 3 2 2 2 4 2" xfId="8137"/>
    <cellStyle name="Normal 2 2 2 2 2 2 2 24 3 2 2 2 4 2 2" xfId="22968"/>
    <cellStyle name="Normal 2 2 2 2 2 2 2 24 3 2 2 2 4 3" xfId="15482"/>
    <cellStyle name="Normal 2 2 2 2 2 2 2 24 3 2 2 2 4 3 2" xfId="19233"/>
    <cellStyle name="Normal 2 2 2 2 2 2 2 24 3 2 2 2 4 4" xfId="9036"/>
    <cellStyle name="Normal 2 2 2 2 2 2 2 24 3 2 2 2 4 5" xfId="26705"/>
    <cellStyle name="Normal 2 2 2 2 2 2 2 24 3 2 2 2 4 6" xfId="30432"/>
    <cellStyle name="Normal 2 2 2 2 2 2 2 24 3 2 2 2 4 7" xfId="34165"/>
    <cellStyle name="Normal 2 2 2 2 2 2 2 24 3 2 2 2 4 8" xfId="37896"/>
    <cellStyle name="Normal 2 2 2 2 2 2 2 24 3 2 2 2 5" xfId="946"/>
    <cellStyle name="Normal 2 2 2 2 2 2 2 24 3 2 2 2 5 2" xfId="8138"/>
    <cellStyle name="Normal 2 2 2 2 2 2 2 24 3 2 2 2 5 2 2" xfId="22969"/>
    <cellStyle name="Normal 2 2 2 2 2 2 2 24 3 2 2 2 5 3" xfId="15483"/>
    <cellStyle name="Normal 2 2 2 2 2 2 2 24 3 2 2 2 5 3 2" xfId="19234"/>
    <cellStyle name="Normal 2 2 2 2 2 2 2 24 3 2 2 2 5 4" xfId="9037"/>
    <cellStyle name="Normal 2 2 2 2 2 2 2 24 3 2 2 2 5 5" xfId="26706"/>
    <cellStyle name="Normal 2 2 2 2 2 2 2 24 3 2 2 2 5 6" xfId="30433"/>
    <cellStyle name="Normal 2 2 2 2 2 2 2 24 3 2 2 2 5 7" xfId="34166"/>
    <cellStyle name="Normal 2 2 2 2 2 2 2 24 3 2 2 2 5 8" xfId="37897"/>
    <cellStyle name="Normal 2 2 2 2 2 2 2 24 3 2 2 2 6" xfId="947"/>
    <cellStyle name="Normal 2 2 2 2 2 2 2 24 3 2 2 2 6 2" xfId="8139"/>
    <cellStyle name="Normal 2 2 2 2 2 2 2 24 3 2 2 2 6 2 2" xfId="22970"/>
    <cellStyle name="Normal 2 2 2 2 2 2 2 24 3 2 2 2 6 3" xfId="15484"/>
    <cellStyle name="Normal 2 2 2 2 2 2 2 24 3 2 2 2 6 3 2" xfId="19235"/>
    <cellStyle name="Normal 2 2 2 2 2 2 2 24 3 2 2 2 6 4" xfId="9038"/>
    <cellStyle name="Normal 2 2 2 2 2 2 2 24 3 2 2 2 6 5" xfId="26707"/>
    <cellStyle name="Normal 2 2 2 2 2 2 2 24 3 2 2 2 6 6" xfId="30434"/>
    <cellStyle name="Normal 2 2 2 2 2 2 2 24 3 2 2 2 6 7" xfId="34167"/>
    <cellStyle name="Normal 2 2 2 2 2 2 2 24 3 2 2 2 6 8" xfId="37898"/>
    <cellStyle name="Normal 2 2 2 2 2 2 2 24 3 2 2 2 7" xfId="948"/>
    <cellStyle name="Normal 2 2 2 2 2 2 2 24 3 2 2 2 7 2" xfId="8140"/>
    <cellStyle name="Normal 2 2 2 2 2 2 2 24 3 2 2 2 7 2 2" xfId="22971"/>
    <cellStyle name="Normal 2 2 2 2 2 2 2 24 3 2 2 2 7 3" xfId="15485"/>
    <cellStyle name="Normal 2 2 2 2 2 2 2 24 3 2 2 2 7 3 2" xfId="19236"/>
    <cellStyle name="Normal 2 2 2 2 2 2 2 24 3 2 2 2 7 4" xfId="9039"/>
    <cellStyle name="Normal 2 2 2 2 2 2 2 24 3 2 2 2 7 5" xfId="26708"/>
    <cellStyle name="Normal 2 2 2 2 2 2 2 24 3 2 2 2 7 6" xfId="30435"/>
    <cellStyle name="Normal 2 2 2 2 2 2 2 24 3 2 2 2 7 7" xfId="34168"/>
    <cellStyle name="Normal 2 2 2 2 2 2 2 24 3 2 2 2 7 8" xfId="37899"/>
    <cellStyle name="Normal 2 2 2 2 2 2 2 24 3 2 2 2 8" xfId="949"/>
    <cellStyle name="Normal 2 2 2 2 2 2 2 24 3 2 2 2 8 2" xfId="8141"/>
    <cellStyle name="Normal 2 2 2 2 2 2 2 24 3 2 2 2 8 2 2" xfId="22972"/>
    <cellStyle name="Normal 2 2 2 2 2 2 2 24 3 2 2 2 8 3" xfId="15486"/>
    <cellStyle name="Normal 2 2 2 2 2 2 2 24 3 2 2 2 8 3 2" xfId="19237"/>
    <cellStyle name="Normal 2 2 2 2 2 2 2 24 3 2 2 2 8 4" xfId="9048"/>
    <cellStyle name="Normal 2 2 2 2 2 2 2 24 3 2 2 2 8 5" xfId="26709"/>
    <cellStyle name="Normal 2 2 2 2 2 2 2 24 3 2 2 2 8 6" xfId="30436"/>
    <cellStyle name="Normal 2 2 2 2 2 2 2 24 3 2 2 2 8 7" xfId="34169"/>
    <cellStyle name="Normal 2 2 2 2 2 2 2 24 3 2 2 2 8 8" xfId="37900"/>
    <cellStyle name="Normal 2 2 2 2 2 2 2 24 3 2 2 2 9" xfId="950"/>
    <cellStyle name="Normal 2 2 2 2 2 2 2 24 3 2 2 2 9 2" xfId="8142"/>
    <cellStyle name="Normal 2 2 2 2 2 2 2 24 3 2 2 2 9 2 2" xfId="22973"/>
    <cellStyle name="Normal 2 2 2 2 2 2 2 24 3 2 2 2 9 3" xfId="15487"/>
    <cellStyle name="Normal 2 2 2 2 2 2 2 24 3 2 2 2 9 3 2" xfId="19238"/>
    <cellStyle name="Normal 2 2 2 2 2 2 2 24 3 2 2 2 9 4" xfId="9049"/>
    <cellStyle name="Normal 2 2 2 2 2 2 2 24 3 2 2 2 9 5" xfId="26710"/>
    <cellStyle name="Normal 2 2 2 2 2 2 2 24 3 2 2 2 9 6" xfId="30437"/>
    <cellStyle name="Normal 2 2 2 2 2 2 2 24 3 2 2 2 9 7" xfId="34170"/>
    <cellStyle name="Normal 2 2 2 2 2 2 2 24 3 2 2 2 9 8" xfId="37901"/>
    <cellStyle name="Normal 2 2 2 2 2 2 2 24 3 2 2 3" xfId="951"/>
    <cellStyle name="Normal 2 2 2 2 2 2 2 24 3 2 2 3 2" xfId="952"/>
    <cellStyle name="Normal 2 2 2 2 2 2 2 24 3 2 2 3 3" xfId="8143"/>
    <cellStyle name="Normal 2 2 2 2 2 2 2 24 3 2 2 3 3 2" xfId="22974"/>
    <cellStyle name="Normal 2 2 2 2 2 2 2 24 3 2 2 3 4" xfId="15488"/>
    <cellStyle name="Normal 2 2 2 2 2 2 2 24 3 2 2 3 4 2" xfId="19239"/>
    <cellStyle name="Normal 2 2 2 2 2 2 2 24 3 2 2 3 5" xfId="9050"/>
    <cellStyle name="Normal 2 2 2 2 2 2 2 24 3 2 2 3 6" xfId="26711"/>
    <cellStyle name="Normal 2 2 2 2 2 2 2 24 3 2 2 3 7" xfId="30438"/>
    <cellStyle name="Normal 2 2 2 2 2 2 2 24 3 2 2 3 8" xfId="34171"/>
    <cellStyle name="Normal 2 2 2 2 2 2 2 24 3 2 2 3 9" xfId="37902"/>
    <cellStyle name="Normal 2 2 2 2 2 2 2 24 3 2 2 4" xfId="953"/>
    <cellStyle name="Normal 2 2 2 2 2 2 2 24 3 2 2 5" xfId="954"/>
    <cellStyle name="Normal 2 2 2 2 2 2 2 24 3 2 2 6" xfId="955"/>
    <cellStyle name="Normal 2 2 2 2 2 2 2 24 3 2 2 7" xfId="956"/>
    <cellStyle name="Normal 2 2 2 2 2 2 2 24 3 2 2 8" xfId="957"/>
    <cellStyle name="Normal 2 2 2 2 2 2 2 24 3 2 2 9" xfId="958"/>
    <cellStyle name="Normal 2 2 2 2 2 2 2 24 3 2 3" xfId="959"/>
    <cellStyle name="Normal 2 2 2 2 2 2 2 24 3 2 3 2" xfId="960"/>
    <cellStyle name="Normal 2 2 2 2 2 2 2 24 3 2 3 2 2" xfId="8151"/>
    <cellStyle name="Normal 2 2 2 2 2 2 2 24 3 2 3 2 2 2" xfId="22975"/>
    <cellStyle name="Normal 2 2 2 2 2 2 2 24 3 2 3 2 3" xfId="15489"/>
    <cellStyle name="Normal 2 2 2 2 2 2 2 24 3 2 3 2 3 2" xfId="19240"/>
    <cellStyle name="Normal 2 2 2 2 2 2 2 24 3 2 3 2 4" xfId="9052"/>
    <cellStyle name="Normal 2 2 2 2 2 2 2 24 3 2 3 2 5" xfId="26712"/>
    <cellStyle name="Normal 2 2 2 2 2 2 2 24 3 2 3 2 6" xfId="30439"/>
    <cellStyle name="Normal 2 2 2 2 2 2 2 24 3 2 3 2 7" xfId="34172"/>
    <cellStyle name="Normal 2 2 2 2 2 2 2 24 3 2 3 2 8" xfId="37903"/>
    <cellStyle name="Normal 2 2 2 2 2 2 2 24 3 2 4" xfId="961"/>
    <cellStyle name="Normal 2 2 2 2 2 2 2 24 3 2 4 2" xfId="8152"/>
    <cellStyle name="Normal 2 2 2 2 2 2 2 24 3 2 4 2 2" xfId="22976"/>
    <cellStyle name="Normal 2 2 2 2 2 2 2 24 3 2 4 3" xfId="15490"/>
    <cellStyle name="Normal 2 2 2 2 2 2 2 24 3 2 4 3 2" xfId="19241"/>
    <cellStyle name="Normal 2 2 2 2 2 2 2 24 3 2 4 4" xfId="9053"/>
    <cellStyle name="Normal 2 2 2 2 2 2 2 24 3 2 4 5" xfId="26713"/>
    <cellStyle name="Normal 2 2 2 2 2 2 2 24 3 2 4 6" xfId="30440"/>
    <cellStyle name="Normal 2 2 2 2 2 2 2 24 3 2 4 7" xfId="34173"/>
    <cellStyle name="Normal 2 2 2 2 2 2 2 24 3 2 4 8" xfId="37904"/>
    <cellStyle name="Normal 2 2 2 2 2 2 2 24 3 2 5" xfId="962"/>
    <cellStyle name="Normal 2 2 2 2 2 2 2 24 3 2 5 2" xfId="8153"/>
    <cellStyle name="Normal 2 2 2 2 2 2 2 24 3 2 5 2 2" xfId="22977"/>
    <cellStyle name="Normal 2 2 2 2 2 2 2 24 3 2 5 3" xfId="15491"/>
    <cellStyle name="Normal 2 2 2 2 2 2 2 24 3 2 5 3 2" xfId="19242"/>
    <cellStyle name="Normal 2 2 2 2 2 2 2 24 3 2 5 4" xfId="9054"/>
    <cellStyle name="Normal 2 2 2 2 2 2 2 24 3 2 5 5" xfId="26714"/>
    <cellStyle name="Normal 2 2 2 2 2 2 2 24 3 2 5 6" xfId="30441"/>
    <cellStyle name="Normal 2 2 2 2 2 2 2 24 3 2 5 7" xfId="34174"/>
    <cellStyle name="Normal 2 2 2 2 2 2 2 24 3 2 5 8" xfId="37905"/>
    <cellStyle name="Normal 2 2 2 2 2 2 2 24 3 2 6" xfId="963"/>
    <cellStyle name="Normal 2 2 2 2 2 2 2 24 3 2 6 2" xfId="8154"/>
    <cellStyle name="Normal 2 2 2 2 2 2 2 24 3 2 6 2 2" xfId="22978"/>
    <cellStyle name="Normal 2 2 2 2 2 2 2 24 3 2 6 3" xfId="15492"/>
    <cellStyle name="Normal 2 2 2 2 2 2 2 24 3 2 6 3 2" xfId="19243"/>
    <cellStyle name="Normal 2 2 2 2 2 2 2 24 3 2 6 4" xfId="9055"/>
    <cellStyle name="Normal 2 2 2 2 2 2 2 24 3 2 6 5" xfId="26715"/>
    <cellStyle name="Normal 2 2 2 2 2 2 2 24 3 2 6 6" xfId="30442"/>
    <cellStyle name="Normal 2 2 2 2 2 2 2 24 3 2 6 7" xfId="34175"/>
    <cellStyle name="Normal 2 2 2 2 2 2 2 24 3 2 6 8" xfId="37906"/>
    <cellStyle name="Normal 2 2 2 2 2 2 2 24 3 2 7" xfId="964"/>
    <cellStyle name="Normal 2 2 2 2 2 2 2 24 3 2 7 2" xfId="8155"/>
    <cellStyle name="Normal 2 2 2 2 2 2 2 24 3 2 7 2 2" xfId="22979"/>
    <cellStyle name="Normal 2 2 2 2 2 2 2 24 3 2 7 3" xfId="15493"/>
    <cellStyle name="Normal 2 2 2 2 2 2 2 24 3 2 7 3 2" xfId="19244"/>
    <cellStyle name="Normal 2 2 2 2 2 2 2 24 3 2 7 4" xfId="9056"/>
    <cellStyle name="Normal 2 2 2 2 2 2 2 24 3 2 7 5" xfId="26716"/>
    <cellStyle name="Normal 2 2 2 2 2 2 2 24 3 2 7 6" xfId="30443"/>
    <cellStyle name="Normal 2 2 2 2 2 2 2 24 3 2 7 7" xfId="34176"/>
    <cellStyle name="Normal 2 2 2 2 2 2 2 24 3 2 7 8" xfId="37907"/>
    <cellStyle name="Normal 2 2 2 2 2 2 2 24 3 2 8" xfId="965"/>
    <cellStyle name="Normal 2 2 2 2 2 2 2 24 3 2 8 2" xfId="8156"/>
    <cellStyle name="Normal 2 2 2 2 2 2 2 24 3 2 8 2 2" xfId="22980"/>
    <cellStyle name="Normal 2 2 2 2 2 2 2 24 3 2 8 3" xfId="15494"/>
    <cellStyle name="Normal 2 2 2 2 2 2 2 24 3 2 8 3 2" xfId="19245"/>
    <cellStyle name="Normal 2 2 2 2 2 2 2 24 3 2 8 4" xfId="9057"/>
    <cellStyle name="Normal 2 2 2 2 2 2 2 24 3 2 8 5" xfId="26717"/>
    <cellStyle name="Normal 2 2 2 2 2 2 2 24 3 2 8 6" xfId="30444"/>
    <cellStyle name="Normal 2 2 2 2 2 2 2 24 3 2 8 7" xfId="34177"/>
    <cellStyle name="Normal 2 2 2 2 2 2 2 24 3 2 8 8" xfId="37908"/>
    <cellStyle name="Normal 2 2 2 2 2 2 2 24 3 2 9" xfId="966"/>
    <cellStyle name="Normal 2 2 2 2 2 2 2 24 3 2 9 2" xfId="8157"/>
    <cellStyle name="Normal 2 2 2 2 2 2 2 24 3 2 9 2 2" xfId="22981"/>
    <cellStyle name="Normal 2 2 2 2 2 2 2 24 3 2 9 3" xfId="15495"/>
    <cellStyle name="Normal 2 2 2 2 2 2 2 24 3 2 9 3 2" xfId="19246"/>
    <cellStyle name="Normal 2 2 2 2 2 2 2 24 3 2 9 4" xfId="9058"/>
    <cellStyle name="Normal 2 2 2 2 2 2 2 24 3 2 9 5" xfId="26718"/>
    <cellStyle name="Normal 2 2 2 2 2 2 2 24 3 2 9 6" xfId="30445"/>
    <cellStyle name="Normal 2 2 2 2 2 2 2 24 3 2 9 7" xfId="34178"/>
    <cellStyle name="Normal 2 2 2 2 2 2 2 24 3 2 9 8" xfId="37909"/>
    <cellStyle name="Normal 2 2 2 2 2 2 2 24 3 3" xfId="967"/>
    <cellStyle name="Normal 2 2 2 2 2 2 2 24 3 3 10" xfId="968"/>
    <cellStyle name="Normal 2 2 2 2 2 2 2 24 3 3 10 2" xfId="8159"/>
    <cellStyle name="Normal 2 2 2 2 2 2 2 24 3 3 10 2 2" xfId="22983"/>
    <cellStyle name="Normal 2 2 2 2 2 2 2 24 3 3 10 3" xfId="15497"/>
    <cellStyle name="Normal 2 2 2 2 2 2 2 24 3 3 10 3 2" xfId="19248"/>
    <cellStyle name="Normal 2 2 2 2 2 2 2 24 3 3 10 4" xfId="9069"/>
    <cellStyle name="Normal 2 2 2 2 2 2 2 24 3 3 10 5" xfId="26720"/>
    <cellStyle name="Normal 2 2 2 2 2 2 2 24 3 3 10 6" xfId="30447"/>
    <cellStyle name="Normal 2 2 2 2 2 2 2 24 3 3 10 7" xfId="34180"/>
    <cellStyle name="Normal 2 2 2 2 2 2 2 24 3 3 10 8" xfId="37911"/>
    <cellStyle name="Normal 2 2 2 2 2 2 2 24 3 3 11" xfId="969"/>
    <cellStyle name="Normal 2 2 2 2 2 2 2 24 3 3 11 2" xfId="8160"/>
    <cellStyle name="Normal 2 2 2 2 2 2 2 24 3 3 11 2 2" xfId="22984"/>
    <cellStyle name="Normal 2 2 2 2 2 2 2 24 3 3 11 3" xfId="15498"/>
    <cellStyle name="Normal 2 2 2 2 2 2 2 24 3 3 11 3 2" xfId="19249"/>
    <cellStyle name="Normal 2 2 2 2 2 2 2 24 3 3 11 4" xfId="9070"/>
    <cellStyle name="Normal 2 2 2 2 2 2 2 24 3 3 11 5" xfId="26721"/>
    <cellStyle name="Normal 2 2 2 2 2 2 2 24 3 3 11 6" xfId="30448"/>
    <cellStyle name="Normal 2 2 2 2 2 2 2 24 3 3 11 7" xfId="34181"/>
    <cellStyle name="Normal 2 2 2 2 2 2 2 24 3 3 11 8" xfId="37912"/>
    <cellStyle name="Normal 2 2 2 2 2 2 2 24 3 3 12" xfId="8158"/>
    <cellStyle name="Normal 2 2 2 2 2 2 2 24 3 3 12 2" xfId="22982"/>
    <cellStyle name="Normal 2 2 2 2 2 2 2 24 3 3 13" xfId="15496"/>
    <cellStyle name="Normal 2 2 2 2 2 2 2 24 3 3 13 2" xfId="19247"/>
    <cellStyle name="Normal 2 2 2 2 2 2 2 24 3 3 14" xfId="9059"/>
    <cellStyle name="Normal 2 2 2 2 2 2 2 24 3 3 15" xfId="26719"/>
    <cellStyle name="Normal 2 2 2 2 2 2 2 24 3 3 16" xfId="30446"/>
    <cellStyle name="Normal 2 2 2 2 2 2 2 24 3 3 17" xfId="34179"/>
    <cellStyle name="Normal 2 2 2 2 2 2 2 24 3 3 18" xfId="37910"/>
    <cellStyle name="Normal 2 2 2 2 2 2 2 24 3 3 2" xfId="970"/>
    <cellStyle name="Normal 2 2 2 2 2 2 2 24 3 3 2 2" xfId="971"/>
    <cellStyle name="Normal 2 2 2 2 2 2 2 24 3 3 2 2 2" xfId="8162"/>
    <cellStyle name="Normal 2 2 2 2 2 2 2 24 3 3 2 2 2 2" xfId="22985"/>
    <cellStyle name="Normal 2 2 2 2 2 2 2 24 3 3 2 2 3" xfId="15499"/>
    <cellStyle name="Normal 2 2 2 2 2 2 2 24 3 3 2 2 3 2" xfId="19250"/>
    <cellStyle name="Normal 2 2 2 2 2 2 2 24 3 3 2 2 4" xfId="9072"/>
    <cellStyle name="Normal 2 2 2 2 2 2 2 24 3 3 2 2 5" xfId="26722"/>
    <cellStyle name="Normal 2 2 2 2 2 2 2 24 3 3 2 2 6" xfId="30449"/>
    <cellStyle name="Normal 2 2 2 2 2 2 2 24 3 3 2 2 7" xfId="34182"/>
    <cellStyle name="Normal 2 2 2 2 2 2 2 24 3 3 2 2 8" xfId="37913"/>
    <cellStyle name="Normal 2 2 2 2 2 2 2 24 3 3 3" xfId="972"/>
    <cellStyle name="Normal 2 2 2 2 2 2 2 24 3 3 3 2" xfId="8163"/>
    <cellStyle name="Normal 2 2 2 2 2 2 2 24 3 3 3 2 2" xfId="22986"/>
    <cellStyle name="Normal 2 2 2 2 2 2 2 24 3 3 3 3" xfId="15500"/>
    <cellStyle name="Normal 2 2 2 2 2 2 2 24 3 3 3 3 2" xfId="19251"/>
    <cellStyle name="Normal 2 2 2 2 2 2 2 24 3 3 3 4" xfId="9073"/>
    <cellStyle name="Normal 2 2 2 2 2 2 2 24 3 3 3 5" xfId="26723"/>
    <cellStyle name="Normal 2 2 2 2 2 2 2 24 3 3 3 6" xfId="30450"/>
    <cellStyle name="Normal 2 2 2 2 2 2 2 24 3 3 3 7" xfId="34183"/>
    <cellStyle name="Normal 2 2 2 2 2 2 2 24 3 3 3 8" xfId="37914"/>
    <cellStyle name="Normal 2 2 2 2 2 2 2 24 3 3 4" xfId="973"/>
    <cellStyle name="Normal 2 2 2 2 2 2 2 24 3 3 4 2" xfId="8164"/>
    <cellStyle name="Normal 2 2 2 2 2 2 2 24 3 3 4 2 2" xfId="22987"/>
    <cellStyle name="Normal 2 2 2 2 2 2 2 24 3 3 4 3" xfId="15501"/>
    <cellStyle name="Normal 2 2 2 2 2 2 2 24 3 3 4 3 2" xfId="19252"/>
    <cellStyle name="Normal 2 2 2 2 2 2 2 24 3 3 4 4" xfId="9074"/>
    <cellStyle name="Normal 2 2 2 2 2 2 2 24 3 3 4 5" xfId="26724"/>
    <cellStyle name="Normal 2 2 2 2 2 2 2 24 3 3 4 6" xfId="30451"/>
    <cellStyle name="Normal 2 2 2 2 2 2 2 24 3 3 4 7" xfId="34184"/>
    <cellStyle name="Normal 2 2 2 2 2 2 2 24 3 3 4 8" xfId="37915"/>
    <cellStyle name="Normal 2 2 2 2 2 2 2 24 3 3 5" xfId="974"/>
    <cellStyle name="Normal 2 2 2 2 2 2 2 24 3 3 5 2" xfId="8165"/>
    <cellStyle name="Normal 2 2 2 2 2 2 2 24 3 3 5 2 2" xfId="22988"/>
    <cellStyle name="Normal 2 2 2 2 2 2 2 24 3 3 5 3" xfId="15502"/>
    <cellStyle name="Normal 2 2 2 2 2 2 2 24 3 3 5 3 2" xfId="19253"/>
    <cellStyle name="Normal 2 2 2 2 2 2 2 24 3 3 5 4" xfId="9075"/>
    <cellStyle name="Normal 2 2 2 2 2 2 2 24 3 3 5 5" xfId="26725"/>
    <cellStyle name="Normal 2 2 2 2 2 2 2 24 3 3 5 6" xfId="30452"/>
    <cellStyle name="Normal 2 2 2 2 2 2 2 24 3 3 5 7" xfId="34185"/>
    <cellStyle name="Normal 2 2 2 2 2 2 2 24 3 3 5 8" xfId="37916"/>
    <cellStyle name="Normal 2 2 2 2 2 2 2 24 3 3 6" xfId="975"/>
    <cellStyle name="Normal 2 2 2 2 2 2 2 24 3 3 6 2" xfId="8166"/>
    <cellStyle name="Normal 2 2 2 2 2 2 2 24 3 3 6 2 2" xfId="22989"/>
    <cellStyle name="Normal 2 2 2 2 2 2 2 24 3 3 6 3" xfId="15503"/>
    <cellStyle name="Normal 2 2 2 2 2 2 2 24 3 3 6 3 2" xfId="19254"/>
    <cellStyle name="Normal 2 2 2 2 2 2 2 24 3 3 6 4" xfId="9076"/>
    <cellStyle name="Normal 2 2 2 2 2 2 2 24 3 3 6 5" xfId="26726"/>
    <cellStyle name="Normal 2 2 2 2 2 2 2 24 3 3 6 6" xfId="30453"/>
    <cellStyle name="Normal 2 2 2 2 2 2 2 24 3 3 6 7" xfId="34186"/>
    <cellStyle name="Normal 2 2 2 2 2 2 2 24 3 3 6 8" xfId="37917"/>
    <cellStyle name="Normal 2 2 2 2 2 2 2 24 3 3 7" xfId="976"/>
    <cellStyle name="Normal 2 2 2 2 2 2 2 24 3 3 7 2" xfId="8167"/>
    <cellStyle name="Normal 2 2 2 2 2 2 2 24 3 3 7 2 2" xfId="22990"/>
    <cellStyle name="Normal 2 2 2 2 2 2 2 24 3 3 7 3" xfId="15504"/>
    <cellStyle name="Normal 2 2 2 2 2 2 2 24 3 3 7 3 2" xfId="19255"/>
    <cellStyle name="Normal 2 2 2 2 2 2 2 24 3 3 7 4" xfId="9077"/>
    <cellStyle name="Normal 2 2 2 2 2 2 2 24 3 3 7 5" xfId="26727"/>
    <cellStyle name="Normal 2 2 2 2 2 2 2 24 3 3 7 6" xfId="30454"/>
    <cellStyle name="Normal 2 2 2 2 2 2 2 24 3 3 7 7" xfId="34187"/>
    <cellStyle name="Normal 2 2 2 2 2 2 2 24 3 3 7 8" xfId="37918"/>
    <cellStyle name="Normal 2 2 2 2 2 2 2 24 3 3 8" xfId="977"/>
    <cellStyle name="Normal 2 2 2 2 2 2 2 24 3 3 8 2" xfId="8168"/>
    <cellStyle name="Normal 2 2 2 2 2 2 2 24 3 3 8 2 2" xfId="22991"/>
    <cellStyle name="Normal 2 2 2 2 2 2 2 24 3 3 8 3" xfId="15505"/>
    <cellStyle name="Normal 2 2 2 2 2 2 2 24 3 3 8 3 2" xfId="19256"/>
    <cellStyle name="Normal 2 2 2 2 2 2 2 24 3 3 8 4" xfId="9078"/>
    <cellStyle name="Normal 2 2 2 2 2 2 2 24 3 3 8 5" xfId="26728"/>
    <cellStyle name="Normal 2 2 2 2 2 2 2 24 3 3 8 6" xfId="30455"/>
    <cellStyle name="Normal 2 2 2 2 2 2 2 24 3 3 8 7" xfId="34188"/>
    <cellStyle name="Normal 2 2 2 2 2 2 2 24 3 3 8 8" xfId="37919"/>
    <cellStyle name="Normal 2 2 2 2 2 2 2 24 3 3 9" xfId="978"/>
    <cellStyle name="Normal 2 2 2 2 2 2 2 24 3 3 9 2" xfId="8169"/>
    <cellStyle name="Normal 2 2 2 2 2 2 2 24 3 3 9 2 2" xfId="22992"/>
    <cellStyle name="Normal 2 2 2 2 2 2 2 24 3 3 9 3" xfId="15506"/>
    <cellStyle name="Normal 2 2 2 2 2 2 2 24 3 3 9 3 2" xfId="19257"/>
    <cellStyle name="Normal 2 2 2 2 2 2 2 24 3 3 9 4" xfId="9079"/>
    <cellStyle name="Normal 2 2 2 2 2 2 2 24 3 3 9 5" xfId="26729"/>
    <cellStyle name="Normal 2 2 2 2 2 2 2 24 3 3 9 6" xfId="30456"/>
    <cellStyle name="Normal 2 2 2 2 2 2 2 24 3 3 9 7" xfId="34189"/>
    <cellStyle name="Normal 2 2 2 2 2 2 2 24 3 3 9 8" xfId="37920"/>
    <cellStyle name="Normal 2 2 2 2 2 2 2 24 3 4" xfId="979"/>
    <cellStyle name="Normal 2 2 2 2 2 2 2 24 3 4 2" xfId="980"/>
    <cellStyle name="Normal 2 2 2 2 2 2 2 24 3 4 3" xfId="8170"/>
    <cellStyle name="Normal 2 2 2 2 2 2 2 24 3 4 3 2" xfId="22993"/>
    <cellStyle name="Normal 2 2 2 2 2 2 2 24 3 4 4" xfId="15507"/>
    <cellStyle name="Normal 2 2 2 2 2 2 2 24 3 4 4 2" xfId="19258"/>
    <cellStyle name="Normal 2 2 2 2 2 2 2 24 3 4 5" xfId="9080"/>
    <cellStyle name="Normal 2 2 2 2 2 2 2 24 3 4 6" xfId="26730"/>
    <cellStyle name="Normal 2 2 2 2 2 2 2 24 3 4 7" xfId="30457"/>
    <cellStyle name="Normal 2 2 2 2 2 2 2 24 3 4 8" xfId="34190"/>
    <cellStyle name="Normal 2 2 2 2 2 2 2 24 3 4 9" xfId="37921"/>
    <cellStyle name="Normal 2 2 2 2 2 2 2 24 3 5" xfId="981"/>
    <cellStyle name="Normal 2 2 2 2 2 2 2 24 3 6" xfId="982"/>
    <cellStyle name="Normal 2 2 2 2 2 2 2 24 3 7" xfId="983"/>
    <cellStyle name="Normal 2 2 2 2 2 2 2 24 3 8" xfId="984"/>
    <cellStyle name="Normal 2 2 2 2 2 2 2 24 3 9" xfId="985"/>
    <cellStyle name="Normal 2 2 2 2 2 2 2 24 4" xfId="986"/>
    <cellStyle name="Normal 2 2 2 2 2 2 2 24 4 10" xfId="987"/>
    <cellStyle name="Normal 2 2 2 2 2 2 2 24 4 11" xfId="988"/>
    <cellStyle name="Normal 2 2 2 2 2 2 2 24 4 2" xfId="989"/>
    <cellStyle name="Normal 2 2 2 2 2 2 2 24 4 2 10" xfId="990"/>
    <cellStyle name="Normal 2 2 2 2 2 2 2 24 4 2 10 2" xfId="8179"/>
    <cellStyle name="Normal 2 2 2 2 2 2 2 24 4 2 10 2 2" xfId="22995"/>
    <cellStyle name="Normal 2 2 2 2 2 2 2 24 4 2 10 3" xfId="15509"/>
    <cellStyle name="Normal 2 2 2 2 2 2 2 24 4 2 10 3 2" xfId="19260"/>
    <cellStyle name="Normal 2 2 2 2 2 2 2 24 4 2 10 4" xfId="9093"/>
    <cellStyle name="Normal 2 2 2 2 2 2 2 24 4 2 10 5" xfId="26732"/>
    <cellStyle name="Normal 2 2 2 2 2 2 2 24 4 2 10 6" xfId="30459"/>
    <cellStyle name="Normal 2 2 2 2 2 2 2 24 4 2 10 7" xfId="34192"/>
    <cellStyle name="Normal 2 2 2 2 2 2 2 24 4 2 10 8" xfId="37923"/>
    <cellStyle name="Normal 2 2 2 2 2 2 2 24 4 2 11" xfId="991"/>
    <cellStyle name="Normal 2 2 2 2 2 2 2 24 4 2 11 2" xfId="8180"/>
    <cellStyle name="Normal 2 2 2 2 2 2 2 24 4 2 11 2 2" xfId="22996"/>
    <cellStyle name="Normal 2 2 2 2 2 2 2 24 4 2 11 3" xfId="15510"/>
    <cellStyle name="Normal 2 2 2 2 2 2 2 24 4 2 11 3 2" xfId="19261"/>
    <cellStyle name="Normal 2 2 2 2 2 2 2 24 4 2 11 4" xfId="9094"/>
    <cellStyle name="Normal 2 2 2 2 2 2 2 24 4 2 11 5" xfId="26733"/>
    <cellStyle name="Normal 2 2 2 2 2 2 2 24 4 2 11 6" xfId="30460"/>
    <cellStyle name="Normal 2 2 2 2 2 2 2 24 4 2 11 7" xfId="34193"/>
    <cellStyle name="Normal 2 2 2 2 2 2 2 24 4 2 11 8" xfId="37924"/>
    <cellStyle name="Normal 2 2 2 2 2 2 2 24 4 2 12" xfId="8178"/>
    <cellStyle name="Normal 2 2 2 2 2 2 2 24 4 2 12 2" xfId="22994"/>
    <cellStyle name="Normal 2 2 2 2 2 2 2 24 4 2 13" xfId="15508"/>
    <cellStyle name="Normal 2 2 2 2 2 2 2 24 4 2 13 2" xfId="19259"/>
    <cellStyle name="Normal 2 2 2 2 2 2 2 24 4 2 14" xfId="9089"/>
    <cellStyle name="Normal 2 2 2 2 2 2 2 24 4 2 15" xfId="26731"/>
    <cellStyle name="Normal 2 2 2 2 2 2 2 24 4 2 16" xfId="30458"/>
    <cellStyle name="Normal 2 2 2 2 2 2 2 24 4 2 17" xfId="34191"/>
    <cellStyle name="Normal 2 2 2 2 2 2 2 24 4 2 18" xfId="37922"/>
    <cellStyle name="Normal 2 2 2 2 2 2 2 24 4 2 2" xfId="992"/>
    <cellStyle name="Normal 2 2 2 2 2 2 2 24 4 2 2 2" xfId="993"/>
    <cellStyle name="Normal 2 2 2 2 2 2 2 24 4 2 2 2 2" xfId="8181"/>
    <cellStyle name="Normal 2 2 2 2 2 2 2 24 4 2 2 2 2 2" xfId="22997"/>
    <cellStyle name="Normal 2 2 2 2 2 2 2 24 4 2 2 2 3" xfId="15511"/>
    <cellStyle name="Normal 2 2 2 2 2 2 2 24 4 2 2 2 3 2" xfId="19262"/>
    <cellStyle name="Normal 2 2 2 2 2 2 2 24 4 2 2 2 4" xfId="9096"/>
    <cellStyle name="Normal 2 2 2 2 2 2 2 24 4 2 2 2 5" xfId="26734"/>
    <cellStyle name="Normal 2 2 2 2 2 2 2 24 4 2 2 2 6" xfId="30461"/>
    <cellStyle name="Normal 2 2 2 2 2 2 2 24 4 2 2 2 7" xfId="34194"/>
    <cellStyle name="Normal 2 2 2 2 2 2 2 24 4 2 2 2 8" xfId="37925"/>
    <cellStyle name="Normal 2 2 2 2 2 2 2 24 4 2 3" xfId="994"/>
    <cellStyle name="Normal 2 2 2 2 2 2 2 24 4 2 3 2" xfId="8182"/>
    <cellStyle name="Normal 2 2 2 2 2 2 2 24 4 2 3 2 2" xfId="22998"/>
    <cellStyle name="Normal 2 2 2 2 2 2 2 24 4 2 3 3" xfId="15512"/>
    <cellStyle name="Normal 2 2 2 2 2 2 2 24 4 2 3 3 2" xfId="19263"/>
    <cellStyle name="Normal 2 2 2 2 2 2 2 24 4 2 3 4" xfId="9097"/>
    <cellStyle name="Normal 2 2 2 2 2 2 2 24 4 2 3 5" xfId="26735"/>
    <cellStyle name="Normal 2 2 2 2 2 2 2 24 4 2 3 6" xfId="30462"/>
    <cellStyle name="Normal 2 2 2 2 2 2 2 24 4 2 3 7" xfId="34195"/>
    <cellStyle name="Normal 2 2 2 2 2 2 2 24 4 2 3 8" xfId="37926"/>
    <cellStyle name="Normal 2 2 2 2 2 2 2 24 4 2 4" xfId="995"/>
    <cellStyle name="Normal 2 2 2 2 2 2 2 24 4 2 4 2" xfId="8183"/>
    <cellStyle name="Normal 2 2 2 2 2 2 2 24 4 2 4 2 2" xfId="22999"/>
    <cellStyle name="Normal 2 2 2 2 2 2 2 24 4 2 4 3" xfId="15513"/>
    <cellStyle name="Normal 2 2 2 2 2 2 2 24 4 2 4 3 2" xfId="19264"/>
    <cellStyle name="Normal 2 2 2 2 2 2 2 24 4 2 4 4" xfId="9098"/>
    <cellStyle name="Normal 2 2 2 2 2 2 2 24 4 2 4 5" xfId="26736"/>
    <cellStyle name="Normal 2 2 2 2 2 2 2 24 4 2 4 6" xfId="30463"/>
    <cellStyle name="Normal 2 2 2 2 2 2 2 24 4 2 4 7" xfId="34196"/>
    <cellStyle name="Normal 2 2 2 2 2 2 2 24 4 2 4 8" xfId="37927"/>
    <cellStyle name="Normal 2 2 2 2 2 2 2 24 4 2 5" xfId="996"/>
    <cellStyle name="Normal 2 2 2 2 2 2 2 24 4 2 5 2" xfId="8184"/>
    <cellStyle name="Normal 2 2 2 2 2 2 2 24 4 2 5 2 2" xfId="23000"/>
    <cellStyle name="Normal 2 2 2 2 2 2 2 24 4 2 5 3" xfId="15514"/>
    <cellStyle name="Normal 2 2 2 2 2 2 2 24 4 2 5 3 2" xfId="19265"/>
    <cellStyle name="Normal 2 2 2 2 2 2 2 24 4 2 5 4" xfId="9099"/>
    <cellStyle name="Normal 2 2 2 2 2 2 2 24 4 2 5 5" xfId="26737"/>
    <cellStyle name="Normal 2 2 2 2 2 2 2 24 4 2 5 6" xfId="30464"/>
    <cellStyle name="Normal 2 2 2 2 2 2 2 24 4 2 5 7" xfId="34197"/>
    <cellStyle name="Normal 2 2 2 2 2 2 2 24 4 2 5 8" xfId="37928"/>
    <cellStyle name="Normal 2 2 2 2 2 2 2 24 4 2 6" xfId="997"/>
    <cellStyle name="Normal 2 2 2 2 2 2 2 24 4 2 6 2" xfId="8185"/>
    <cellStyle name="Normal 2 2 2 2 2 2 2 24 4 2 6 2 2" xfId="23001"/>
    <cellStyle name="Normal 2 2 2 2 2 2 2 24 4 2 6 3" xfId="15515"/>
    <cellStyle name="Normal 2 2 2 2 2 2 2 24 4 2 6 3 2" xfId="19266"/>
    <cellStyle name="Normal 2 2 2 2 2 2 2 24 4 2 6 4" xfId="9100"/>
    <cellStyle name="Normal 2 2 2 2 2 2 2 24 4 2 6 5" xfId="26738"/>
    <cellStyle name="Normal 2 2 2 2 2 2 2 24 4 2 6 6" xfId="30465"/>
    <cellStyle name="Normal 2 2 2 2 2 2 2 24 4 2 6 7" xfId="34198"/>
    <cellStyle name="Normal 2 2 2 2 2 2 2 24 4 2 6 8" xfId="37929"/>
    <cellStyle name="Normal 2 2 2 2 2 2 2 24 4 2 7" xfId="998"/>
    <cellStyle name="Normal 2 2 2 2 2 2 2 24 4 2 7 2" xfId="8186"/>
    <cellStyle name="Normal 2 2 2 2 2 2 2 24 4 2 7 2 2" xfId="23002"/>
    <cellStyle name="Normal 2 2 2 2 2 2 2 24 4 2 7 3" xfId="15516"/>
    <cellStyle name="Normal 2 2 2 2 2 2 2 24 4 2 7 3 2" xfId="19267"/>
    <cellStyle name="Normal 2 2 2 2 2 2 2 24 4 2 7 4" xfId="9101"/>
    <cellStyle name="Normal 2 2 2 2 2 2 2 24 4 2 7 5" xfId="26739"/>
    <cellStyle name="Normal 2 2 2 2 2 2 2 24 4 2 7 6" xfId="30466"/>
    <cellStyle name="Normal 2 2 2 2 2 2 2 24 4 2 7 7" xfId="34199"/>
    <cellStyle name="Normal 2 2 2 2 2 2 2 24 4 2 7 8" xfId="37930"/>
    <cellStyle name="Normal 2 2 2 2 2 2 2 24 4 2 8" xfId="999"/>
    <cellStyle name="Normal 2 2 2 2 2 2 2 24 4 2 8 2" xfId="8187"/>
    <cellStyle name="Normal 2 2 2 2 2 2 2 24 4 2 8 2 2" xfId="23003"/>
    <cellStyle name="Normal 2 2 2 2 2 2 2 24 4 2 8 3" xfId="15517"/>
    <cellStyle name="Normal 2 2 2 2 2 2 2 24 4 2 8 3 2" xfId="19268"/>
    <cellStyle name="Normal 2 2 2 2 2 2 2 24 4 2 8 4" xfId="9102"/>
    <cellStyle name="Normal 2 2 2 2 2 2 2 24 4 2 8 5" xfId="26740"/>
    <cellStyle name="Normal 2 2 2 2 2 2 2 24 4 2 8 6" xfId="30467"/>
    <cellStyle name="Normal 2 2 2 2 2 2 2 24 4 2 8 7" xfId="34200"/>
    <cellStyle name="Normal 2 2 2 2 2 2 2 24 4 2 8 8" xfId="37931"/>
    <cellStyle name="Normal 2 2 2 2 2 2 2 24 4 2 9" xfId="1000"/>
    <cellStyle name="Normal 2 2 2 2 2 2 2 24 4 2 9 2" xfId="8188"/>
    <cellStyle name="Normal 2 2 2 2 2 2 2 24 4 2 9 2 2" xfId="23004"/>
    <cellStyle name="Normal 2 2 2 2 2 2 2 24 4 2 9 3" xfId="15518"/>
    <cellStyle name="Normal 2 2 2 2 2 2 2 24 4 2 9 3 2" xfId="19269"/>
    <cellStyle name="Normal 2 2 2 2 2 2 2 24 4 2 9 4" xfId="9103"/>
    <cellStyle name="Normal 2 2 2 2 2 2 2 24 4 2 9 5" xfId="26741"/>
    <cellStyle name="Normal 2 2 2 2 2 2 2 24 4 2 9 6" xfId="30468"/>
    <cellStyle name="Normal 2 2 2 2 2 2 2 24 4 2 9 7" xfId="34201"/>
    <cellStyle name="Normal 2 2 2 2 2 2 2 24 4 2 9 8" xfId="37932"/>
    <cellStyle name="Normal 2 2 2 2 2 2 2 24 4 3" xfId="1001"/>
    <cellStyle name="Normal 2 2 2 2 2 2 2 24 4 3 2" xfId="1002"/>
    <cellStyle name="Normal 2 2 2 2 2 2 2 24 4 3 3" xfId="8189"/>
    <cellStyle name="Normal 2 2 2 2 2 2 2 24 4 3 3 2" xfId="23005"/>
    <cellStyle name="Normal 2 2 2 2 2 2 2 24 4 3 4" xfId="15519"/>
    <cellStyle name="Normal 2 2 2 2 2 2 2 24 4 3 4 2" xfId="19270"/>
    <cellStyle name="Normal 2 2 2 2 2 2 2 24 4 3 5" xfId="9104"/>
    <cellStyle name="Normal 2 2 2 2 2 2 2 24 4 3 6" xfId="26742"/>
    <cellStyle name="Normal 2 2 2 2 2 2 2 24 4 3 7" xfId="30469"/>
    <cellStyle name="Normal 2 2 2 2 2 2 2 24 4 3 8" xfId="34202"/>
    <cellStyle name="Normal 2 2 2 2 2 2 2 24 4 3 9" xfId="37933"/>
    <cellStyle name="Normal 2 2 2 2 2 2 2 24 4 4" xfId="1003"/>
    <cellStyle name="Normal 2 2 2 2 2 2 2 24 4 5" xfId="1004"/>
    <cellStyle name="Normal 2 2 2 2 2 2 2 24 4 6" xfId="1005"/>
    <cellStyle name="Normal 2 2 2 2 2 2 2 24 4 7" xfId="1006"/>
    <cellStyle name="Normal 2 2 2 2 2 2 2 24 4 8" xfId="1007"/>
    <cellStyle name="Normal 2 2 2 2 2 2 2 24 4 9" xfId="1008"/>
    <cellStyle name="Normal 2 2 2 2 2 2 2 24 5" xfId="1009"/>
    <cellStyle name="Normal 2 2 2 2 2 2 2 24 5 2" xfId="1010"/>
    <cellStyle name="Normal 2 2 2 2 2 2 2 24 5 2 2" xfId="8192"/>
    <cellStyle name="Normal 2 2 2 2 2 2 2 24 5 2 2 2" xfId="23006"/>
    <cellStyle name="Normal 2 2 2 2 2 2 2 24 5 2 3" xfId="15520"/>
    <cellStyle name="Normal 2 2 2 2 2 2 2 24 5 2 3 2" xfId="19271"/>
    <cellStyle name="Normal 2 2 2 2 2 2 2 24 5 2 4" xfId="9113"/>
    <cellStyle name="Normal 2 2 2 2 2 2 2 24 5 2 5" xfId="26743"/>
    <cellStyle name="Normal 2 2 2 2 2 2 2 24 5 2 6" xfId="30470"/>
    <cellStyle name="Normal 2 2 2 2 2 2 2 24 5 2 7" xfId="34203"/>
    <cellStyle name="Normal 2 2 2 2 2 2 2 24 5 2 8" xfId="37934"/>
    <cellStyle name="Normal 2 2 2 2 2 2 2 24 6" xfId="1011"/>
    <cellStyle name="Normal 2 2 2 2 2 2 2 24 6 2" xfId="8193"/>
    <cellStyle name="Normal 2 2 2 2 2 2 2 24 6 2 2" xfId="23007"/>
    <cellStyle name="Normal 2 2 2 2 2 2 2 24 6 3" xfId="15521"/>
    <cellStyle name="Normal 2 2 2 2 2 2 2 24 6 3 2" xfId="19272"/>
    <cellStyle name="Normal 2 2 2 2 2 2 2 24 6 4" xfId="9114"/>
    <cellStyle name="Normal 2 2 2 2 2 2 2 24 6 5" xfId="26744"/>
    <cellStyle name="Normal 2 2 2 2 2 2 2 24 6 6" xfId="30471"/>
    <cellStyle name="Normal 2 2 2 2 2 2 2 24 6 7" xfId="34204"/>
    <cellStyle name="Normal 2 2 2 2 2 2 2 24 6 8" xfId="37935"/>
    <cellStyle name="Normal 2 2 2 2 2 2 2 24 7" xfId="1012"/>
    <cellStyle name="Normal 2 2 2 2 2 2 2 24 7 2" xfId="8194"/>
    <cellStyle name="Normal 2 2 2 2 2 2 2 24 7 2 2" xfId="23008"/>
    <cellStyle name="Normal 2 2 2 2 2 2 2 24 7 3" xfId="15522"/>
    <cellStyle name="Normal 2 2 2 2 2 2 2 24 7 3 2" xfId="19273"/>
    <cellStyle name="Normal 2 2 2 2 2 2 2 24 7 4" xfId="9116"/>
    <cellStyle name="Normal 2 2 2 2 2 2 2 24 7 5" xfId="26745"/>
    <cellStyle name="Normal 2 2 2 2 2 2 2 24 7 6" xfId="30472"/>
    <cellStyle name="Normal 2 2 2 2 2 2 2 24 7 7" xfId="34205"/>
    <cellStyle name="Normal 2 2 2 2 2 2 2 24 7 8" xfId="37936"/>
    <cellStyle name="Normal 2 2 2 2 2 2 2 24 8" xfId="1013"/>
    <cellStyle name="Normal 2 2 2 2 2 2 2 24 8 2" xfId="8195"/>
    <cellStyle name="Normal 2 2 2 2 2 2 2 24 8 2 2" xfId="23009"/>
    <cellStyle name="Normal 2 2 2 2 2 2 2 24 8 3" xfId="15523"/>
    <cellStyle name="Normal 2 2 2 2 2 2 2 24 8 3 2" xfId="19274"/>
    <cellStyle name="Normal 2 2 2 2 2 2 2 24 8 4" xfId="9117"/>
    <cellStyle name="Normal 2 2 2 2 2 2 2 24 8 5" xfId="26746"/>
    <cellStyle name="Normal 2 2 2 2 2 2 2 24 8 6" xfId="30473"/>
    <cellStyle name="Normal 2 2 2 2 2 2 2 24 8 7" xfId="34206"/>
    <cellStyle name="Normal 2 2 2 2 2 2 2 24 8 8" xfId="37937"/>
    <cellStyle name="Normal 2 2 2 2 2 2 2 24 9" xfId="1014"/>
    <cellStyle name="Normal 2 2 2 2 2 2 2 24 9 2" xfId="8196"/>
    <cellStyle name="Normal 2 2 2 2 2 2 2 24 9 2 2" xfId="23010"/>
    <cellStyle name="Normal 2 2 2 2 2 2 2 24 9 3" xfId="15524"/>
    <cellStyle name="Normal 2 2 2 2 2 2 2 24 9 3 2" xfId="19275"/>
    <cellStyle name="Normal 2 2 2 2 2 2 2 24 9 4" xfId="9118"/>
    <cellStyle name="Normal 2 2 2 2 2 2 2 24 9 5" xfId="26747"/>
    <cellStyle name="Normal 2 2 2 2 2 2 2 24 9 6" xfId="30474"/>
    <cellStyle name="Normal 2 2 2 2 2 2 2 24 9 7" xfId="34207"/>
    <cellStyle name="Normal 2 2 2 2 2 2 2 24 9 8" xfId="37938"/>
    <cellStyle name="Normal 2 2 2 2 2 2 2 25" xfId="1015"/>
    <cellStyle name="Normal 2 2 2 2 2 2 2 25 10" xfId="1016"/>
    <cellStyle name="Normal 2 2 2 2 2 2 2 25 10 2" xfId="8198"/>
    <cellStyle name="Normal 2 2 2 2 2 2 2 25 10 2 2" xfId="23012"/>
    <cellStyle name="Normal 2 2 2 2 2 2 2 25 10 3" xfId="15526"/>
    <cellStyle name="Normal 2 2 2 2 2 2 2 25 10 3 2" xfId="19277"/>
    <cellStyle name="Normal 2 2 2 2 2 2 2 25 10 4" xfId="9120"/>
    <cellStyle name="Normal 2 2 2 2 2 2 2 25 10 5" xfId="26749"/>
    <cellStyle name="Normal 2 2 2 2 2 2 2 25 10 6" xfId="30476"/>
    <cellStyle name="Normal 2 2 2 2 2 2 2 25 10 7" xfId="34209"/>
    <cellStyle name="Normal 2 2 2 2 2 2 2 25 10 8" xfId="37940"/>
    <cellStyle name="Normal 2 2 2 2 2 2 2 25 11" xfId="1017"/>
    <cellStyle name="Normal 2 2 2 2 2 2 2 25 11 2" xfId="8199"/>
    <cellStyle name="Normal 2 2 2 2 2 2 2 25 11 2 2" xfId="23013"/>
    <cellStyle name="Normal 2 2 2 2 2 2 2 25 11 3" xfId="15527"/>
    <cellStyle name="Normal 2 2 2 2 2 2 2 25 11 3 2" xfId="19278"/>
    <cellStyle name="Normal 2 2 2 2 2 2 2 25 11 4" xfId="9121"/>
    <cellStyle name="Normal 2 2 2 2 2 2 2 25 11 5" xfId="26750"/>
    <cellStyle name="Normal 2 2 2 2 2 2 2 25 11 6" xfId="30477"/>
    <cellStyle name="Normal 2 2 2 2 2 2 2 25 11 7" xfId="34210"/>
    <cellStyle name="Normal 2 2 2 2 2 2 2 25 11 8" xfId="37941"/>
    <cellStyle name="Normal 2 2 2 2 2 2 2 25 12" xfId="1018"/>
    <cellStyle name="Normal 2 2 2 2 2 2 2 25 12 2" xfId="8200"/>
    <cellStyle name="Normal 2 2 2 2 2 2 2 25 12 2 2" xfId="23014"/>
    <cellStyle name="Normal 2 2 2 2 2 2 2 25 12 3" xfId="15528"/>
    <cellStyle name="Normal 2 2 2 2 2 2 2 25 12 3 2" xfId="19279"/>
    <cellStyle name="Normal 2 2 2 2 2 2 2 25 12 4" xfId="9122"/>
    <cellStyle name="Normal 2 2 2 2 2 2 2 25 12 5" xfId="26751"/>
    <cellStyle name="Normal 2 2 2 2 2 2 2 25 12 6" xfId="30478"/>
    <cellStyle name="Normal 2 2 2 2 2 2 2 25 12 7" xfId="34211"/>
    <cellStyle name="Normal 2 2 2 2 2 2 2 25 12 8" xfId="37942"/>
    <cellStyle name="Normal 2 2 2 2 2 2 2 25 13" xfId="1019"/>
    <cellStyle name="Normal 2 2 2 2 2 2 2 25 13 2" xfId="8201"/>
    <cellStyle name="Normal 2 2 2 2 2 2 2 25 13 2 2" xfId="23015"/>
    <cellStyle name="Normal 2 2 2 2 2 2 2 25 13 3" xfId="15529"/>
    <cellStyle name="Normal 2 2 2 2 2 2 2 25 13 3 2" xfId="19280"/>
    <cellStyle name="Normal 2 2 2 2 2 2 2 25 13 4" xfId="9123"/>
    <cellStyle name="Normal 2 2 2 2 2 2 2 25 13 5" xfId="26752"/>
    <cellStyle name="Normal 2 2 2 2 2 2 2 25 13 6" xfId="30479"/>
    <cellStyle name="Normal 2 2 2 2 2 2 2 25 13 7" xfId="34212"/>
    <cellStyle name="Normal 2 2 2 2 2 2 2 25 13 8" xfId="37943"/>
    <cellStyle name="Normal 2 2 2 2 2 2 2 25 14" xfId="8197"/>
    <cellStyle name="Normal 2 2 2 2 2 2 2 25 14 2" xfId="23011"/>
    <cellStyle name="Normal 2 2 2 2 2 2 2 25 15" xfId="15525"/>
    <cellStyle name="Normal 2 2 2 2 2 2 2 25 15 2" xfId="19276"/>
    <cellStyle name="Normal 2 2 2 2 2 2 2 25 16" xfId="9119"/>
    <cellStyle name="Normal 2 2 2 2 2 2 2 25 17" xfId="26748"/>
    <cellStyle name="Normal 2 2 2 2 2 2 2 25 18" xfId="30475"/>
    <cellStyle name="Normal 2 2 2 2 2 2 2 25 19" xfId="34208"/>
    <cellStyle name="Normal 2 2 2 2 2 2 2 25 2" xfId="1020"/>
    <cellStyle name="Normal 2 2 2 2 2 2 2 25 2 10" xfId="1021"/>
    <cellStyle name="Normal 2 2 2 2 2 2 2 25 2 11" xfId="1022"/>
    <cellStyle name="Normal 2 2 2 2 2 2 2 25 2 12" xfId="1023"/>
    <cellStyle name="Normal 2 2 2 2 2 2 2 25 2 2" xfId="1024"/>
    <cellStyle name="Normal 2 2 2 2 2 2 2 25 2 2 10" xfId="1025"/>
    <cellStyle name="Normal 2 2 2 2 2 2 2 25 2 2 10 2" xfId="8205"/>
    <cellStyle name="Normal 2 2 2 2 2 2 2 25 2 2 10 2 2" xfId="23017"/>
    <cellStyle name="Normal 2 2 2 2 2 2 2 25 2 2 10 3" xfId="15531"/>
    <cellStyle name="Normal 2 2 2 2 2 2 2 25 2 2 10 3 2" xfId="19282"/>
    <cellStyle name="Normal 2 2 2 2 2 2 2 25 2 2 10 4" xfId="9139"/>
    <cellStyle name="Normal 2 2 2 2 2 2 2 25 2 2 10 5" xfId="26754"/>
    <cellStyle name="Normal 2 2 2 2 2 2 2 25 2 2 10 6" xfId="30481"/>
    <cellStyle name="Normal 2 2 2 2 2 2 2 25 2 2 10 7" xfId="34214"/>
    <cellStyle name="Normal 2 2 2 2 2 2 2 25 2 2 10 8" xfId="37945"/>
    <cellStyle name="Normal 2 2 2 2 2 2 2 25 2 2 11" xfId="1026"/>
    <cellStyle name="Normal 2 2 2 2 2 2 2 25 2 2 11 2" xfId="8206"/>
    <cellStyle name="Normal 2 2 2 2 2 2 2 25 2 2 11 2 2" xfId="23018"/>
    <cellStyle name="Normal 2 2 2 2 2 2 2 25 2 2 11 3" xfId="15532"/>
    <cellStyle name="Normal 2 2 2 2 2 2 2 25 2 2 11 3 2" xfId="19283"/>
    <cellStyle name="Normal 2 2 2 2 2 2 2 25 2 2 11 4" xfId="9144"/>
    <cellStyle name="Normal 2 2 2 2 2 2 2 25 2 2 11 5" xfId="26755"/>
    <cellStyle name="Normal 2 2 2 2 2 2 2 25 2 2 11 6" xfId="30482"/>
    <cellStyle name="Normal 2 2 2 2 2 2 2 25 2 2 11 7" xfId="34215"/>
    <cellStyle name="Normal 2 2 2 2 2 2 2 25 2 2 11 8" xfId="37946"/>
    <cellStyle name="Normal 2 2 2 2 2 2 2 25 2 2 12" xfId="1027"/>
    <cellStyle name="Normal 2 2 2 2 2 2 2 25 2 2 12 2" xfId="8207"/>
    <cellStyle name="Normal 2 2 2 2 2 2 2 25 2 2 12 2 2" xfId="23019"/>
    <cellStyle name="Normal 2 2 2 2 2 2 2 25 2 2 12 3" xfId="15533"/>
    <cellStyle name="Normal 2 2 2 2 2 2 2 25 2 2 12 3 2" xfId="19284"/>
    <cellStyle name="Normal 2 2 2 2 2 2 2 25 2 2 12 4" xfId="9160"/>
    <cellStyle name="Normal 2 2 2 2 2 2 2 25 2 2 12 5" xfId="26756"/>
    <cellStyle name="Normal 2 2 2 2 2 2 2 25 2 2 12 6" xfId="30483"/>
    <cellStyle name="Normal 2 2 2 2 2 2 2 25 2 2 12 7" xfId="34216"/>
    <cellStyle name="Normal 2 2 2 2 2 2 2 25 2 2 12 8" xfId="37947"/>
    <cellStyle name="Normal 2 2 2 2 2 2 2 25 2 2 13" xfId="8204"/>
    <cellStyle name="Normal 2 2 2 2 2 2 2 25 2 2 13 2" xfId="23016"/>
    <cellStyle name="Normal 2 2 2 2 2 2 2 25 2 2 14" xfId="15530"/>
    <cellStyle name="Normal 2 2 2 2 2 2 2 25 2 2 14 2" xfId="19281"/>
    <cellStyle name="Normal 2 2 2 2 2 2 2 25 2 2 15" xfId="9138"/>
    <cellStyle name="Normal 2 2 2 2 2 2 2 25 2 2 16" xfId="26753"/>
    <cellStyle name="Normal 2 2 2 2 2 2 2 25 2 2 17" xfId="30480"/>
    <cellStyle name="Normal 2 2 2 2 2 2 2 25 2 2 18" xfId="34213"/>
    <cellStyle name="Normal 2 2 2 2 2 2 2 25 2 2 19" xfId="37944"/>
    <cellStyle name="Normal 2 2 2 2 2 2 2 25 2 2 2" xfId="1028"/>
    <cellStyle name="Normal 2 2 2 2 2 2 2 25 2 2 2 10" xfId="1029"/>
    <cellStyle name="Normal 2 2 2 2 2 2 2 25 2 2 2 11" xfId="1030"/>
    <cellStyle name="Normal 2 2 2 2 2 2 2 25 2 2 2 2" xfId="1031"/>
    <cellStyle name="Normal 2 2 2 2 2 2 2 25 2 2 2 2 10" xfId="1032"/>
    <cellStyle name="Normal 2 2 2 2 2 2 2 25 2 2 2 2 10 2" xfId="8211"/>
    <cellStyle name="Normal 2 2 2 2 2 2 2 25 2 2 2 2 10 2 2" xfId="23021"/>
    <cellStyle name="Normal 2 2 2 2 2 2 2 25 2 2 2 2 10 3" xfId="15535"/>
    <cellStyle name="Normal 2 2 2 2 2 2 2 25 2 2 2 2 10 3 2" xfId="19286"/>
    <cellStyle name="Normal 2 2 2 2 2 2 2 25 2 2 2 2 10 4" xfId="9162"/>
    <cellStyle name="Normal 2 2 2 2 2 2 2 25 2 2 2 2 10 5" xfId="26758"/>
    <cellStyle name="Normal 2 2 2 2 2 2 2 25 2 2 2 2 10 6" xfId="30485"/>
    <cellStyle name="Normal 2 2 2 2 2 2 2 25 2 2 2 2 10 7" xfId="34218"/>
    <cellStyle name="Normal 2 2 2 2 2 2 2 25 2 2 2 2 10 8" xfId="37949"/>
    <cellStyle name="Normal 2 2 2 2 2 2 2 25 2 2 2 2 11" xfId="1033"/>
    <cellStyle name="Normal 2 2 2 2 2 2 2 25 2 2 2 2 11 2" xfId="8212"/>
    <cellStyle name="Normal 2 2 2 2 2 2 2 25 2 2 2 2 11 2 2" xfId="23022"/>
    <cellStyle name="Normal 2 2 2 2 2 2 2 25 2 2 2 2 11 3" xfId="15536"/>
    <cellStyle name="Normal 2 2 2 2 2 2 2 25 2 2 2 2 11 3 2" xfId="19287"/>
    <cellStyle name="Normal 2 2 2 2 2 2 2 25 2 2 2 2 11 4" xfId="9169"/>
    <cellStyle name="Normal 2 2 2 2 2 2 2 25 2 2 2 2 11 5" xfId="26759"/>
    <cellStyle name="Normal 2 2 2 2 2 2 2 25 2 2 2 2 11 6" xfId="30486"/>
    <cellStyle name="Normal 2 2 2 2 2 2 2 25 2 2 2 2 11 7" xfId="34219"/>
    <cellStyle name="Normal 2 2 2 2 2 2 2 25 2 2 2 2 11 8" xfId="37950"/>
    <cellStyle name="Normal 2 2 2 2 2 2 2 25 2 2 2 2 12" xfId="8210"/>
    <cellStyle name="Normal 2 2 2 2 2 2 2 25 2 2 2 2 12 2" xfId="23020"/>
    <cellStyle name="Normal 2 2 2 2 2 2 2 25 2 2 2 2 13" xfId="15534"/>
    <cellStyle name="Normal 2 2 2 2 2 2 2 25 2 2 2 2 13 2" xfId="19285"/>
    <cellStyle name="Normal 2 2 2 2 2 2 2 25 2 2 2 2 14" xfId="9161"/>
    <cellStyle name="Normal 2 2 2 2 2 2 2 25 2 2 2 2 15" xfId="26757"/>
    <cellStyle name="Normal 2 2 2 2 2 2 2 25 2 2 2 2 16" xfId="30484"/>
    <cellStyle name="Normal 2 2 2 2 2 2 2 25 2 2 2 2 17" xfId="34217"/>
    <cellStyle name="Normal 2 2 2 2 2 2 2 25 2 2 2 2 18" xfId="37948"/>
    <cellStyle name="Normal 2 2 2 2 2 2 2 25 2 2 2 2 2" xfId="1034"/>
    <cellStyle name="Normal 2 2 2 2 2 2 2 25 2 2 2 2 2 2" xfId="1035"/>
    <cellStyle name="Normal 2 2 2 2 2 2 2 25 2 2 2 2 2 2 2" xfId="8214"/>
    <cellStyle name="Normal 2 2 2 2 2 2 2 25 2 2 2 2 2 2 2 2" xfId="23023"/>
    <cellStyle name="Normal 2 2 2 2 2 2 2 25 2 2 2 2 2 2 3" xfId="15537"/>
    <cellStyle name="Normal 2 2 2 2 2 2 2 25 2 2 2 2 2 2 3 2" xfId="19288"/>
    <cellStyle name="Normal 2 2 2 2 2 2 2 25 2 2 2 2 2 2 4" xfId="9170"/>
    <cellStyle name="Normal 2 2 2 2 2 2 2 25 2 2 2 2 2 2 5" xfId="26760"/>
    <cellStyle name="Normal 2 2 2 2 2 2 2 25 2 2 2 2 2 2 6" xfId="30487"/>
    <cellStyle name="Normal 2 2 2 2 2 2 2 25 2 2 2 2 2 2 7" xfId="34220"/>
    <cellStyle name="Normal 2 2 2 2 2 2 2 25 2 2 2 2 2 2 8" xfId="37951"/>
    <cellStyle name="Normal 2 2 2 2 2 2 2 25 2 2 2 2 3" xfId="1036"/>
    <cellStyle name="Normal 2 2 2 2 2 2 2 25 2 2 2 2 3 2" xfId="8215"/>
    <cellStyle name="Normal 2 2 2 2 2 2 2 25 2 2 2 2 3 2 2" xfId="23024"/>
    <cellStyle name="Normal 2 2 2 2 2 2 2 25 2 2 2 2 3 3" xfId="15538"/>
    <cellStyle name="Normal 2 2 2 2 2 2 2 25 2 2 2 2 3 3 2" xfId="19289"/>
    <cellStyle name="Normal 2 2 2 2 2 2 2 25 2 2 2 2 3 4" xfId="9171"/>
    <cellStyle name="Normal 2 2 2 2 2 2 2 25 2 2 2 2 3 5" xfId="26761"/>
    <cellStyle name="Normal 2 2 2 2 2 2 2 25 2 2 2 2 3 6" xfId="30488"/>
    <cellStyle name="Normal 2 2 2 2 2 2 2 25 2 2 2 2 3 7" xfId="34221"/>
    <cellStyle name="Normal 2 2 2 2 2 2 2 25 2 2 2 2 3 8" xfId="37952"/>
    <cellStyle name="Normal 2 2 2 2 2 2 2 25 2 2 2 2 4" xfId="1037"/>
    <cellStyle name="Normal 2 2 2 2 2 2 2 25 2 2 2 2 4 2" xfId="8216"/>
    <cellStyle name="Normal 2 2 2 2 2 2 2 25 2 2 2 2 4 2 2" xfId="23025"/>
    <cellStyle name="Normal 2 2 2 2 2 2 2 25 2 2 2 2 4 3" xfId="15539"/>
    <cellStyle name="Normal 2 2 2 2 2 2 2 25 2 2 2 2 4 3 2" xfId="19290"/>
    <cellStyle name="Normal 2 2 2 2 2 2 2 25 2 2 2 2 4 4" xfId="9172"/>
    <cellStyle name="Normal 2 2 2 2 2 2 2 25 2 2 2 2 4 5" xfId="26762"/>
    <cellStyle name="Normal 2 2 2 2 2 2 2 25 2 2 2 2 4 6" xfId="30489"/>
    <cellStyle name="Normal 2 2 2 2 2 2 2 25 2 2 2 2 4 7" xfId="34222"/>
    <cellStyle name="Normal 2 2 2 2 2 2 2 25 2 2 2 2 4 8" xfId="37953"/>
    <cellStyle name="Normal 2 2 2 2 2 2 2 25 2 2 2 2 5" xfId="1038"/>
    <cellStyle name="Normal 2 2 2 2 2 2 2 25 2 2 2 2 5 2" xfId="8217"/>
    <cellStyle name="Normal 2 2 2 2 2 2 2 25 2 2 2 2 5 2 2" xfId="23026"/>
    <cellStyle name="Normal 2 2 2 2 2 2 2 25 2 2 2 2 5 3" xfId="15540"/>
    <cellStyle name="Normal 2 2 2 2 2 2 2 25 2 2 2 2 5 3 2" xfId="19291"/>
    <cellStyle name="Normal 2 2 2 2 2 2 2 25 2 2 2 2 5 4" xfId="9178"/>
    <cellStyle name="Normal 2 2 2 2 2 2 2 25 2 2 2 2 5 5" xfId="26763"/>
    <cellStyle name="Normal 2 2 2 2 2 2 2 25 2 2 2 2 5 6" xfId="30490"/>
    <cellStyle name="Normal 2 2 2 2 2 2 2 25 2 2 2 2 5 7" xfId="34223"/>
    <cellStyle name="Normal 2 2 2 2 2 2 2 25 2 2 2 2 5 8" xfId="37954"/>
    <cellStyle name="Normal 2 2 2 2 2 2 2 25 2 2 2 2 6" xfId="1039"/>
    <cellStyle name="Normal 2 2 2 2 2 2 2 25 2 2 2 2 6 2" xfId="8218"/>
    <cellStyle name="Normal 2 2 2 2 2 2 2 25 2 2 2 2 6 2 2" xfId="23027"/>
    <cellStyle name="Normal 2 2 2 2 2 2 2 25 2 2 2 2 6 3" xfId="15541"/>
    <cellStyle name="Normal 2 2 2 2 2 2 2 25 2 2 2 2 6 3 2" xfId="19292"/>
    <cellStyle name="Normal 2 2 2 2 2 2 2 25 2 2 2 2 6 4" xfId="9179"/>
    <cellStyle name="Normal 2 2 2 2 2 2 2 25 2 2 2 2 6 5" xfId="26764"/>
    <cellStyle name="Normal 2 2 2 2 2 2 2 25 2 2 2 2 6 6" xfId="30491"/>
    <cellStyle name="Normal 2 2 2 2 2 2 2 25 2 2 2 2 6 7" xfId="34224"/>
    <cellStyle name="Normal 2 2 2 2 2 2 2 25 2 2 2 2 6 8" xfId="37955"/>
    <cellStyle name="Normal 2 2 2 2 2 2 2 25 2 2 2 2 7" xfId="1040"/>
    <cellStyle name="Normal 2 2 2 2 2 2 2 25 2 2 2 2 7 2" xfId="8219"/>
    <cellStyle name="Normal 2 2 2 2 2 2 2 25 2 2 2 2 7 2 2" xfId="23028"/>
    <cellStyle name="Normal 2 2 2 2 2 2 2 25 2 2 2 2 7 3" xfId="15542"/>
    <cellStyle name="Normal 2 2 2 2 2 2 2 25 2 2 2 2 7 3 2" xfId="19293"/>
    <cellStyle name="Normal 2 2 2 2 2 2 2 25 2 2 2 2 7 4" xfId="9180"/>
    <cellStyle name="Normal 2 2 2 2 2 2 2 25 2 2 2 2 7 5" xfId="26765"/>
    <cellStyle name="Normal 2 2 2 2 2 2 2 25 2 2 2 2 7 6" xfId="30492"/>
    <cellStyle name="Normal 2 2 2 2 2 2 2 25 2 2 2 2 7 7" xfId="34225"/>
    <cellStyle name="Normal 2 2 2 2 2 2 2 25 2 2 2 2 7 8" xfId="37956"/>
    <cellStyle name="Normal 2 2 2 2 2 2 2 25 2 2 2 2 8" xfId="1041"/>
    <cellStyle name="Normal 2 2 2 2 2 2 2 25 2 2 2 2 8 2" xfId="8220"/>
    <cellStyle name="Normal 2 2 2 2 2 2 2 25 2 2 2 2 8 2 2" xfId="23029"/>
    <cellStyle name="Normal 2 2 2 2 2 2 2 25 2 2 2 2 8 3" xfId="15543"/>
    <cellStyle name="Normal 2 2 2 2 2 2 2 25 2 2 2 2 8 3 2" xfId="19294"/>
    <cellStyle name="Normal 2 2 2 2 2 2 2 25 2 2 2 2 8 4" xfId="9181"/>
    <cellStyle name="Normal 2 2 2 2 2 2 2 25 2 2 2 2 8 5" xfId="26766"/>
    <cellStyle name="Normal 2 2 2 2 2 2 2 25 2 2 2 2 8 6" xfId="30493"/>
    <cellStyle name="Normal 2 2 2 2 2 2 2 25 2 2 2 2 8 7" xfId="34226"/>
    <cellStyle name="Normal 2 2 2 2 2 2 2 25 2 2 2 2 8 8" xfId="37957"/>
    <cellStyle name="Normal 2 2 2 2 2 2 2 25 2 2 2 2 9" xfId="1042"/>
    <cellStyle name="Normal 2 2 2 2 2 2 2 25 2 2 2 2 9 2" xfId="8221"/>
    <cellStyle name="Normal 2 2 2 2 2 2 2 25 2 2 2 2 9 2 2" xfId="23030"/>
    <cellStyle name="Normal 2 2 2 2 2 2 2 25 2 2 2 2 9 3" xfId="15544"/>
    <cellStyle name="Normal 2 2 2 2 2 2 2 25 2 2 2 2 9 3 2" xfId="19295"/>
    <cellStyle name="Normal 2 2 2 2 2 2 2 25 2 2 2 2 9 4" xfId="9186"/>
    <cellStyle name="Normal 2 2 2 2 2 2 2 25 2 2 2 2 9 5" xfId="26767"/>
    <cellStyle name="Normal 2 2 2 2 2 2 2 25 2 2 2 2 9 6" xfId="30494"/>
    <cellStyle name="Normal 2 2 2 2 2 2 2 25 2 2 2 2 9 7" xfId="34227"/>
    <cellStyle name="Normal 2 2 2 2 2 2 2 25 2 2 2 2 9 8" xfId="37958"/>
    <cellStyle name="Normal 2 2 2 2 2 2 2 25 2 2 2 3" xfId="1043"/>
    <cellStyle name="Normal 2 2 2 2 2 2 2 25 2 2 2 3 2" xfId="1044"/>
    <cellStyle name="Normal 2 2 2 2 2 2 2 25 2 2 2 3 3" xfId="8222"/>
    <cellStyle name="Normal 2 2 2 2 2 2 2 25 2 2 2 3 3 2" xfId="23031"/>
    <cellStyle name="Normal 2 2 2 2 2 2 2 25 2 2 2 3 4" xfId="15545"/>
    <cellStyle name="Normal 2 2 2 2 2 2 2 25 2 2 2 3 4 2" xfId="19296"/>
    <cellStyle name="Normal 2 2 2 2 2 2 2 25 2 2 2 3 5" xfId="9187"/>
    <cellStyle name="Normal 2 2 2 2 2 2 2 25 2 2 2 3 6" xfId="26768"/>
    <cellStyle name="Normal 2 2 2 2 2 2 2 25 2 2 2 3 7" xfId="30495"/>
    <cellStyle name="Normal 2 2 2 2 2 2 2 25 2 2 2 3 8" xfId="34228"/>
    <cellStyle name="Normal 2 2 2 2 2 2 2 25 2 2 2 3 9" xfId="37959"/>
    <cellStyle name="Normal 2 2 2 2 2 2 2 25 2 2 2 4" xfId="1045"/>
    <cellStyle name="Normal 2 2 2 2 2 2 2 25 2 2 2 5" xfId="1046"/>
    <cellStyle name="Normal 2 2 2 2 2 2 2 25 2 2 2 6" xfId="1047"/>
    <cellStyle name="Normal 2 2 2 2 2 2 2 25 2 2 2 7" xfId="1048"/>
    <cellStyle name="Normal 2 2 2 2 2 2 2 25 2 2 2 8" xfId="1049"/>
    <cellStyle name="Normal 2 2 2 2 2 2 2 25 2 2 2 9" xfId="1050"/>
    <cellStyle name="Normal 2 2 2 2 2 2 2 25 2 2 3" xfId="1051"/>
    <cellStyle name="Normal 2 2 2 2 2 2 2 25 2 2 3 2" xfId="1052"/>
    <cellStyle name="Normal 2 2 2 2 2 2 2 25 2 2 3 2 2" xfId="8230"/>
    <cellStyle name="Normal 2 2 2 2 2 2 2 25 2 2 3 2 2 2" xfId="23032"/>
    <cellStyle name="Normal 2 2 2 2 2 2 2 25 2 2 3 2 3" xfId="15546"/>
    <cellStyle name="Normal 2 2 2 2 2 2 2 25 2 2 3 2 3 2" xfId="19297"/>
    <cellStyle name="Normal 2 2 2 2 2 2 2 25 2 2 3 2 4" xfId="9200"/>
    <cellStyle name="Normal 2 2 2 2 2 2 2 25 2 2 3 2 5" xfId="26769"/>
    <cellStyle name="Normal 2 2 2 2 2 2 2 25 2 2 3 2 6" xfId="30496"/>
    <cellStyle name="Normal 2 2 2 2 2 2 2 25 2 2 3 2 7" xfId="34229"/>
    <cellStyle name="Normal 2 2 2 2 2 2 2 25 2 2 3 2 8" xfId="37960"/>
    <cellStyle name="Normal 2 2 2 2 2 2 2 25 2 2 4" xfId="1053"/>
    <cellStyle name="Normal 2 2 2 2 2 2 2 25 2 2 4 2" xfId="8231"/>
    <cellStyle name="Normal 2 2 2 2 2 2 2 25 2 2 4 2 2" xfId="23033"/>
    <cellStyle name="Normal 2 2 2 2 2 2 2 25 2 2 4 3" xfId="15547"/>
    <cellStyle name="Normal 2 2 2 2 2 2 2 25 2 2 4 3 2" xfId="19298"/>
    <cellStyle name="Normal 2 2 2 2 2 2 2 25 2 2 4 4" xfId="9201"/>
    <cellStyle name="Normal 2 2 2 2 2 2 2 25 2 2 4 5" xfId="26770"/>
    <cellStyle name="Normal 2 2 2 2 2 2 2 25 2 2 4 6" xfId="30497"/>
    <cellStyle name="Normal 2 2 2 2 2 2 2 25 2 2 4 7" xfId="34230"/>
    <cellStyle name="Normal 2 2 2 2 2 2 2 25 2 2 4 8" xfId="37961"/>
    <cellStyle name="Normal 2 2 2 2 2 2 2 25 2 2 5" xfId="1054"/>
    <cellStyle name="Normal 2 2 2 2 2 2 2 25 2 2 5 2" xfId="8232"/>
    <cellStyle name="Normal 2 2 2 2 2 2 2 25 2 2 5 2 2" xfId="23034"/>
    <cellStyle name="Normal 2 2 2 2 2 2 2 25 2 2 5 3" xfId="15548"/>
    <cellStyle name="Normal 2 2 2 2 2 2 2 25 2 2 5 3 2" xfId="19299"/>
    <cellStyle name="Normal 2 2 2 2 2 2 2 25 2 2 5 4" xfId="9212"/>
    <cellStyle name="Normal 2 2 2 2 2 2 2 25 2 2 5 5" xfId="26771"/>
    <cellStyle name="Normal 2 2 2 2 2 2 2 25 2 2 5 6" xfId="30498"/>
    <cellStyle name="Normal 2 2 2 2 2 2 2 25 2 2 5 7" xfId="34231"/>
    <cellStyle name="Normal 2 2 2 2 2 2 2 25 2 2 5 8" xfId="37962"/>
    <cellStyle name="Normal 2 2 2 2 2 2 2 25 2 2 6" xfId="1055"/>
    <cellStyle name="Normal 2 2 2 2 2 2 2 25 2 2 6 2" xfId="8233"/>
    <cellStyle name="Normal 2 2 2 2 2 2 2 25 2 2 6 2 2" xfId="23035"/>
    <cellStyle name="Normal 2 2 2 2 2 2 2 25 2 2 6 3" xfId="15549"/>
    <cellStyle name="Normal 2 2 2 2 2 2 2 25 2 2 6 3 2" xfId="19300"/>
    <cellStyle name="Normal 2 2 2 2 2 2 2 25 2 2 6 4" xfId="9222"/>
    <cellStyle name="Normal 2 2 2 2 2 2 2 25 2 2 6 5" xfId="26772"/>
    <cellStyle name="Normal 2 2 2 2 2 2 2 25 2 2 6 6" xfId="30499"/>
    <cellStyle name="Normal 2 2 2 2 2 2 2 25 2 2 6 7" xfId="34232"/>
    <cellStyle name="Normal 2 2 2 2 2 2 2 25 2 2 6 8" xfId="37963"/>
    <cellStyle name="Normal 2 2 2 2 2 2 2 25 2 2 7" xfId="1056"/>
    <cellStyle name="Normal 2 2 2 2 2 2 2 25 2 2 7 2" xfId="8234"/>
    <cellStyle name="Normal 2 2 2 2 2 2 2 25 2 2 7 2 2" xfId="23036"/>
    <cellStyle name="Normal 2 2 2 2 2 2 2 25 2 2 7 3" xfId="15550"/>
    <cellStyle name="Normal 2 2 2 2 2 2 2 25 2 2 7 3 2" xfId="19301"/>
    <cellStyle name="Normal 2 2 2 2 2 2 2 25 2 2 7 4" xfId="9223"/>
    <cellStyle name="Normal 2 2 2 2 2 2 2 25 2 2 7 5" xfId="26773"/>
    <cellStyle name="Normal 2 2 2 2 2 2 2 25 2 2 7 6" xfId="30500"/>
    <cellStyle name="Normal 2 2 2 2 2 2 2 25 2 2 7 7" xfId="34233"/>
    <cellStyle name="Normal 2 2 2 2 2 2 2 25 2 2 7 8" xfId="37964"/>
    <cellStyle name="Normal 2 2 2 2 2 2 2 25 2 2 8" xfId="1057"/>
    <cellStyle name="Normal 2 2 2 2 2 2 2 25 2 2 8 2" xfId="8235"/>
    <cellStyle name="Normal 2 2 2 2 2 2 2 25 2 2 8 2 2" xfId="23037"/>
    <cellStyle name="Normal 2 2 2 2 2 2 2 25 2 2 8 3" xfId="15551"/>
    <cellStyle name="Normal 2 2 2 2 2 2 2 25 2 2 8 3 2" xfId="19302"/>
    <cellStyle name="Normal 2 2 2 2 2 2 2 25 2 2 8 4" xfId="9224"/>
    <cellStyle name="Normal 2 2 2 2 2 2 2 25 2 2 8 5" xfId="26774"/>
    <cellStyle name="Normal 2 2 2 2 2 2 2 25 2 2 8 6" xfId="30501"/>
    <cellStyle name="Normal 2 2 2 2 2 2 2 25 2 2 8 7" xfId="34234"/>
    <cellStyle name="Normal 2 2 2 2 2 2 2 25 2 2 8 8" xfId="37965"/>
    <cellStyle name="Normal 2 2 2 2 2 2 2 25 2 2 9" xfId="1058"/>
    <cellStyle name="Normal 2 2 2 2 2 2 2 25 2 2 9 2" xfId="8236"/>
    <cellStyle name="Normal 2 2 2 2 2 2 2 25 2 2 9 2 2" xfId="23038"/>
    <cellStyle name="Normal 2 2 2 2 2 2 2 25 2 2 9 3" xfId="15552"/>
    <cellStyle name="Normal 2 2 2 2 2 2 2 25 2 2 9 3 2" xfId="19303"/>
    <cellStyle name="Normal 2 2 2 2 2 2 2 25 2 2 9 4" xfId="9225"/>
    <cellStyle name="Normal 2 2 2 2 2 2 2 25 2 2 9 5" xfId="26775"/>
    <cellStyle name="Normal 2 2 2 2 2 2 2 25 2 2 9 6" xfId="30502"/>
    <cellStyle name="Normal 2 2 2 2 2 2 2 25 2 2 9 7" xfId="34235"/>
    <cellStyle name="Normal 2 2 2 2 2 2 2 25 2 2 9 8" xfId="37966"/>
    <cellStyle name="Normal 2 2 2 2 2 2 2 25 2 3" xfId="1059"/>
    <cellStyle name="Normal 2 2 2 2 2 2 2 25 2 3 10" xfId="1060"/>
    <cellStyle name="Normal 2 2 2 2 2 2 2 25 2 3 10 2" xfId="8238"/>
    <cellStyle name="Normal 2 2 2 2 2 2 2 25 2 3 10 2 2" xfId="23040"/>
    <cellStyle name="Normal 2 2 2 2 2 2 2 25 2 3 10 3" xfId="15554"/>
    <cellStyle name="Normal 2 2 2 2 2 2 2 25 2 3 10 3 2" xfId="19305"/>
    <cellStyle name="Normal 2 2 2 2 2 2 2 25 2 3 10 4" xfId="9227"/>
    <cellStyle name="Normal 2 2 2 2 2 2 2 25 2 3 10 5" xfId="26777"/>
    <cellStyle name="Normal 2 2 2 2 2 2 2 25 2 3 10 6" xfId="30504"/>
    <cellStyle name="Normal 2 2 2 2 2 2 2 25 2 3 10 7" xfId="34237"/>
    <cellStyle name="Normal 2 2 2 2 2 2 2 25 2 3 10 8" xfId="37968"/>
    <cellStyle name="Normal 2 2 2 2 2 2 2 25 2 3 11" xfId="1061"/>
    <cellStyle name="Normal 2 2 2 2 2 2 2 25 2 3 11 2" xfId="8239"/>
    <cellStyle name="Normal 2 2 2 2 2 2 2 25 2 3 11 2 2" xfId="23041"/>
    <cellStyle name="Normal 2 2 2 2 2 2 2 25 2 3 11 3" xfId="15555"/>
    <cellStyle name="Normal 2 2 2 2 2 2 2 25 2 3 11 3 2" xfId="19306"/>
    <cellStyle name="Normal 2 2 2 2 2 2 2 25 2 3 11 4" xfId="9228"/>
    <cellStyle name="Normal 2 2 2 2 2 2 2 25 2 3 11 5" xfId="26778"/>
    <cellStyle name="Normal 2 2 2 2 2 2 2 25 2 3 11 6" xfId="30505"/>
    <cellStyle name="Normal 2 2 2 2 2 2 2 25 2 3 11 7" xfId="34238"/>
    <cellStyle name="Normal 2 2 2 2 2 2 2 25 2 3 11 8" xfId="37969"/>
    <cellStyle name="Normal 2 2 2 2 2 2 2 25 2 3 12" xfId="8237"/>
    <cellStyle name="Normal 2 2 2 2 2 2 2 25 2 3 12 2" xfId="23039"/>
    <cellStyle name="Normal 2 2 2 2 2 2 2 25 2 3 13" xfId="15553"/>
    <cellStyle name="Normal 2 2 2 2 2 2 2 25 2 3 13 2" xfId="19304"/>
    <cellStyle name="Normal 2 2 2 2 2 2 2 25 2 3 14" xfId="9226"/>
    <cellStyle name="Normal 2 2 2 2 2 2 2 25 2 3 15" xfId="26776"/>
    <cellStyle name="Normal 2 2 2 2 2 2 2 25 2 3 16" xfId="30503"/>
    <cellStyle name="Normal 2 2 2 2 2 2 2 25 2 3 17" xfId="34236"/>
    <cellStyle name="Normal 2 2 2 2 2 2 2 25 2 3 18" xfId="37967"/>
    <cellStyle name="Normal 2 2 2 2 2 2 2 25 2 3 2" xfId="1062"/>
    <cellStyle name="Normal 2 2 2 2 2 2 2 25 2 3 2 2" xfId="1063"/>
    <cellStyle name="Normal 2 2 2 2 2 2 2 25 2 3 2 2 2" xfId="8241"/>
    <cellStyle name="Normal 2 2 2 2 2 2 2 25 2 3 2 2 2 2" xfId="23042"/>
    <cellStyle name="Normal 2 2 2 2 2 2 2 25 2 3 2 2 3" xfId="15556"/>
    <cellStyle name="Normal 2 2 2 2 2 2 2 25 2 3 2 2 3 2" xfId="19307"/>
    <cellStyle name="Normal 2 2 2 2 2 2 2 25 2 3 2 2 4" xfId="9229"/>
    <cellStyle name="Normal 2 2 2 2 2 2 2 25 2 3 2 2 5" xfId="26779"/>
    <cellStyle name="Normal 2 2 2 2 2 2 2 25 2 3 2 2 6" xfId="30506"/>
    <cellStyle name="Normal 2 2 2 2 2 2 2 25 2 3 2 2 7" xfId="34239"/>
    <cellStyle name="Normal 2 2 2 2 2 2 2 25 2 3 2 2 8" xfId="37970"/>
    <cellStyle name="Normal 2 2 2 2 2 2 2 25 2 3 3" xfId="1064"/>
    <cellStyle name="Normal 2 2 2 2 2 2 2 25 2 3 3 2" xfId="8242"/>
    <cellStyle name="Normal 2 2 2 2 2 2 2 25 2 3 3 2 2" xfId="23043"/>
    <cellStyle name="Normal 2 2 2 2 2 2 2 25 2 3 3 3" xfId="15557"/>
    <cellStyle name="Normal 2 2 2 2 2 2 2 25 2 3 3 3 2" xfId="19308"/>
    <cellStyle name="Normal 2 2 2 2 2 2 2 25 2 3 3 4" xfId="9233"/>
    <cellStyle name="Normal 2 2 2 2 2 2 2 25 2 3 3 5" xfId="26780"/>
    <cellStyle name="Normal 2 2 2 2 2 2 2 25 2 3 3 6" xfId="30507"/>
    <cellStyle name="Normal 2 2 2 2 2 2 2 25 2 3 3 7" xfId="34240"/>
    <cellStyle name="Normal 2 2 2 2 2 2 2 25 2 3 3 8" xfId="37971"/>
    <cellStyle name="Normal 2 2 2 2 2 2 2 25 2 3 4" xfId="1065"/>
    <cellStyle name="Normal 2 2 2 2 2 2 2 25 2 3 4 2" xfId="8243"/>
    <cellStyle name="Normal 2 2 2 2 2 2 2 25 2 3 4 2 2" xfId="23044"/>
    <cellStyle name="Normal 2 2 2 2 2 2 2 25 2 3 4 3" xfId="15558"/>
    <cellStyle name="Normal 2 2 2 2 2 2 2 25 2 3 4 3 2" xfId="19309"/>
    <cellStyle name="Normal 2 2 2 2 2 2 2 25 2 3 4 4" xfId="9243"/>
    <cellStyle name="Normal 2 2 2 2 2 2 2 25 2 3 4 5" xfId="26781"/>
    <cellStyle name="Normal 2 2 2 2 2 2 2 25 2 3 4 6" xfId="30508"/>
    <cellStyle name="Normal 2 2 2 2 2 2 2 25 2 3 4 7" xfId="34241"/>
    <cellStyle name="Normal 2 2 2 2 2 2 2 25 2 3 4 8" xfId="37972"/>
    <cellStyle name="Normal 2 2 2 2 2 2 2 25 2 3 5" xfId="1066"/>
    <cellStyle name="Normal 2 2 2 2 2 2 2 25 2 3 5 2" xfId="8244"/>
    <cellStyle name="Normal 2 2 2 2 2 2 2 25 2 3 5 2 2" xfId="23045"/>
    <cellStyle name="Normal 2 2 2 2 2 2 2 25 2 3 5 3" xfId="15559"/>
    <cellStyle name="Normal 2 2 2 2 2 2 2 25 2 3 5 3 2" xfId="19310"/>
    <cellStyle name="Normal 2 2 2 2 2 2 2 25 2 3 5 4" xfId="9244"/>
    <cellStyle name="Normal 2 2 2 2 2 2 2 25 2 3 5 5" xfId="26782"/>
    <cellStyle name="Normal 2 2 2 2 2 2 2 25 2 3 5 6" xfId="30509"/>
    <cellStyle name="Normal 2 2 2 2 2 2 2 25 2 3 5 7" xfId="34242"/>
    <cellStyle name="Normal 2 2 2 2 2 2 2 25 2 3 5 8" xfId="37973"/>
    <cellStyle name="Normal 2 2 2 2 2 2 2 25 2 3 6" xfId="1067"/>
    <cellStyle name="Normal 2 2 2 2 2 2 2 25 2 3 6 2" xfId="8245"/>
    <cellStyle name="Normal 2 2 2 2 2 2 2 25 2 3 6 2 2" xfId="23046"/>
    <cellStyle name="Normal 2 2 2 2 2 2 2 25 2 3 6 3" xfId="15560"/>
    <cellStyle name="Normal 2 2 2 2 2 2 2 25 2 3 6 3 2" xfId="19311"/>
    <cellStyle name="Normal 2 2 2 2 2 2 2 25 2 3 6 4" xfId="9245"/>
    <cellStyle name="Normal 2 2 2 2 2 2 2 25 2 3 6 5" xfId="26783"/>
    <cellStyle name="Normal 2 2 2 2 2 2 2 25 2 3 6 6" xfId="30510"/>
    <cellStyle name="Normal 2 2 2 2 2 2 2 25 2 3 6 7" xfId="34243"/>
    <cellStyle name="Normal 2 2 2 2 2 2 2 25 2 3 6 8" xfId="37974"/>
    <cellStyle name="Normal 2 2 2 2 2 2 2 25 2 3 7" xfId="1068"/>
    <cellStyle name="Normal 2 2 2 2 2 2 2 25 2 3 7 2" xfId="8246"/>
    <cellStyle name="Normal 2 2 2 2 2 2 2 25 2 3 7 2 2" xfId="23047"/>
    <cellStyle name="Normal 2 2 2 2 2 2 2 25 2 3 7 3" xfId="15561"/>
    <cellStyle name="Normal 2 2 2 2 2 2 2 25 2 3 7 3 2" xfId="19312"/>
    <cellStyle name="Normal 2 2 2 2 2 2 2 25 2 3 7 4" xfId="9246"/>
    <cellStyle name="Normal 2 2 2 2 2 2 2 25 2 3 7 5" xfId="26784"/>
    <cellStyle name="Normal 2 2 2 2 2 2 2 25 2 3 7 6" xfId="30511"/>
    <cellStyle name="Normal 2 2 2 2 2 2 2 25 2 3 7 7" xfId="34244"/>
    <cellStyle name="Normal 2 2 2 2 2 2 2 25 2 3 7 8" xfId="37975"/>
    <cellStyle name="Normal 2 2 2 2 2 2 2 25 2 3 8" xfId="1069"/>
    <cellStyle name="Normal 2 2 2 2 2 2 2 25 2 3 8 2" xfId="8247"/>
    <cellStyle name="Normal 2 2 2 2 2 2 2 25 2 3 8 2 2" xfId="23048"/>
    <cellStyle name="Normal 2 2 2 2 2 2 2 25 2 3 8 3" xfId="15562"/>
    <cellStyle name="Normal 2 2 2 2 2 2 2 25 2 3 8 3 2" xfId="19313"/>
    <cellStyle name="Normal 2 2 2 2 2 2 2 25 2 3 8 4" xfId="9247"/>
    <cellStyle name="Normal 2 2 2 2 2 2 2 25 2 3 8 5" xfId="26785"/>
    <cellStyle name="Normal 2 2 2 2 2 2 2 25 2 3 8 6" xfId="30512"/>
    <cellStyle name="Normal 2 2 2 2 2 2 2 25 2 3 8 7" xfId="34245"/>
    <cellStyle name="Normal 2 2 2 2 2 2 2 25 2 3 8 8" xfId="37976"/>
    <cellStyle name="Normal 2 2 2 2 2 2 2 25 2 3 9" xfId="1070"/>
    <cellStyle name="Normal 2 2 2 2 2 2 2 25 2 3 9 2" xfId="8248"/>
    <cellStyle name="Normal 2 2 2 2 2 2 2 25 2 3 9 2 2" xfId="23049"/>
    <cellStyle name="Normal 2 2 2 2 2 2 2 25 2 3 9 3" xfId="15563"/>
    <cellStyle name="Normal 2 2 2 2 2 2 2 25 2 3 9 3 2" xfId="19314"/>
    <cellStyle name="Normal 2 2 2 2 2 2 2 25 2 3 9 4" xfId="9248"/>
    <cellStyle name="Normal 2 2 2 2 2 2 2 25 2 3 9 5" xfId="26786"/>
    <cellStyle name="Normal 2 2 2 2 2 2 2 25 2 3 9 6" xfId="30513"/>
    <cellStyle name="Normal 2 2 2 2 2 2 2 25 2 3 9 7" xfId="34246"/>
    <cellStyle name="Normal 2 2 2 2 2 2 2 25 2 3 9 8" xfId="37977"/>
    <cellStyle name="Normal 2 2 2 2 2 2 2 25 2 4" xfId="1071"/>
    <cellStyle name="Normal 2 2 2 2 2 2 2 25 2 4 2" xfId="1072"/>
    <cellStyle name="Normal 2 2 2 2 2 2 2 25 2 4 3" xfId="8249"/>
    <cellStyle name="Normal 2 2 2 2 2 2 2 25 2 4 3 2" xfId="23050"/>
    <cellStyle name="Normal 2 2 2 2 2 2 2 25 2 4 4" xfId="15564"/>
    <cellStyle name="Normal 2 2 2 2 2 2 2 25 2 4 4 2" xfId="19315"/>
    <cellStyle name="Normal 2 2 2 2 2 2 2 25 2 4 5" xfId="9249"/>
    <cellStyle name="Normal 2 2 2 2 2 2 2 25 2 4 6" xfId="26787"/>
    <cellStyle name="Normal 2 2 2 2 2 2 2 25 2 4 7" xfId="30514"/>
    <cellStyle name="Normal 2 2 2 2 2 2 2 25 2 4 8" xfId="34247"/>
    <cellStyle name="Normal 2 2 2 2 2 2 2 25 2 4 9" xfId="37978"/>
    <cellStyle name="Normal 2 2 2 2 2 2 2 25 2 5" xfId="1073"/>
    <cellStyle name="Normal 2 2 2 2 2 2 2 25 2 6" xfId="1074"/>
    <cellStyle name="Normal 2 2 2 2 2 2 2 25 2 7" xfId="1075"/>
    <cellStyle name="Normal 2 2 2 2 2 2 2 25 2 8" xfId="1076"/>
    <cellStyle name="Normal 2 2 2 2 2 2 2 25 2 9" xfId="1077"/>
    <cellStyle name="Normal 2 2 2 2 2 2 2 25 20" xfId="37939"/>
    <cellStyle name="Normal 2 2 2 2 2 2 2 25 3" xfId="1078"/>
    <cellStyle name="Normal 2 2 2 2 2 2 2 25 3 10" xfId="1079"/>
    <cellStyle name="Normal 2 2 2 2 2 2 2 25 3 11" xfId="1080"/>
    <cellStyle name="Normal 2 2 2 2 2 2 2 25 3 2" xfId="1081"/>
    <cellStyle name="Normal 2 2 2 2 2 2 2 25 3 2 10" xfId="1082"/>
    <cellStyle name="Normal 2 2 2 2 2 2 2 25 3 2 10 2" xfId="8252"/>
    <cellStyle name="Normal 2 2 2 2 2 2 2 25 3 2 10 2 2" xfId="23052"/>
    <cellStyle name="Normal 2 2 2 2 2 2 2 25 3 2 10 3" xfId="15566"/>
    <cellStyle name="Normal 2 2 2 2 2 2 2 25 3 2 10 3 2" xfId="19317"/>
    <cellStyle name="Normal 2 2 2 2 2 2 2 25 3 2 10 4" xfId="9273"/>
    <cellStyle name="Normal 2 2 2 2 2 2 2 25 3 2 10 5" xfId="26789"/>
    <cellStyle name="Normal 2 2 2 2 2 2 2 25 3 2 10 6" xfId="30516"/>
    <cellStyle name="Normal 2 2 2 2 2 2 2 25 3 2 10 7" xfId="34249"/>
    <cellStyle name="Normal 2 2 2 2 2 2 2 25 3 2 10 8" xfId="37980"/>
    <cellStyle name="Normal 2 2 2 2 2 2 2 25 3 2 11" xfId="1083"/>
    <cellStyle name="Normal 2 2 2 2 2 2 2 25 3 2 11 2" xfId="8253"/>
    <cellStyle name="Normal 2 2 2 2 2 2 2 25 3 2 11 2 2" xfId="23053"/>
    <cellStyle name="Normal 2 2 2 2 2 2 2 25 3 2 11 3" xfId="15567"/>
    <cellStyle name="Normal 2 2 2 2 2 2 2 25 3 2 11 3 2" xfId="19318"/>
    <cellStyle name="Normal 2 2 2 2 2 2 2 25 3 2 11 4" xfId="9274"/>
    <cellStyle name="Normal 2 2 2 2 2 2 2 25 3 2 11 5" xfId="26790"/>
    <cellStyle name="Normal 2 2 2 2 2 2 2 25 3 2 11 6" xfId="30517"/>
    <cellStyle name="Normal 2 2 2 2 2 2 2 25 3 2 11 7" xfId="34250"/>
    <cellStyle name="Normal 2 2 2 2 2 2 2 25 3 2 11 8" xfId="37981"/>
    <cellStyle name="Normal 2 2 2 2 2 2 2 25 3 2 12" xfId="8251"/>
    <cellStyle name="Normal 2 2 2 2 2 2 2 25 3 2 12 2" xfId="23051"/>
    <cellStyle name="Normal 2 2 2 2 2 2 2 25 3 2 13" xfId="15565"/>
    <cellStyle name="Normal 2 2 2 2 2 2 2 25 3 2 13 2" xfId="19316"/>
    <cellStyle name="Normal 2 2 2 2 2 2 2 25 3 2 14" xfId="9272"/>
    <cellStyle name="Normal 2 2 2 2 2 2 2 25 3 2 15" xfId="26788"/>
    <cellStyle name="Normal 2 2 2 2 2 2 2 25 3 2 16" xfId="30515"/>
    <cellStyle name="Normal 2 2 2 2 2 2 2 25 3 2 17" xfId="34248"/>
    <cellStyle name="Normal 2 2 2 2 2 2 2 25 3 2 18" xfId="37979"/>
    <cellStyle name="Normal 2 2 2 2 2 2 2 25 3 2 2" xfId="1084"/>
    <cellStyle name="Normal 2 2 2 2 2 2 2 25 3 2 2 2" xfId="1085"/>
    <cellStyle name="Normal 2 2 2 2 2 2 2 25 3 2 2 2 2" xfId="8255"/>
    <cellStyle name="Normal 2 2 2 2 2 2 2 25 3 2 2 2 2 2" xfId="23054"/>
    <cellStyle name="Normal 2 2 2 2 2 2 2 25 3 2 2 2 3" xfId="15568"/>
    <cellStyle name="Normal 2 2 2 2 2 2 2 25 3 2 2 2 3 2" xfId="19319"/>
    <cellStyle name="Normal 2 2 2 2 2 2 2 25 3 2 2 2 4" xfId="9285"/>
    <cellStyle name="Normal 2 2 2 2 2 2 2 25 3 2 2 2 5" xfId="26791"/>
    <cellStyle name="Normal 2 2 2 2 2 2 2 25 3 2 2 2 6" xfId="30518"/>
    <cellStyle name="Normal 2 2 2 2 2 2 2 25 3 2 2 2 7" xfId="34251"/>
    <cellStyle name="Normal 2 2 2 2 2 2 2 25 3 2 2 2 8" xfId="37982"/>
    <cellStyle name="Normal 2 2 2 2 2 2 2 25 3 2 3" xfId="1086"/>
    <cellStyle name="Normal 2 2 2 2 2 2 2 25 3 2 3 2" xfId="8256"/>
    <cellStyle name="Normal 2 2 2 2 2 2 2 25 3 2 3 2 2" xfId="23055"/>
    <cellStyle name="Normal 2 2 2 2 2 2 2 25 3 2 3 3" xfId="15569"/>
    <cellStyle name="Normal 2 2 2 2 2 2 2 25 3 2 3 3 2" xfId="19320"/>
    <cellStyle name="Normal 2 2 2 2 2 2 2 25 3 2 3 4" xfId="9295"/>
    <cellStyle name="Normal 2 2 2 2 2 2 2 25 3 2 3 5" xfId="26792"/>
    <cellStyle name="Normal 2 2 2 2 2 2 2 25 3 2 3 6" xfId="30519"/>
    <cellStyle name="Normal 2 2 2 2 2 2 2 25 3 2 3 7" xfId="34252"/>
    <cellStyle name="Normal 2 2 2 2 2 2 2 25 3 2 3 8" xfId="37983"/>
    <cellStyle name="Normal 2 2 2 2 2 2 2 25 3 2 4" xfId="1087"/>
    <cellStyle name="Normal 2 2 2 2 2 2 2 25 3 2 4 2" xfId="8257"/>
    <cellStyle name="Normal 2 2 2 2 2 2 2 25 3 2 4 2 2" xfId="23056"/>
    <cellStyle name="Normal 2 2 2 2 2 2 2 25 3 2 4 3" xfId="15570"/>
    <cellStyle name="Normal 2 2 2 2 2 2 2 25 3 2 4 3 2" xfId="19321"/>
    <cellStyle name="Normal 2 2 2 2 2 2 2 25 3 2 4 4" xfId="9296"/>
    <cellStyle name="Normal 2 2 2 2 2 2 2 25 3 2 4 5" xfId="26793"/>
    <cellStyle name="Normal 2 2 2 2 2 2 2 25 3 2 4 6" xfId="30520"/>
    <cellStyle name="Normal 2 2 2 2 2 2 2 25 3 2 4 7" xfId="34253"/>
    <cellStyle name="Normal 2 2 2 2 2 2 2 25 3 2 4 8" xfId="37984"/>
    <cellStyle name="Normal 2 2 2 2 2 2 2 25 3 2 5" xfId="1088"/>
    <cellStyle name="Normal 2 2 2 2 2 2 2 25 3 2 5 2" xfId="8258"/>
    <cellStyle name="Normal 2 2 2 2 2 2 2 25 3 2 5 2 2" xfId="23057"/>
    <cellStyle name="Normal 2 2 2 2 2 2 2 25 3 2 5 3" xfId="15571"/>
    <cellStyle name="Normal 2 2 2 2 2 2 2 25 3 2 5 3 2" xfId="19322"/>
    <cellStyle name="Normal 2 2 2 2 2 2 2 25 3 2 5 4" xfId="9297"/>
    <cellStyle name="Normal 2 2 2 2 2 2 2 25 3 2 5 5" xfId="26794"/>
    <cellStyle name="Normal 2 2 2 2 2 2 2 25 3 2 5 6" xfId="30521"/>
    <cellStyle name="Normal 2 2 2 2 2 2 2 25 3 2 5 7" xfId="34254"/>
    <cellStyle name="Normal 2 2 2 2 2 2 2 25 3 2 5 8" xfId="37985"/>
    <cellStyle name="Normal 2 2 2 2 2 2 2 25 3 2 6" xfId="1089"/>
    <cellStyle name="Normal 2 2 2 2 2 2 2 25 3 2 6 2" xfId="8259"/>
    <cellStyle name="Normal 2 2 2 2 2 2 2 25 3 2 6 2 2" xfId="23058"/>
    <cellStyle name="Normal 2 2 2 2 2 2 2 25 3 2 6 3" xfId="15572"/>
    <cellStyle name="Normal 2 2 2 2 2 2 2 25 3 2 6 3 2" xfId="19323"/>
    <cellStyle name="Normal 2 2 2 2 2 2 2 25 3 2 6 4" xfId="9298"/>
    <cellStyle name="Normal 2 2 2 2 2 2 2 25 3 2 6 5" xfId="26795"/>
    <cellStyle name="Normal 2 2 2 2 2 2 2 25 3 2 6 6" xfId="30522"/>
    <cellStyle name="Normal 2 2 2 2 2 2 2 25 3 2 6 7" xfId="34255"/>
    <cellStyle name="Normal 2 2 2 2 2 2 2 25 3 2 6 8" xfId="37986"/>
    <cellStyle name="Normal 2 2 2 2 2 2 2 25 3 2 7" xfId="1090"/>
    <cellStyle name="Normal 2 2 2 2 2 2 2 25 3 2 7 2" xfId="8260"/>
    <cellStyle name="Normal 2 2 2 2 2 2 2 25 3 2 7 2 2" xfId="23059"/>
    <cellStyle name="Normal 2 2 2 2 2 2 2 25 3 2 7 3" xfId="15573"/>
    <cellStyle name="Normal 2 2 2 2 2 2 2 25 3 2 7 3 2" xfId="19324"/>
    <cellStyle name="Normal 2 2 2 2 2 2 2 25 3 2 7 4" xfId="9299"/>
    <cellStyle name="Normal 2 2 2 2 2 2 2 25 3 2 7 5" xfId="26796"/>
    <cellStyle name="Normal 2 2 2 2 2 2 2 25 3 2 7 6" xfId="30523"/>
    <cellStyle name="Normal 2 2 2 2 2 2 2 25 3 2 7 7" xfId="34256"/>
    <cellStyle name="Normal 2 2 2 2 2 2 2 25 3 2 7 8" xfId="37987"/>
    <cellStyle name="Normal 2 2 2 2 2 2 2 25 3 2 8" xfId="1091"/>
    <cellStyle name="Normal 2 2 2 2 2 2 2 25 3 2 8 2" xfId="8261"/>
    <cellStyle name="Normal 2 2 2 2 2 2 2 25 3 2 8 2 2" xfId="23060"/>
    <cellStyle name="Normal 2 2 2 2 2 2 2 25 3 2 8 3" xfId="15574"/>
    <cellStyle name="Normal 2 2 2 2 2 2 2 25 3 2 8 3 2" xfId="19325"/>
    <cellStyle name="Normal 2 2 2 2 2 2 2 25 3 2 8 4" xfId="9300"/>
    <cellStyle name="Normal 2 2 2 2 2 2 2 25 3 2 8 5" xfId="26797"/>
    <cellStyle name="Normal 2 2 2 2 2 2 2 25 3 2 8 6" xfId="30524"/>
    <cellStyle name="Normal 2 2 2 2 2 2 2 25 3 2 8 7" xfId="34257"/>
    <cellStyle name="Normal 2 2 2 2 2 2 2 25 3 2 8 8" xfId="37988"/>
    <cellStyle name="Normal 2 2 2 2 2 2 2 25 3 2 9" xfId="1092"/>
    <cellStyle name="Normal 2 2 2 2 2 2 2 25 3 2 9 2" xfId="8262"/>
    <cellStyle name="Normal 2 2 2 2 2 2 2 25 3 2 9 2 2" xfId="23061"/>
    <cellStyle name="Normal 2 2 2 2 2 2 2 25 3 2 9 3" xfId="15575"/>
    <cellStyle name="Normal 2 2 2 2 2 2 2 25 3 2 9 3 2" xfId="19326"/>
    <cellStyle name="Normal 2 2 2 2 2 2 2 25 3 2 9 4" xfId="9301"/>
    <cellStyle name="Normal 2 2 2 2 2 2 2 25 3 2 9 5" xfId="26798"/>
    <cellStyle name="Normal 2 2 2 2 2 2 2 25 3 2 9 6" xfId="30525"/>
    <cellStyle name="Normal 2 2 2 2 2 2 2 25 3 2 9 7" xfId="34258"/>
    <cellStyle name="Normal 2 2 2 2 2 2 2 25 3 2 9 8" xfId="37989"/>
    <cellStyle name="Normal 2 2 2 2 2 2 2 25 3 3" xfId="1093"/>
    <cellStyle name="Normal 2 2 2 2 2 2 2 25 3 3 2" xfId="1094"/>
    <cellStyle name="Normal 2 2 2 2 2 2 2 25 3 3 3" xfId="8263"/>
    <cellStyle name="Normal 2 2 2 2 2 2 2 25 3 3 3 2" xfId="23062"/>
    <cellStyle name="Normal 2 2 2 2 2 2 2 25 3 3 4" xfId="15576"/>
    <cellStyle name="Normal 2 2 2 2 2 2 2 25 3 3 4 2" xfId="19327"/>
    <cellStyle name="Normal 2 2 2 2 2 2 2 25 3 3 5" xfId="9302"/>
    <cellStyle name="Normal 2 2 2 2 2 2 2 25 3 3 6" xfId="26799"/>
    <cellStyle name="Normal 2 2 2 2 2 2 2 25 3 3 7" xfId="30526"/>
    <cellStyle name="Normal 2 2 2 2 2 2 2 25 3 3 8" xfId="34259"/>
    <cellStyle name="Normal 2 2 2 2 2 2 2 25 3 3 9" xfId="37990"/>
    <cellStyle name="Normal 2 2 2 2 2 2 2 25 3 4" xfId="1095"/>
    <cellStyle name="Normal 2 2 2 2 2 2 2 25 3 5" xfId="1096"/>
    <cellStyle name="Normal 2 2 2 2 2 2 2 25 3 6" xfId="1097"/>
    <cellStyle name="Normal 2 2 2 2 2 2 2 25 3 7" xfId="1098"/>
    <cellStyle name="Normal 2 2 2 2 2 2 2 25 3 8" xfId="1099"/>
    <cellStyle name="Normal 2 2 2 2 2 2 2 25 3 9" xfId="1100"/>
    <cellStyle name="Normal 2 2 2 2 2 2 2 25 4" xfId="1101"/>
    <cellStyle name="Normal 2 2 2 2 2 2 2 25 4 2" xfId="1102"/>
    <cellStyle name="Normal 2 2 2 2 2 2 2 25 4 2 2" xfId="8272"/>
    <cellStyle name="Normal 2 2 2 2 2 2 2 25 4 2 2 2" xfId="23063"/>
    <cellStyle name="Normal 2 2 2 2 2 2 2 25 4 2 3" xfId="15577"/>
    <cellStyle name="Normal 2 2 2 2 2 2 2 25 4 2 3 2" xfId="19328"/>
    <cellStyle name="Normal 2 2 2 2 2 2 2 25 4 2 4" xfId="9319"/>
    <cellStyle name="Normal 2 2 2 2 2 2 2 25 4 2 5" xfId="26800"/>
    <cellStyle name="Normal 2 2 2 2 2 2 2 25 4 2 6" xfId="30527"/>
    <cellStyle name="Normal 2 2 2 2 2 2 2 25 4 2 7" xfId="34260"/>
    <cellStyle name="Normal 2 2 2 2 2 2 2 25 4 2 8" xfId="37991"/>
    <cellStyle name="Normal 2 2 2 2 2 2 2 25 5" xfId="1103"/>
    <cellStyle name="Normal 2 2 2 2 2 2 2 25 5 2" xfId="8273"/>
    <cellStyle name="Normal 2 2 2 2 2 2 2 25 5 2 2" xfId="23064"/>
    <cellStyle name="Normal 2 2 2 2 2 2 2 25 5 3" xfId="15578"/>
    <cellStyle name="Normal 2 2 2 2 2 2 2 25 5 3 2" xfId="19329"/>
    <cellStyle name="Normal 2 2 2 2 2 2 2 25 5 4" xfId="9320"/>
    <cellStyle name="Normal 2 2 2 2 2 2 2 25 5 5" xfId="26801"/>
    <cellStyle name="Normal 2 2 2 2 2 2 2 25 5 6" xfId="30528"/>
    <cellStyle name="Normal 2 2 2 2 2 2 2 25 5 7" xfId="34261"/>
    <cellStyle name="Normal 2 2 2 2 2 2 2 25 5 8" xfId="37992"/>
    <cellStyle name="Normal 2 2 2 2 2 2 2 25 6" xfId="1104"/>
    <cellStyle name="Normal 2 2 2 2 2 2 2 25 6 2" xfId="8274"/>
    <cellStyle name="Normal 2 2 2 2 2 2 2 25 6 2 2" xfId="23065"/>
    <cellStyle name="Normal 2 2 2 2 2 2 2 25 6 3" xfId="15579"/>
    <cellStyle name="Normal 2 2 2 2 2 2 2 25 6 3 2" xfId="19330"/>
    <cellStyle name="Normal 2 2 2 2 2 2 2 25 6 4" xfId="9321"/>
    <cellStyle name="Normal 2 2 2 2 2 2 2 25 6 5" xfId="26802"/>
    <cellStyle name="Normal 2 2 2 2 2 2 2 25 6 6" xfId="30529"/>
    <cellStyle name="Normal 2 2 2 2 2 2 2 25 6 7" xfId="34262"/>
    <cellStyle name="Normal 2 2 2 2 2 2 2 25 6 8" xfId="37993"/>
    <cellStyle name="Normal 2 2 2 2 2 2 2 25 7" xfId="1105"/>
    <cellStyle name="Normal 2 2 2 2 2 2 2 25 7 2" xfId="8275"/>
    <cellStyle name="Normal 2 2 2 2 2 2 2 25 7 2 2" xfId="23066"/>
    <cellStyle name="Normal 2 2 2 2 2 2 2 25 7 3" xfId="15580"/>
    <cellStyle name="Normal 2 2 2 2 2 2 2 25 7 3 2" xfId="19331"/>
    <cellStyle name="Normal 2 2 2 2 2 2 2 25 7 4" xfId="9322"/>
    <cellStyle name="Normal 2 2 2 2 2 2 2 25 7 5" xfId="26803"/>
    <cellStyle name="Normal 2 2 2 2 2 2 2 25 7 6" xfId="30530"/>
    <cellStyle name="Normal 2 2 2 2 2 2 2 25 7 7" xfId="34263"/>
    <cellStyle name="Normal 2 2 2 2 2 2 2 25 7 8" xfId="37994"/>
    <cellStyle name="Normal 2 2 2 2 2 2 2 25 8" xfId="1106"/>
    <cellStyle name="Normal 2 2 2 2 2 2 2 25 8 2" xfId="8276"/>
    <cellStyle name="Normal 2 2 2 2 2 2 2 25 8 2 2" xfId="23067"/>
    <cellStyle name="Normal 2 2 2 2 2 2 2 25 8 3" xfId="15581"/>
    <cellStyle name="Normal 2 2 2 2 2 2 2 25 8 3 2" xfId="19332"/>
    <cellStyle name="Normal 2 2 2 2 2 2 2 25 8 4" xfId="9323"/>
    <cellStyle name="Normal 2 2 2 2 2 2 2 25 8 5" xfId="26804"/>
    <cellStyle name="Normal 2 2 2 2 2 2 2 25 8 6" xfId="30531"/>
    <cellStyle name="Normal 2 2 2 2 2 2 2 25 8 7" xfId="34264"/>
    <cellStyle name="Normal 2 2 2 2 2 2 2 25 8 8" xfId="37995"/>
    <cellStyle name="Normal 2 2 2 2 2 2 2 25 9" xfId="1107"/>
    <cellStyle name="Normal 2 2 2 2 2 2 2 25 9 2" xfId="8277"/>
    <cellStyle name="Normal 2 2 2 2 2 2 2 25 9 2 2" xfId="23068"/>
    <cellStyle name="Normal 2 2 2 2 2 2 2 25 9 3" xfId="15582"/>
    <cellStyle name="Normal 2 2 2 2 2 2 2 25 9 3 2" xfId="19333"/>
    <cellStyle name="Normal 2 2 2 2 2 2 2 25 9 4" xfId="9334"/>
    <cellStyle name="Normal 2 2 2 2 2 2 2 25 9 5" xfId="26805"/>
    <cellStyle name="Normal 2 2 2 2 2 2 2 25 9 6" xfId="30532"/>
    <cellStyle name="Normal 2 2 2 2 2 2 2 25 9 7" xfId="34265"/>
    <cellStyle name="Normal 2 2 2 2 2 2 2 25 9 8" xfId="37996"/>
    <cellStyle name="Normal 2 2 2 2 2 2 2 26" xfId="1108"/>
    <cellStyle name="Normal 2 2 2 2 2 2 2 26 10" xfId="1109"/>
    <cellStyle name="Normal 2 2 2 2 2 2 2 26 10 2" xfId="8279"/>
    <cellStyle name="Normal 2 2 2 2 2 2 2 26 10 2 2" xfId="23070"/>
    <cellStyle name="Normal 2 2 2 2 2 2 2 26 10 3" xfId="15584"/>
    <cellStyle name="Normal 2 2 2 2 2 2 2 26 10 3 2" xfId="19335"/>
    <cellStyle name="Normal 2 2 2 2 2 2 2 26 10 4" xfId="9345"/>
    <cellStyle name="Normal 2 2 2 2 2 2 2 26 10 5" xfId="26807"/>
    <cellStyle name="Normal 2 2 2 2 2 2 2 26 10 6" xfId="30534"/>
    <cellStyle name="Normal 2 2 2 2 2 2 2 26 10 7" xfId="34267"/>
    <cellStyle name="Normal 2 2 2 2 2 2 2 26 10 8" xfId="37998"/>
    <cellStyle name="Normal 2 2 2 2 2 2 2 26 11" xfId="1110"/>
    <cellStyle name="Normal 2 2 2 2 2 2 2 26 11 2" xfId="8280"/>
    <cellStyle name="Normal 2 2 2 2 2 2 2 26 11 2 2" xfId="23071"/>
    <cellStyle name="Normal 2 2 2 2 2 2 2 26 11 3" xfId="15585"/>
    <cellStyle name="Normal 2 2 2 2 2 2 2 26 11 3 2" xfId="19336"/>
    <cellStyle name="Normal 2 2 2 2 2 2 2 26 11 4" xfId="9346"/>
    <cellStyle name="Normal 2 2 2 2 2 2 2 26 11 5" xfId="26808"/>
    <cellStyle name="Normal 2 2 2 2 2 2 2 26 11 6" xfId="30535"/>
    <cellStyle name="Normal 2 2 2 2 2 2 2 26 11 7" xfId="34268"/>
    <cellStyle name="Normal 2 2 2 2 2 2 2 26 11 8" xfId="37999"/>
    <cellStyle name="Normal 2 2 2 2 2 2 2 26 12" xfId="1111"/>
    <cellStyle name="Normal 2 2 2 2 2 2 2 26 12 2" xfId="8281"/>
    <cellStyle name="Normal 2 2 2 2 2 2 2 26 12 2 2" xfId="23072"/>
    <cellStyle name="Normal 2 2 2 2 2 2 2 26 12 3" xfId="15586"/>
    <cellStyle name="Normal 2 2 2 2 2 2 2 26 12 3 2" xfId="19337"/>
    <cellStyle name="Normal 2 2 2 2 2 2 2 26 12 4" xfId="9347"/>
    <cellStyle name="Normal 2 2 2 2 2 2 2 26 12 5" xfId="26809"/>
    <cellStyle name="Normal 2 2 2 2 2 2 2 26 12 6" xfId="30536"/>
    <cellStyle name="Normal 2 2 2 2 2 2 2 26 12 7" xfId="34269"/>
    <cellStyle name="Normal 2 2 2 2 2 2 2 26 12 8" xfId="38000"/>
    <cellStyle name="Normal 2 2 2 2 2 2 2 26 13" xfId="8278"/>
    <cellStyle name="Normal 2 2 2 2 2 2 2 26 13 2" xfId="23069"/>
    <cellStyle name="Normal 2 2 2 2 2 2 2 26 14" xfId="15583"/>
    <cellStyle name="Normal 2 2 2 2 2 2 2 26 14 2" xfId="19334"/>
    <cellStyle name="Normal 2 2 2 2 2 2 2 26 15" xfId="9344"/>
    <cellStyle name="Normal 2 2 2 2 2 2 2 26 16" xfId="26806"/>
    <cellStyle name="Normal 2 2 2 2 2 2 2 26 17" xfId="30533"/>
    <cellStyle name="Normal 2 2 2 2 2 2 2 26 18" xfId="34266"/>
    <cellStyle name="Normal 2 2 2 2 2 2 2 26 19" xfId="37997"/>
    <cellStyle name="Normal 2 2 2 2 2 2 2 26 2" xfId="1112"/>
    <cellStyle name="Normal 2 2 2 2 2 2 2 26 2 10" xfId="1113"/>
    <cellStyle name="Normal 2 2 2 2 2 2 2 26 2 11" xfId="1114"/>
    <cellStyle name="Normal 2 2 2 2 2 2 2 26 2 2" xfId="1115"/>
    <cellStyle name="Normal 2 2 2 2 2 2 2 26 2 2 10" xfId="1116"/>
    <cellStyle name="Normal 2 2 2 2 2 2 2 26 2 2 10 2" xfId="8285"/>
    <cellStyle name="Normal 2 2 2 2 2 2 2 26 2 2 10 2 2" xfId="23074"/>
    <cellStyle name="Normal 2 2 2 2 2 2 2 26 2 2 10 3" xfId="15588"/>
    <cellStyle name="Normal 2 2 2 2 2 2 2 26 2 2 10 3 2" xfId="19339"/>
    <cellStyle name="Normal 2 2 2 2 2 2 2 26 2 2 10 4" xfId="9349"/>
    <cellStyle name="Normal 2 2 2 2 2 2 2 26 2 2 10 5" xfId="26811"/>
    <cellStyle name="Normal 2 2 2 2 2 2 2 26 2 2 10 6" xfId="30538"/>
    <cellStyle name="Normal 2 2 2 2 2 2 2 26 2 2 10 7" xfId="34271"/>
    <cellStyle name="Normal 2 2 2 2 2 2 2 26 2 2 10 8" xfId="38002"/>
    <cellStyle name="Normal 2 2 2 2 2 2 2 26 2 2 11" xfId="1117"/>
    <cellStyle name="Normal 2 2 2 2 2 2 2 26 2 2 11 2" xfId="8286"/>
    <cellStyle name="Normal 2 2 2 2 2 2 2 26 2 2 11 2 2" xfId="23075"/>
    <cellStyle name="Normal 2 2 2 2 2 2 2 26 2 2 11 3" xfId="15589"/>
    <cellStyle name="Normal 2 2 2 2 2 2 2 26 2 2 11 3 2" xfId="19340"/>
    <cellStyle name="Normal 2 2 2 2 2 2 2 26 2 2 11 4" xfId="9353"/>
    <cellStyle name="Normal 2 2 2 2 2 2 2 26 2 2 11 5" xfId="26812"/>
    <cellStyle name="Normal 2 2 2 2 2 2 2 26 2 2 11 6" xfId="30539"/>
    <cellStyle name="Normal 2 2 2 2 2 2 2 26 2 2 11 7" xfId="34272"/>
    <cellStyle name="Normal 2 2 2 2 2 2 2 26 2 2 11 8" xfId="38003"/>
    <cellStyle name="Normal 2 2 2 2 2 2 2 26 2 2 12" xfId="8284"/>
    <cellStyle name="Normal 2 2 2 2 2 2 2 26 2 2 12 2" xfId="23073"/>
    <cellStyle name="Normal 2 2 2 2 2 2 2 26 2 2 13" xfId="15587"/>
    <cellStyle name="Normal 2 2 2 2 2 2 2 26 2 2 13 2" xfId="19338"/>
    <cellStyle name="Normal 2 2 2 2 2 2 2 26 2 2 14" xfId="9348"/>
    <cellStyle name="Normal 2 2 2 2 2 2 2 26 2 2 15" xfId="26810"/>
    <cellStyle name="Normal 2 2 2 2 2 2 2 26 2 2 16" xfId="30537"/>
    <cellStyle name="Normal 2 2 2 2 2 2 2 26 2 2 17" xfId="34270"/>
    <cellStyle name="Normal 2 2 2 2 2 2 2 26 2 2 18" xfId="38001"/>
    <cellStyle name="Normal 2 2 2 2 2 2 2 26 2 2 2" xfId="1118"/>
    <cellStyle name="Normal 2 2 2 2 2 2 2 26 2 2 2 2" xfId="1119"/>
    <cellStyle name="Normal 2 2 2 2 2 2 2 26 2 2 2 2 2" xfId="8288"/>
    <cellStyle name="Normal 2 2 2 2 2 2 2 26 2 2 2 2 2 2" xfId="23076"/>
    <cellStyle name="Normal 2 2 2 2 2 2 2 26 2 2 2 2 3" xfId="15590"/>
    <cellStyle name="Normal 2 2 2 2 2 2 2 26 2 2 2 2 3 2" xfId="19341"/>
    <cellStyle name="Normal 2 2 2 2 2 2 2 26 2 2 2 2 4" xfId="9363"/>
    <cellStyle name="Normal 2 2 2 2 2 2 2 26 2 2 2 2 5" xfId="26813"/>
    <cellStyle name="Normal 2 2 2 2 2 2 2 26 2 2 2 2 6" xfId="30540"/>
    <cellStyle name="Normal 2 2 2 2 2 2 2 26 2 2 2 2 7" xfId="34273"/>
    <cellStyle name="Normal 2 2 2 2 2 2 2 26 2 2 2 2 8" xfId="38004"/>
    <cellStyle name="Normal 2 2 2 2 2 2 2 26 2 2 3" xfId="1120"/>
    <cellStyle name="Normal 2 2 2 2 2 2 2 26 2 2 3 2" xfId="8289"/>
    <cellStyle name="Normal 2 2 2 2 2 2 2 26 2 2 3 2 2" xfId="23077"/>
    <cellStyle name="Normal 2 2 2 2 2 2 2 26 2 2 3 3" xfId="15591"/>
    <cellStyle name="Normal 2 2 2 2 2 2 2 26 2 2 3 3 2" xfId="19342"/>
    <cellStyle name="Normal 2 2 2 2 2 2 2 26 2 2 3 4" xfId="9364"/>
    <cellStyle name="Normal 2 2 2 2 2 2 2 26 2 2 3 5" xfId="26814"/>
    <cellStyle name="Normal 2 2 2 2 2 2 2 26 2 2 3 6" xfId="30541"/>
    <cellStyle name="Normal 2 2 2 2 2 2 2 26 2 2 3 7" xfId="34274"/>
    <cellStyle name="Normal 2 2 2 2 2 2 2 26 2 2 3 8" xfId="38005"/>
    <cellStyle name="Normal 2 2 2 2 2 2 2 26 2 2 4" xfId="1121"/>
    <cellStyle name="Normal 2 2 2 2 2 2 2 26 2 2 4 2" xfId="8290"/>
    <cellStyle name="Normal 2 2 2 2 2 2 2 26 2 2 4 2 2" xfId="23078"/>
    <cellStyle name="Normal 2 2 2 2 2 2 2 26 2 2 4 3" xfId="15592"/>
    <cellStyle name="Normal 2 2 2 2 2 2 2 26 2 2 4 3 2" xfId="19343"/>
    <cellStyle name="Normal 2 2 2 2 2 2 2 26 2 2 4 4" xfId="9365"/>
    <cellStyle name="Normal 2 2 2 2 2 2 2 26 2 2 4 5" xfId="26815"/>
    <cellStyle name="Normal 2 2 2 2 2 2 2 26 2 2 4 6" xfId="30542"/>
    <cellStyle name="Normal 2 2 2 2 2 2 2 26 2 2 4 7" xfId="34275"/>
    <cellStyle name="Normal 2 2 2 2 2 2 2 26 2 2 4 8" xfId="38006"/>
    <cellStyle name="Normal 2 2 2 2 2 2 2 26 2 2 5" xfId="1122"/>
    <cellStyle name="Normal 2 2 2 2 2 2 2 26 2 2 5 2" xfId="8291"/>
    <cellStyle name="Normal 2 2 2 2 2 2 2 26 2 2 5 2 2" xfId="23079"/>
    <cellStyle name="Normal 2 2 2 2 2 2 2 26 2 2 5 3" xfId="15593"/>
    <cellStyle name="Normal 2 2 2 2 2 2 2 26 2 2 5 3 2" xfId="19344"/>
    <cellStyle name="Normal 2 2 2 2 2 2 2 26 2 2 5 4" xfId="9366"/>
    <cellStyle name="Normal 2 2 2 2 2 2 2 26 2 2 5 5" xfId="26816"/>
    <cellStyle name="Normal 2 2 2 2 2 2 2 26 2 2 5 6" xfId="30543"/>
    <cellStyle name="Normal 2 2 2 2 2 2 2 26 2 2 5 7" xfId="34276"/>
    <cellStyle name="Normal 2 2 2 2 2 2 2 26 2 2 5 8" xfId="38007"/>
    <cellStyle name="Normal 2 2 2 2 2 2 2 26 2 2 6" xfId="1123"/>
    <cellStyle name="Normal 2 2 2 2 2 2 2 26 2 2 6 2" xfId="8292"/>
    <cellStyle name="Normal 2 2 2 2 2 2 2 26 2 2 6 2 2" xfId="23080"/>
    <cellStyle name="Normal 2 2 2 2 2 2 2 26 2 2 6 3" xfId="15594"/>
    <cellStyle name="Normal 2 2 2 2 2 2 2 26 2 2 6 3 2" xfId="19345"/>
    <cellStyle name="Normal 2 2 2 2 2 2 2 26 2 2 6 4" xfId="9367"/>
    <cellStyle name="Normal 2 2 2 2 2 2 2 26 2 2 6 5" xfId="26817"/>
    <cellStyle name="Normal 2 2 2 2 2 2 2 26 2 2 6 6" xfId="30544"/>
    <cellStyle name="Normal 2 2 2 2 2 2 2 26 2 2 6 7" xfId="34277"/>
    <cellStyle name="Normal 2 2 2 2 2 2 2 26 2 2 6 8" xfId="38008"/>
    <cellStyle name="Normal 2 2 2 2 2 2 2 26 2 2 7" xfId="1124"/>
    <cellStyle name="Normal 2 2 2 2 2 2 2 26 2 2 7 2" xfId="8293"/>
    <cellStyle name="Normal 2 2 2 2 2 2 2 26 2 2 7 2 2" xfId="23081"/>
    <cellStyle name="Normal 2 2 2 2 2 2 2 26 2 2 7 3" xfId="15595"/>
    <cellStyle name="Normal 2 2 2 2 2 2 2 26 2 2 7 3 2" xfId="19346"/>
    <cellStyle name="Normal 2 2 2 2 2 2 2 26 2 2 7 4" xfId="9368"/>
    <cellStyle name="Normal 2 2 2 2 2 2 2 26 2 2 7 5" xfId="26818"/>
    <cellStyle name="Normal 2 2 2 2 2 2 2 26 2 2 7 6" xfId="30545"/>
    <cellStyle name="Normal 2 2 2 2 2 2 2 26 2 2 7 7" xfId="34278"/>
    <cellStyle name="Normal 2 2 2 2 2 2 2 26 2 2 7 8" xfId="38009"/>
    <cellStyle name="Normal 2 2 2 2 2 2 2 26 2 2 8" xfId="1125"/>
    <cellStyle name="Normal 2 2 2 2 2 2 2 26 2 2 8 2" xfId="8294"/>
    <cellStyle name="Normal 2 2 2 2 2 2 2 26 2 2 8 2 2" xfId="23082"/>
    <cellStyle name="Normal 2 2 2 2 2 2 2 26 2 2 8 3" xfId="15596"/>
    <cellStyle name="Normal 2 2 2 2 2 2 2 26 2 2 8 3 2" xfId="19347"/>
    <cellStyle name="Normal 2 2 2 2 2 2 2 26 2 2 8 4" xfId="9369"/>
    <cellStyle name="Normal 2 2 2 2 2 2 2 26 2 2 8 5" xfId="26819"/>
    <cellStyle name="Normal 2 2 2 2 2 2 2 26 2 2 8 6" xfId="30546"/>
    <cellStyle name="Normal 2 2 2 2 2 2 2 26 2 2 8 7" xfId="34279"/>
    <cellStyle name="Normal 2 2 2 2 2 2 2 26 2 2 8 8" xfId="38010"/>
    <cellStyle name="Normal 2 2 2 2 2 2 2 26 2 2 9" xfId="1126"/>
    <cellStyle name="Normal 2 2 2 2 2 2 2 26 2 2 9 2" xfId="8295"/>
    <cellStyle name="Normal 2 2 2 2 2 2 2 26 2 2 9 2 2" xfId="23083"/>
    <cellStyle name="Normal 2 2 2 2 2 2 2 26 2 2 9 3" xfId="15597"/>
    <cellStyle name="Normal 2 2 2 2 2 2 2 26 2 2 9 3 2" xfId="19348"/>
    <cellStyle name="Normal 2 2 2 2 2 2 2 26 2 2 9 4" xfId="9380"/>
    <cellStyle name="Normal 2 2 2 2 2 2 2 26 2 2 9 5" xfId="26820"/>
    <cellStyle name="Normal 2 2 2 2 2 2 2 26 2 2 9 6" xfId="30547"/>
    <cellStyle name="Normal 2 2 2 2 2 2 2 26 2 2 9 7" xfId="34280"/>
    <cellStyle name="Normal 2 2 2 2 2 2 2 26 2 2 9 8" xfId="38011"/>
    <cellStyle name="Normal 2 2 2 2 2 2 2 26 2 3" xfId="1127"/>
    <cellStyle name="Normal 2 2 2 2 2 2 2 26 2 3 2" xfId="1128"/>
    <cellStyle name="Normal 2 2 2 2 2 2 2 26 2 3 3" xfId="8296"/>
    <cellStyle name="Normal 2 2 2 2 2 2 2 26 2 3 3 2" xfId="23084"/>
    <cellStyle name="Normal 2 2 2 2 2 2 2 26 2 3 4" xfId="15598"/>
    <cellStyle name="Normal 2 2 2 2 2 2 2 26 2 3 4 2" xfId="19349"/>
    <cellStyle name="Normal 2 2 2 2 2 2 2 26 2 3 5" xfId="9381"/>
    <cellStyle name="Normal 2 2 2 2 2 2 2 26 2 3 6" xfId="26821"/>
    <cellStyle name="Normal 2 2 2 2 2 2 2 26 2 3 7" xfId="30548"/>
    <cellStyle name="Normal 2 2 2 2 2 2 2 26 2 3 8" xfId="34281"/>
    <cellStyle name="Normal 2 2 2 2 2 2 2 26 2 3 9" xfId="38012"/>
    <cellStyle name="Normal 2 2 2 2 2 2 2 26 2 4" xfId="1129"/>
    <cellStyle name="Normal 2 2 2 2 2 2 2 26 2 5" xfId="1130"/>
    <cellStyle name="Normal 2 2 2 2 2 2 2 26 2 6" xfId="1131"/>
    <cellStyle name="Normal 2 2 2 2 2 2 2 26 2 7" xfId="1132"/>
    <cellStyle name="Normal 2 2 2 2 2 2 2 26 2 8" xfId="1133"/>
    <cellStyle name="Normal 2 2 2 2 2 2 2 26 2 9" xfId="1134"/>
    <cellStyle name="Normal 2 2 2 2 2 2 2 26 3" xfId="1135"/>
    <cellStyle name="Normal 2 2 2 2 2 2 2 26 3 2" xfId="1136"/>
    <cellStyle name="Normal 2 2 2 2 2 2 2 26 3 2 2" xfId="8304"/>
    <cellStyle name="Normal 2 2 2 2 2 2 2 26 3 2 2 2" xfId="23085"/>
    <cellStyle name="Normal 2 2 2 2 2 2 2 26 3 2 3" xfId="15599"/>
    <cellStyle name="Normal 2 2 2 2 2 2 2 26 3 2 3 2" xfId="19350"/>
    <cellStyle name="Normal 2 2 2 2 2 2 2 26 3 2 4" xfId="9398"/>
    <cellStyle name="Normal 2 2 2 2 2 2 2 26 3 2 5" xfId="26822"/>
    <cellStyle name="Normal 2 2 2 2 2 2 2 26 3 2 6" xfId="30549"/>
    <cellStyle name="Normal 2 2 2 2 2 2 2 26 3 2 7" xfId="34282"/>
    <cellStyle name="Normal 2 2 2 2 2 2 2 26 3 2 8" xfId="38013"/>
    <cellStyle name="Normal 2 2 2 2 2 2 2 26 4" xfId="1137"/>
    <cellStyle name="Normal 2 2 2 2 2 2 2 26 4 2" xfId="8305"/>
    <cellStyle name="Normal 2 2 2 2 2 2 2 26 4 2 2" xfId="23086"/>
    <cellStyle name="Normal 2 2 2 2 2 2 2 26 4 3" xfId="15600"/>
    <cellStyle name="Normal 2 2 2 2 2 2 2 26 4 3 2" xfId="19351"/>
    <cellStyle name="Normal 2 2 2 2 2 2 2 26 4 4" xfId="9399"/>
    <cellStyle name="Normal 2 2 2 2 2 2 2 26 4 5" xfId="26823"/>
    <cellStyle name="Normal 2 2 2 2 2 2 2 26 4 6" xfId="30550"/>
    <cellStyle name="Normal 2 2 2 2 2 2 2 26 4 7" xfId="34283"/>
    <cellStyle name="Normal 2 2 2 2 2 2 2 26 4 8" xfId="38014"/>
    <cellStyle name="Normal 2 2 2 2 2 2 2 26 5" xfId="1138"/>
    <cellStyle name="Normal 2 2 2 2 2 2 2 26 5 2" xfId="8306"/>
    <cellStyle name="Normal 2 2 2 2 2 2 2 26 5 2 2" xfId="23087"/>
    <cellStyle name="Normal 2 2 2 2 2 2 2 26 5 3" xfId="15601"/>
    <cellStyle name="Normal 2 2 2 2 2 2 2 26 5 3 2" xfId="19352"/>
    <cellStyle name="Normal 2 2 2 2 2 2 2 26 5 4" xfId="9400"/>
    <cellStyle name="Normal 2 2 2 2 2 2 2 26 5 5" xfId="26824"/>
    <cellStyle name="Normal 2 2 2 2 2 2 2 26 5 6" xfId="30551"/>
    <cellStyle name="Normal 2 2 2 2 2 2 2 26 5 7" xfId="34284"/>
    <cellStyle name="Normal 2 2 2 2 2 2 2 26 5 8" xfId="38015"/>
    <cellStyle name="Normal 2 2 2 2 2 2 2 26 6" xfId="1139"/>
    <cellStyle name="Normal 2 2 2 2 2 2 2 26 6 2" xfId="8307"/>
    <cellStyle name="Normal 2 2 2 2 2 2 2 26 6 2 2" xfId="23088"/>
    <cellStyle name="Normal 2 2 2 2 2 2 2 26 6 3" xfId="15602"/>
    <cellStyle name="Normal 2 2 2 2 2 2 2 26 6 3 2" xfId="19353"/>
    <cellStyle name="Normal 2 2 2 2 2 2 2 26 6 4" xfId="9401"/>
    <cellStyle name="Normal 2 2 2 2 2 2 2 26 6 5" xfId="26825"/>
    <cellStyle name="Normal 2 2 2 2 2 2 2 26 6 6" xfId="30552"/>
    <cellStyle name="Normal 2 2 2 2 2 2 2 26 6 7" xfId="34285"/>
    <cellStyle name="Normal 2 2 2 2 2 2 2 26 6 8" xfId="38016"/>
    <cellStyle name="Normal 2 2 2 2 2 2 2 26 7" xfId="1140"/>
    <cellStyle name="Normal 2 2 2 2 2 2 2 26 7 2" xfId="8308"/>
    <cellStyle name="Normal 2 2 2 2 2 2 2 26 7 2 2" xfId="23089"/>
    <cellStyle name="Normal 2 2 2 2 2 2 2 26 7 3" xfId="15603"/>
    <cellStyle name="Normal 2 2 2 2 2 2 2 26 7 3 2" xfId="19354"/>
    <cellStyle name="Normal 2 2 2 2 2 2 2 26 7 4" xfId="9402"/>
    <cellStyle name="Normal 2 2 2 2 2 2 2 26 7 5" xfId="26826"/>
    <cellStyle name="Normal 2 2 2 2 2 2 2 26 7 6" xfId="30553"/>
    <cellStyle name="Normal 2 2 2 2 2 2 2 26 7 7" xfId="34286"/>
    <cellStyle name="Normal 2 2 2 2 2 2 2 26 7 8" xfId="38017"/>
    <cellStyle name="Normal 2 2 2 2 2 2 2 26 8" xfId="1141"/>
    <cellStyle name="Normal 2 2 2 2 2 2 2 26 8 2" xfId="8309"/>
    <cellStyle name="Normal 2 2 2 2 2 2 2 26 8 2 2" xfId="23090"/>
    <cellStyle name="Normal 2 2 2 2 2 2 2 26 8 3" xfId="15604"/>
    <cellStyle name="Normal 2 2 2 2 2 2 2 26 8 3 2" xfId="19355"/>
    <cellStyle name="Normal 2 2 2 2 2 2 2 26 8 4" xfId="9403"/>
    <cellStyle name="Normal 2 2 2 2 2 2 2 26 8 5" xfId="26827"/>
    <cellStyle name="Normal 2 2 2 2 2 2 2 26 8 6" xfId="30554"/>
    <cellStyle name="Normal 2 2 2 2 2 2 2 26 8 7" xfId="34287"/>
    <cellStyle name="Normal 2 2 2 2 2 2 2 26 8 8" xfId="38018"/>
    <cellStyle name="Normal 2 2 2 2 2 2 2 26 9" xfId="1142"/>
    <cellStyle name="Normal 2 2 2 2 2 2 2 26 9 2" xfId="8310"/>
    <cellStyle name="Normal 2 2 2 2 2 2 2 26 9 2 2" xfId="23091"/>
    <cellStyle name="Normal 2 2 2 2 2 2 2 26 9 3" xfId="15605"/>
    <cellStyle name="Normal 2 2 2 2 2 2 2 26 9 3 2" xfId="19356"/>
    <cellStyle name="Normal 2 2 2 2 2 2 2 26 9 4" xfId="9414"/>
    <cellStyle name="Normal 2 2 2 2 2 2 2 26 9 5" xfId="26828"/>
    <cellStyle name="Normal 2 2 2 2 2 2 2 26 9 6" xfId="30555"/>
    <cellStyle name="Normal 2 2 2 2 2 2 2 26 9 7" xfId="34288"/>
    <cellStyle name="Normal 2 2 2 2 2 2 2 26 9 8" xfId="38019"/>
    <cellStyle name="Normal 2 2 2 2 2 2 2 27" xfId="1143"/>
    <cellStyle name="Normal 2 2 2 2 2 2 2 27 10" xfId="1144"/>
    <cellStyle name="Normal 2 2 2 2 2 2 2 27 10 2" xfId="8312"/>
    <cellStyle name="Normal 2 2 2 2 2 2 2 27 10 2 2" xfId="23093"/>
    <cellStyle name="Normal 2 2 2 2 2 2 2 27 10 3" xfId="15607"/>
    <cellStyle name="Normal 2 2 2 2 2 2 2 27 10 3 2" xfId="19358"/>
    <cellStyle name="Normal 2 2 2 2 2 2 2 27 10 4" xfId="9425"/>
    <cellStyle name="Normal 2 2 2 2 2 2 2 27 10 5" xfId="26830"/>
    <cellStyle name="Normal 2 2 2 2 2 2 2 27 10 6" xfId="30557"/>
    <cellStyle name="Normal 2 2 2 2 2 2 2 27 10 7" xfId="34290"/>
    <cellStyle name="Normal 2 2 2 2 2 2 2 27 10 8" xfId="38021"/>
    <cellStyle name="Normal 2 2 2 2 2 2 2 27 11" xfId="1145"/>
    <cellStyle name="Normal 2 2 2 2 2 2 2 27 11 2" xfId="8313"/>
    <cellStyle name="Normal 2 2 2 2 2 2 2 27 11 2 2" xfId="23094"/>
    <cellStyle name="Normal 2 2 2 2 2 2 2 27 11 3" xfId="15608"/>
    <cellStyle name="Normal 2 2 2 2 2 2 2 27 11 3 2" xfId="19359"/>
    <cellStyle name="Normal 2 2 2 2 2 2 2 27 11 4" xfId="9426"/>
    <cellStyle name="Normal 2 2 2 2 2 2 2 27 11 5" xfId="26831"/>
    <cellStyle name="Normal 2 2 2 2 2 2 2 27 11 6" xfId="30558"/>
    <cellStyle name="Normal 2 2 2 2 2 2 2 27 11 7" xfId="34291"/>
    <cellStyle name="Normal 2 2 2 2 2 2 2 27 11 8" xfId="38022"/>
    <cellStyle name="Normal 2 2 2 2 2 2 2 27 12" xfId="8311"/>
    <cellStyle name="Normal 2 2 2 2 2 2 2 27 12 2" xfId="23092"/>
    <cellStyle name="Normal 2 2 2 2 2 2 2 27 13" xfId="15606"/>
    <cellStyle name="Normal 2 2 2 2 2 2 2 27 13 2" xfId="19357"/>
    <cellStyle name="Normal 2 2 2 2 2 2 2 27 14" xfId="9424"/>
    <cellStyle name="Normal 2 2 2 2 2 2 2 27 15" xfId="26829"/>
    <cellStyle name="Normal 2 2 2 2 2 2 2 27 16" xfId="30556"/>
    <cellStyle name="Normal 2 2 2 2 2 2 2 27 17" xfId="34289"/>
    <cellStyle name="Normal 2 2 2 2 2 2 2 27 18" xfId="38020"/>
    <cellStyle name="Normal 2 2 2 2 2 2 2 27 2" xfId="1146"/>
    <cellStyle name="Normal 2 2 2 2 2 2 2 27 2 2" xfId="1147"/>
    <cellStyle name="Normal 2 2 2 2 2 2 2 27 2 2 2" xfId="8314"/>
    <cellStyle name="Normal 2 2 2 2 2 2 2 27 2 2 2 2" xfId="23095"/>
    <cellStyle name="Normal 2 2 2 2 2 2 2 27 2 2 3" xfId="15609"/>
    <cellStyle name="Normal 2 2 2 2 2 2 2 27 2 2 3 2" xfId="19360"/>
    <cellStyle name="Normal 2 2 2 2 2 2 2 27 2 2 4" xfId="9427"/>
    <cellStyle name="Normal 2 2 2 2 2 2 2 27 2 2 5" xfId="26832"/>
    <cellStyle name="Normal 2 2 2 2 2 2 2 27 2 2 6" xfId="30559"/>
    <cellStyle name="Normal 2 2 2 2 2 2 2 27 2 2 7" xfId="34292"/>
    <cellStyle name="Normal 2 2 2 2 2 2 2 27 2 2 8" xfId="38023"/>
    <cellStyle name="Normal 2 2 2 2 2 2 2 27 3" xfId="1148"/>
    <cellStyle name="Normal 2 2 2 2 2 2 2 27 3 2" xfId="8315"/>
    <cellStyle name="Normal 2 2 2 2 2 2 2 27 3 2 2" xfId="23096"/>
    <cellStyle name="Normal 2 2 2 2 2 2 2 27 3 3" xfId="15610"/>
    <cellStyle name="Normal 2 2 2 2 2 2 2 27 3 3 2" xfId="19361"/>
    <cellStyle name="Normal 2 2 2 2 2 2 2 27 3 4" xfId="9428"/>
    <cellStyle name="Normal 2 2 2 2 2 2 2 27 3 5" xfId="26833"/>
    <cellStyle name="Normal 2 2 2 2 2 2 2 27 3 6" xfId="30560"/>
    <cellStyle name="Normal 2 2 2 2 2 2 2 27 3 7" xfId="34293"/>
    <cellStyle name="Normal 2 2 2 2 2 2 2 27 3 8" xfId="38024"/>
    <cellStyle name="Normal 2 2 2 2 2 2 2 27 4" xfId="1149"/>
    <cellStyle name="Normal 2 2 2 2 2 2 2 27 4 2" xfId="8316"/>
    <cellStyle name="Normal 2 2 2 2 2 2 2 27 4 2 2" xfId="23097"/>
    <cellStyle name="Normal 2 2 2 2 2 2 2 27 4 3" xfId="15611"/>
    <cellStyle name="Normal 2 2 2 2 2 2 2 27 4 3 2" xfId="19362"/>
    <cellStyle name="Normal 2 2 2 2 2 2 2 27 4 4" xfId="9429"/>
    <cellStyle name="Normal 2 2 2 2 2 2 2 27 4 5" xfId="26834"/>
    <cellStyle name="Normal 2 2 2 2 2 2 2 27 4 6" xfId="30561"/>
    <cellStyle name="Normal 2 2 2 2 2 2 2 27 4 7" xfId="34294"/>
    <cellStyle name="Normal 2 2 2 2 2 2 2 27 4 8" xfId="38025"/>
    <cellStyle name="Normal 2 2 2 2 2 2 2 27 5" xfId="1150"/>
    <cellStyle name="Normal 2 2 2 2 2 2 2 27 5 2" xfId="8317"/>
    <cellStyle name="Normal 2 2 2 2 2 2 2 27 5 2 2" xfId="23098"/>
    <cellStyle name="Normal 2 2 2 2 2 2 2 27 5 3" xfId="15612"/>
    <cellStyle name="Normal 2 2 2 2 2 2 2 27 5 3 2" xfId="19363"/>
    <cellStyle name="Normal 2 2 2 2 2 2 2 27 5 4" xfId="9430"/>
    <cellStyle name="Normal 2 2 2 2 2 2 2 27 5 5" xfId="26835"/>
    <cellStyle name="Normal 2 2 2 2 2 2 2 27 5 6" xfId="30562"/>
    <cellStyle name="Normal 2 2 2 2 2 2 2 27 5 7" xfId="34295"/>
    <cellStyle name="Normal 2 2 2 2 2 2 2 27 5 8" xfId="38026"/>
    <cellStyle name="Normal 2 2 2 2 2 2 2 27 6" xfId="1151"/>
    <cellStyle name="Normal 2 2 2 2 2 2 2 27 6 2" xfId="8318"/>
    <cellStyle name="Normal 2 2 2 2 2 2 2 27 6 2 2" xfId="23099"/>
    <cellStyle name="Normal 2 2 2 2 2 2 2 27 6 3" xfId="15613"/>
    <cellStyle name="Normal 2 2 2 2 2 2 2 27 6 3 2" xfId="19364"/>
    <cellStyle name="Normal 2 2 2 2 2 2 2 27 6 4" xfId="9431"/>
    <cellStyle name="Normal 2 2 2 2 2 2 2 27 6 5" xfId="26836"/>
    <cellStyle name="Normal 2 2 2 2 2 2 2 27 6 6" xfId="30563"/>
    <cellStyle name="Normal 2 2 2 2 2 2 2 27 6 7" xfId="34296"/>
    <cellStyle name="Normal 2 2 2 2 2 2 2 27 6 8" xfId="38027"/>
    <cellStyle name="Normal 2 2 2 2 2 2 2 27 7" xfId="1152"/>
    <cellStyle name="Normal 2 2 2 2 2 2 2 27 7 2" xfId="8319"/>
    <cellStyle name="Normal 2 2 2 2 2 2 2 27 7 2 2" xfId="23100"/>
    <cellStyle name="Normal 2 2 2 2 2 2 2 27 7 3" xfId="15614"/>
    <cellStyle name="Normal 2 2 2 2 2 2 2 27 7 3 2" xfId="19365"/>
    <cellStyle name="Normal 2 2 2 2 2 2 2 27 7 4" xfId="9435"/>
    <cellStyle name="Normal 2 2 2 2 2 2 2 27 7 5" xfId="26837"/>
    <cellStyle name="Normal 2 2 2 2 2 2 2 27 7 6" xfId="30564"/>
    <cellStyle name="Normal 2 2 2 2 2 2 2 27 7 7" xfId="34297"/>
    <cellStyle name="Normal 2 2 2 2 2 2 2 27 7 8" xfId="38028"/>
    <cellStyle name="Normal 2 2 2 2 2 2 2 27 8" xfId="1153"/>
    <cellStyle name="Normal 2 2 2 2 2 2 2 27 8 2" xfId="8320"/>
    <cellStyle name="Normal 2 2 2 2 2 2 2 27 8 2 2" xfId="23101"/>
    <cellStyle name="Normal 2 2 2 2 2 2 2 27 8 3" xfId="15615"/>
    <cellStyle name="Normal 2 2 2 2 2 2 2 27 8 3 2" xfId="19366"/>
    <cellStyle name="Normal 2 2 2 2 2 2 2 27 8 4" xfId="9445"/>
    <cellStyle name="Normal 2 2 2 2 2 2 2 27 8 5" xfId="26838"/>
    <cellStyle name="Normal 2 2 2 2 2 2 2 27 8 6" xfId="30565"/>
    <cellStyle name="Normal 2 2 2 2 2 2 2 27 8 7" xfId="34298"/>
    <cellStyle name="Normal 2 2 2 2 2 2 2 27 8 8" xfId="38029"/>
    <cellStyle name="Normal 2 2 2 2 2 2 2 27 9" xfId="1154"/>
    <cellStyle name="Normal 2 2 2 2 2 2 2 27 9 2" xfId="8321"/>
    <cellStyle name="Normal 2 2 2 2 2 2 2 27 9 2 2" xfId="23102"/>
    <cellStyle name="Normal 2 2 2 2 2 2 2 27 9 3" xfId="15616"/>
    <cellStyle name="Normal 2 2 2 2 2 2 2 27 9 3 2" xfId="19367"/>
    <cellStyle name="Normal 2 2 2 2 2 2 2 27 9 4" xfId="9446"/>
    <cellStyle name="Normal 2 2 2 2 2 2 2 27 9 5" xfId="26839"/>
    <cellStyle name="Normal 2 2 2 2 2 2 2 27 9 6" xfId="30566"/>
    <cellStyle name="Normal 2 2 2 2 2 2 2 27 9 7" xfId="34299"/>
    <cellStyle name="Normal 2 2 2 2 2 2 2 27 9 8" xfId="38030"/>
    <cellStyle name="Normal 2 2 2 2 2 2 2 28" xfId="1155"/>
    <cellStyle name="Normal 2 2 2 2 2 2 2 28 2" xfId="1156"/>
    <cellStyle name="Normal 2 2 2 2 2 2 2 28 3" xfId="8322"/>
    <cellStyle name="Normal 2 2 2 2 2 2 2 28 3 2" xfId="23103"/>
    <cellStyle name="Normal 2 2 2 2 2 2 2 28 4" xfId="15617"/>
    <cellStyle name="Normal 2 2 2 2 2 2 2 28 4 2" xfId="19368"/>
    <cellStyle name="Normal 2 2 2 2 2 2 2 28 5" xfId="9447"/>
    <cellStyle name="Normal 2 2 2 2 2 2 2 28 6" xfId="26840"/>
    <cellStyle name="Normal 2 2 2 2 2 2 2 28 7" xfId="30567"/>
    <cellStyle name="Normal 2 2 2 2 2 2 2 28 8" xfId="34300"/>
    <cellStyle name="Normal 2 2 2 2 2 2 2 28 9" xfId="38031"/>
    <cellStyle name="Normal 2 2 2 2 2 2 2 29" xfId="1157"/>
    <cellStyle name="Normal 2 2 2 2 2 2 2 3" xfId="1158"/>
    <cellStyle name="Normal 2 2 2 2 2 2 2 30" xfId="1159"/>
    <cellStyle name="Normal 2 2 2 2 2 2 2 31" xfId="1160"/>
    <cellStyle name="Normal 2 2 2 2 2 2 2 32" xfId="1161"/>
    <cellStyle name="Normal 2 2 2 2 2 2 2 33" xfId="1162"/>
    <cellStyle name="Normal 2 2 2 2 2 2 2 34" xfId="1163"/>
    <cellStyle name="Normal 2 2 2 2 2 2 2 35" xfId="1164"/>
    <cellStyle name="Normal 2 2 2 2 2 2 2 36" xfId="1165"/>
    <cellStyle name="Normal 2 2 2 2 2 2 2 37" xfId="1166"/>
    <cellStyle name="Normal 2 2 2 2 2 2 2 37 2" xfId="1167"/>
    <cellStyle name="Normal 2 2 2 2 2 2 2 37 3" xfId="8326"/>
    <cellStyle name="Normal 2 2 2 2 2 2 2 37 3 2" xfId="23104"/>
    <cellStyle name="Normal 2 2 2 2 2 2 2 37 4" xfId="15618"/>
    <cellStyle name="Normal 2 2 2 2 2 2 2 37 4 2" xfId="19369"/>
    <cellStyle name="Normal 2 2 2 2 2 2 2 37 5" xfId="9470"/>
    <cellStyle name="Normal 2 2 2 2 2 2 2 37 6" xfId="26841"/>
    <cellStyle name="Normal 2 2 2 2 2 2 2 37 7" xfId="30568"/>
    <cellStyle name="Normal 2 2 2 2 2 2 2 37 8" xfId="34301"/>
    <cellStyle name="Normal 2 2 2 2 2 2 2 37 9" xfId="38032"/>
    <cellStyle name="Normal 2 2 2 2 2 2 2 38" xfId="1168"/>
    <cellStyle name="Normal 2 2 2 2 2 2 2 39" xfId="1169"/>
    <cellStyle name="Normal 2 2 2 2 2 2 2 4" xfId="1170"/>
    <cellStyle name="Normal 2 2 2 2 2 2 2 4 2" xfId="1171"/>
    <cellStyle name="Normal 2 2 2 2 2 2 2 4 2 2" xfId="1172"/>
    <cellStyle name="Normal 2 2 2 2 2 2 2 4 2 2 2" xfId="8331"/>
    <cellStyle name="Normal 2 2 2 2 2 2 2 4 2 2 2 2" xfId="23106"/>
    <cellStyle name="Normal 2 2 2 2 2 2 2 4 2 2 3" xfId="15620"/>
    <cellStyle name="Normal 2 2 2 2 2 2 2 4 2 2 3 2" xfId="19371"/>
    <cellStyle name="Normal 2 2 2 2 2 2 2 4 2 2 4" xfId="9472"/>
    <cellStyle name="Normal 2 2 2 2 2 2 2 4 2 2 5" xfId="26843"/>
    <cellStyle name="Normal 2 2 2 2 2 2 2 4 2 2 6" xfId="30570"/>
    <cellStyle name="Normal 2 2 2 2 2 2 2 4 2 2 7" xfId="34303"/>
    <cellStyle name="Normal 2 2 2 2 2 2 2 4 2 2 8" xfId="38034"/>
    <cellStyle name="Normal 2 2 2 2 2 2 2 4 3" xfId="8329"/>
    <cellStyle name="Normal 2 2 2 2 2 2 2 4 3 2" xfId="23105"/>
    <cellStyle name="Normal 2 2 2 2 2 2 2 4 4" xfId="15619"/>
    <cellStyle name="Normal 2 2 2 2 2 2 2 4 4 2" xfId="19370"/>
    <cellStyle name="Normal 2 2 2 2 2 2 2 4 5" xfId="9471"/>
    <cellStyle name="Normal 2 2 2 2 2 2 2 4 6" xfId="26842"/>
    <cellStyle name="Normal 2 2 2 2 2 2 2 4 7" xfId="30569"/>
    <cellStyle name="Normal 2 2 2 2 2 2 2 4 8" xfId="34302"/>
    <cellStyle name="Normal 2 2 2 2 2 2 2 4 9" xfId="38033"/>
    <cellStyle name="Normal 2 2 2 2 2 2 2 40" xfId="1173"/>
    <cellStyle name="Normal 2 2 2 2 2 2 2 40 2" xfId="8332"/>
    <cellStyle name="Normal 2 2 2 2 2 2 2 40 2 2" xfId="23107"/>
    <cellStyle name="Normal 2 2 2 2 2 2 2 40 3" xfId="15621"/>
    <cellStyle name="Normal 2 2 2 2 2 2 2 40 3 2" xfId="19372"/>
    <cellStyle name="Normal 2 2 2 2 2 2 2 40 4" xfId="9483"/>
    <cellStyle name="Normal 2 2 2 2 2 2 2 40 5" xfId="26844"/>
    <cellStyle name="Normal 2 2 2 2 2 2 2 40 6" xfId="30571"/>
    <cellStyle name="Normal 2 2 2 2 2 2 2 40 7" xfId="34304"/>
    <cellStyle name="Normal 2 2 2 2 2 2 2 40 8" xfId="38035"/>
    <cellStyle name="Normal 2 2 2 2 2 2 2 41" xfId="1174"/>
    <cellStyle name="Normal 2 2 2 2 2 2 2 41 2" xfId="1175"/>
    <cellStyle name="Normal 2 2 2 2 2 2 2 41 3" xfId="8333"/>
    <cellStyle name="Normal 2 2 2 2 2 2 2 41 3 2" xfId="23108"/>
    <cellStyle name="Normal 2 2 2 2 2 2 2 41 4" xfId="15622"/>
    <cellStyle name="Normal 2 2 2 2 2 2 2 41 4 2" xfId="19373"/>
    <cellStyle name="Normal 2 2 2 2 2 2 2 41 5" xfId="9493"/>
    <cellStyle name="Normal 2 2 2 2 2 2 2 41 6" xfId="26845"/>
    <cellStyle name="Normal 2 2 2 2 2 2 2 41 7" xfId="30572"/>
    <cellStyle name="Normal 2 2 2 2 2 2 2 41 8" xfId="34305"/>
    <cellStyle name="Normal 2 2 2 2 2 2 2 41 9" xfId="38036"/>
    <cellStyle name="Normal 2 2 2 2 2 2 2 42" xfId="1176"/>
    <cellStyle name="Normal 2 2 2 2 2 2 2 43" xfId="1177"/>
    <cellStyle name="Normal 2 2 2 2 2 2 2 44" xfId="1178"/>
    <cellStyle name="Normal 2 2 2 2 2 2 2 5" xfId="1179"/>
    <cellStyle name="Normal 2 2 2 2 2 2 2 5 2" xfId="1180"/>
    <cellStyle name="Normal 2 2 2 2 2 2 2 5 3" xfId="8338"/>
    <cellStyle name="Normal 2 2 2 2 2 2 2 5 3 2" xfId="23109"/>
    <cellStyle name="Normal 2 2 2 2 2 2 2 5 4" xfId="15623"/>
    <cellStyle name="Normal 2 2 2 2 2 2 2 5 4 2" xfId="19374"/>
    <cellStyle name="Normal 2 2 2 2 2 2 2 5 5" xfId="9494"/>
    <cellStyle name="Normal 2 2 2 2 2 2 2 5 6" xfId="26846"/>
    <cellStyle name="Normal 2 2 2 2 2 2 2 5 7" xfId="30573"/>
    <cellStyle name="Normal 2 2 2 2 2 2 2 5 8" xfId="34306"/>
    <cellStyle name="Normal 2 2 2 2 2 2 2 5 9" xfId="38037"/>
    <cellStyle name="Normal 2 2 2 2 2 2 2 6" xfId="1181"/>
    <cellStyle name="Normal 2 2 2 2 2 2 2 7" xfId="1182"/>
    <cellStyle name="Normal 2 2 2 2 2 2 2 8" xfId="1183"/>
    <cellStyle name="Normal 2 2 2 2 2 2 2 9" xfId="1184"/>
    <cellStyle name="Normal 2 2 2 2 2 2 20" xfId="1185"/>
    <cellStyle name="Normal 2 2 2 2 2 2 21" xfId="1186"/>
    <cellStyle name="Normal 2 2 2 2 2 2 22" xfId="1187"/>
    <cellStyle name="Normal 2 2 2 2 2 2 23" xfId="1188"/>
    <cellStyle name="Normal 2 2 2 2 2 2 23 10" xfId="1189"/>
    <cellStyle name="Normal 2 2 2 2 2 2 23 11" xfId="1190"/>
    <cellStyle name="Normal 2 2 2 2 2 2 23 12" xfId="1191"/>
    <cellStyle name="Normal 2 2 2 2 2 2 23 13" xfId="1192"/>
    <cellStyle name="Normal 2 2 2 2 2 2 23 14" xfId="1193"/>
    <cellStyle name="Normal 2 2 2 2 2 2 23 15" xfId="1194"/>
    <cellStyle name="Normal 2 2 2 2 2 2 23 2" xfId="1195"/>
    <cellStyle name="Normal 2 2 2 2 2 2 23 2 10" xfId="1196"/>
    <cellStyle name="Normal 2 2 2 2 2 2 23 2 10 2" xfId="8347"/>
    <cellStyle name="Normal 2 2 2 2 2 2 23 2 10 2 2" xfId="23111"/>
    <cellStyle name="Normal 2 2 2 2 2 2 23 2 10 3" xfId="15625"/>
    <cellStyle name="Normal 2 2 2 2 2 2 23 2 10 3 2" xfId="19376"/>
    <cellStyle name="Normal 2 2 2 2 2 2 23 2 10 4" xfId="9517"/>
    <cellStyle name="Normal 2 2 2 2 2 2 23 2 10 5" xfId="26848"/>
    <cellStyle name="Normal 2 2 2 2 2 2 23 2 10 6" xfId="30575"/>
    <cellStyle name="Normal 2 2 2 2 2 2 23 2 10 7" xfId="34308"/>
    <cellStyle name="Normal 2 2 2 2 2 2 23 2 10 8" xfId="38039"/>
    <cellStyle name="Normal 2 2 2 2 2 2 23 2 11" xfId="1197"/>
    <cellStyle name="Normal 2 2 2 2 2 2 23 2 11 2" xfId="8348"/>
    <cellStyle name="Normal 2 2 2 2 2 2 23 2 11 2 2" xfId="23112"/>
    <cellStyle name="Normal 2 2 2 2 2 2 23 2 11 3" xfId="15626"/>
    <cellStyle name="Normal 2 2 2 2 2 2 23 2 11 3 2" xfId="19377"/>
    <cellStyle name="Normal 2 2 2 2 2 2 23 2 11 4" xfId="9518"/>
    <cellStyle name="Normal 2 2 2 2 2 2 23 2 11 5" xfId="26849"/>
    <cellStyle name="Normal 2 2 2 2 2 2 23 2 11 6" xfId="30576"/>
    <cellStyle name="Normal 2 2 2 2 2 2 23 2 11 7" xfId="34309"/>
    <cellStyle name="Normal 2 2 2 2 2 2 23 2 11 8" xfId="38040"/>
    <cellStyle name="Normal 2 2 2 2 2 2 23 2 12" xfId="1198"/>
    <cellStyle name="Normal 2 2 2 2 2 2 23 2 12 2" xfId="8349"/>
    <cellStyle name="Normal 2 2 2 2 2 2 23 2 12 2 2" xfId="23113"/>
    <cellStyle name="Normal 2 2 2 2 2 2 23 2 12 3" xfId="15627"/>
    <cellStyle name="Normal 2 2 2 2 2 2 23 2 12 3 2" xfId="19378"/>
    <cellStyle name="Normal 2 2 2 2 2 2 23 2 12 4" xfId="9519"/>
    <cellStyle name="Normal 2 2 2 2 2 2 23 2 12 5" xfId="26850"/>
    <cellStyle name="Normal 2 2 2 2 2 2 23 2 12 6" xfId="30577"/>
    <cellStyle name="Normal 2 2 2 2 2 2 23 2 12 7" xfId="34310"/>
    <cellStyle name="Normal 2 2 2 2 2 2 23 2 12 8" xfId="38041"/>
    <cellStyle name="Normal 2 2 2 2 2 2 23 2 13" xfId="1199"/>
    <cellStyle name="Normal 2 2 2 2 2 2 23 2 13 2" xfId="8350"/>
    <cellStyle name="Normal 2 2 2 2 2 2 23 2 13 2 2" xfId="23114"/>
    <cellStyle name="Normal 2 2 2 2 2 2 23 2 13 3" xfId="15628"/>
    <cellStyle name="Normal 2 2 2 2 2 2 23 2 13 3 2" xfId="19379"/>
    <cellStyle name="Normal 2 2 2 2 2 2 23 2 13 4" xfId="9530"/>
    <cellStyle name="Normal 2 2 2 2 2 2 23 2 13 5" xfId="26851"/>
    <cellStyle name="Normal 2 2 2 2 2 2 23 2 13 6" xfId="30578"/>
    <cellStyle name="Normal 2 2 2 2 2 2 23 2 13 7" xfId="34311"/>
    <cellStyle name="Normal 2 2 2 2 2 2 23 2 13 8" xfId="38042"/>
    <cellStyle name="Normal 2 2 2 2 2 2 23 2 14" xfId="1200"/>
    <cellStyle name="Normal 2 2 2 2 2 2 23 2 14 2" xfId="8351"/>
    <cellStyle name="Normal 2 2 2 2 2 2 23 2 14 2 2" xfId="23115"/>
    <cellStyle name="Normal 2 2 2 2 2 2 23 2 14 3" xfId="15629"/>
    <cellStyle name="Normal 2 2 2 2 2 2 23 2 14 3 2" xfId="19380"/>
    <cellStyle name="Normal 2 2 2 2 2 2 23 2 14 4" xfId="9540"/>
    <cellStyle name="Normal 2 2 2 2 2 2 23 2 14 5" xfId="26852"/>
    <cellStyle name="Normal 2 2 2 2 2 2 23 2 14 6" xfId="30579"/>
    <cellStyle name="Normal 2 2 2 2 2 2 23 2 14 7" xfId="34312"/>
    <cellStyle name="Normal 2 2 2 2 2 2 23 2 14 8" xfId="38043"/>
    <cellStyle name="Normal 2 2 2 2 2 2 23 2 15" xfId="8346"/>
    <cellStyle name="Normal 2 2 2 2 2 2 23 2 15 2" xfId="23110"/>
    <cellStyle name="Normal 2 2 2 2 2 2 23 2 16" xfId="15624"/>
    <cellStyle name="Normal 2 2 2 2 2 2 23 2 16 2" xfId="19375"/>
    <cellStyle name="Normal 2 2 2 2 2 2 23 2 17" xfId="9516"/>
    <cellStyle name="Normal 2 2 2 2 2 2 23 2 18" xfId="26847"/>
    <cellStyle name="Normal 2 2 2 2 2 2 23 2 19" xfId="30574"/>
    <cellStyle name="Normal 2 2 2 2 2 2 23 2 2" xfId="1201"/>
    <cellStyle name="Normal 2 2 2 2 2 2 23 2 2 10" xfId="1202"/>
    <cellStyle name="Normal 2 2 2 2 2 2 23 2 2 11" xfId="1203"/>
    <cellStyle name="Normal 2 2 2 2 2 2 23 2 2 12" xfId="1204"/>
    <cellStyle name="Normal 2 2 2 2 2 2 23 2 2 13" xfId="1205"/>
    <cellStyle name="Normal 2 2 2 2 2 2 23 2 2 14" xfId="1206"/>
    <cellStyle name="Normal 2 2 2 2 2 2 23 2 2 2" xfId="1207"/>
    <cellStyle name="Normal 2 2 2 2 2 2 23 2 2 2 10" xfId="1208"/>
    <cellStyle name="Normal 2 2 2 2 2 2 23 2 2 2 10 2" xfId="8358"/>
    <cellStyle name="Normal 2 2 2 2 2 2 23 2 2 2 10 2 2" xfId="23117"/>
    <cellStyle name="Normal 2 2 2 2 2 2 23 2 2 2 10 3" xfId="15631"/>
    <cellStyle name="Normal 2 2 2 2 2 2 23 2 2 2 10 3 2" xfId="19382"/>
    <cellStyle name="Normal 2 2 2 2 2 2 23 2 2 2 10 4" xfId="9542"/>
    <cellStyle name="Normal 2 2 2 2 2 2 23 2 2 2 10 5" xfId="26854"/>
    <cellStyle name="Normal 2 2 2 2 2 2 23 2 2 2 10 6" xfId="30581"/>
    <cellStyle name="Normal 2 2 2 2 2 2 23 2 2 2 10 7" xfId="34314"/>
    <cellStyle name="Normal 2 2 2 2 2 2 23 2 2 2 10 8" xfId="38045"/>
    <cellStyle name="Normal 2 2 2 2 2 2 23 2 2 2 11" xfId="1209"/>
    <cellStyle name="Normal 2 2 2 2 2 2 23 2 2 2 11 2" xfId="8359"/>
    <cellStyle name="Normal 2 2 2 2 2 2 23 2 2 2 11 2 2" xfId="23118"/>
    <cellStyle name="Normal 2 2 2 2 2 2 23 2 2 2 11 3" xfId="15632"/>
    <cellStyle name="Normal 2 2 2 2 2 2 23 2 2 2 11 3 2" xfId="19383"/>
    <cellStyle name="Normal 2 2 2 2 2 2 23 2 2 2 11 4" xfId="9546"/>
    <cellStyle name="Normal 2 2 2 2 2 2 23 2 2 2 11 5" xfId="26855"/>
    <cellStyle name="Normal 2 2 2 2 2 2 23 2 2 2 11 6" xfId="30582"/>
    <cellStyle name="Normal 2 2 2 2 2 2 23 2 2 2 11 7" xfId="34315"/>
    <cellStyle name="Normal 2 2 2 2 2 2 23 2 2 2 11 8" xfId="38046"/>
    <cellStyle name="Normal 2 2 2 2 2 2 23 2 2 2 12" xfId="1210"/>
    <cellStyle name="Normal 2 2 2 2 2 2 23 2 2 2 12 2" xfId="8360"/>
    <cellStyle name="Normal 2 2 2 2 2 2 23 2 2 2 12 2 2" xfId="23119"/>
    <cellStyle name="Normal 2 2 2 2 2 2 23 2 2 2 12 3" xfId="15633"/>
    <cellStyle name="Normal 2 2 2 2 2 2 23 2 2 2 12 3 2" xfId="19384"/>
    <cellStyle name="Normal 2 2 2 2 2 2 23 2 2 2 12 4" xfId="9556"/>
    <cellStyle name="Normal 2 2 2 2 2 2 23 2 2 2 12 5" xfId="26856"/>
    <cellStyle name="Normal 2 2 2 2 2 2 23 2 2 2 12 6" xfId="30583"/>
    <cellStyle name="Normal 2 2 2 2 2 2 23 2 2 2 12 7" xfId="34316"/>
    <cellStyle name="Normal 2 2 2 2 2 2 23 2 2 2 12 8" xfId="38047"/>
    <cellStyle name="Normal 2 2 2 2 2 2 23 2 2 2 13" xfId="1211"/>
    <cellStyle name="Normal 2 2 2 2 2 2 23 2 2 2 13 2" xfId="8361"/>
    <cellStyle name="Normal 2 2 2 2 2 2 23 2 2 2 13 2 2" xfId="23120"/>
    <cellStyle name="Normal 2 2 2 2 2 2 23 2 2 2 13 3" xfId="15634"/>
    <cellStyle name="Normal 2 2 2 2 2 2 23 2 2 2 13 3 2" xfId="19385"/>
    <cellStyle name="Normal 2 2 2 2 2 2 23 2 2 2 13 4" xfId="9557"/>
    <cellStyle name="Normal 2 2 2 2 2 2 23 2 2 2 13 5" xfId="26857"/>
    <cellStyle name="Normal 2 2 2 2 2 2 23 2 2 2 13 6" xfId="30584"/>
    <cellStyle name="Normal 2 2 2 2 2 2 23 2 2 2 13 7" xfId="34317"/>
    <cellStyle name="Normal 2 2 2 2 2 2 23 2 2 2 13 8" xfId="38048"/>
    <cellStyle name="Normal 2 2 2 2 2 2 23 2 2 2 14" xfId="8357"/>
    <cellStyle name="Normal 2 2 2 2 2 2 23 2 2 2 14 2" xfId="23116"/>
    <cellStyle name="Normal 2 2 2 2 2 2 23 2 2 2 15" xfId="15630"/>
    <cellStyle name="Normal 2 2 2 2 2 2 23 2 2 2 15 2" xfId="19381"/>
    <cellStyle name="Normal 2 2 2 2 2 2 23 2 2 2 16" xfId="9541"/>
    <cellStyle name="Normal 2 2 2 2 2 2 23 2 2 2 17" xfId="26853"/>
    <cellStyle name="Normal 2 2 2 2 2 2 23 2 2 2 18" xfId="30580"/>
    <cellStyle name="Normal 2 2 2 2 2 2 23 2 2 2 19" xfId="34313"/>
    <cellStyle name="Normal 2 2 2 2 2 2 23 2 2 2 2" xfId="1212"/>
    <cellStyle name="Normal 2 2 2 2 2 2 23 2 2 2 2 10" xfId="1213"/>
    <cellStyle name="Normal 2 2 2 2 2 2 23 2 2 2 2 11" xfId="1214"/>
    <cellStyle name="Normal 2 2 2 2 2 2 23 2 2 2 2 12" xfId="1215"/>
    <cellStyle name="Normal 2 2 2 2 2 2 23 2 2 2 2 13" xfId="1216"/>
    <cellStyle name="Normal 2 2 2 2 2 2 23 2 2 2 2 2" xfId="1217"/>
    <cellStyle name="Normal 2 2 2 2 2 2 23 2 2 2 2 2 10" xfId="1218"/>
    <cellStyle name="Normal 2 2 2 2 2 2 23 2 2 2 2 2 10 2" xfId="8365"/>
    <cellStyle name="Normal 2 2 2 2 2 2 23 2 2 2 2 2 10 2 2" xfId="23122"/>
    <cellStyle name="Normal 2 2 2 2 2 2 23 2 2 2 2 2 10 3" xfId="15636"/>
    <cellStyle name="Normal 2 2 2 2 2 2 23 2 2 2 2 2 10 3 2" xfId="19387"/>
    <cellStyle name="Normal 2 2 2 2 2 2 23 2 2 2 2 2 10 4" xfId="9569"/>
    <cellStyle name="Normal 2 2 2 2 2 2 23 2 2 2 2 2 10 5" xfId="26859"/>
    <cellStyle name="Normal 2 2 2 2 2 2 23 2 2 2 2 2 10 6" xfId="30586"/>
    <cellStyle name="Normal 2 2 2 2 2 2 23 2 2 2 2 2 10 7" xfId="34319"/>
    <cellStyle name="Normal 2 2 2 2 2 2 23 2 2 2 2 2 10 8" xfId="38050"/>
    <cellStyle name="Normal 2 2 2 2 2 2 23 2 2 2 2 2 11" xfId="1219"/>
    <cellStyle name="Normal 2 2 2 2 2 2 23 2 2 2 2 2 11 2" xfId="8366"/>
    <cellStyle name="Normal 2 2 2 2 2 2 23 2 2 2 2 2 11 2 2" xfId="23123"/>
    <cellStyle name="Normal 2 2 2 2 2 2 23 2 2 2 2 2 11 3" xfId="15637"/>
    <cellStyle name="Normal 2 2 2 2 2 2 23 2 2 2 2 2 11 3 2" xfId="19388"/>
    <cellStyle name="Normal 2 2 2 2 2 2 23 2 2 2 2 2 11 4" xfId="9570"/>
    <cellStyle name="Normal 2 2 2 2 2 2 23 2 2 2 2 2 11 5" xfId="26860"/>
    <cellStyle name="Normal 2 2 2 2 2 2 23 2 2 2 2 2 11 6" xfId="30587"/>
    <cellStyle name="Normal 2 2 2 2 2 2 23 2 2 2 2 2 11 7" xfId="34320"/>
    <cellStyle name="Normal 2 2 2 2 2 2 23 2 2 2 2 2 11 8" xfId="38051"/>
    <cellStyle name="Normal 2 2 2 2 2 2 23 2 2 2 2 2 12" xfId="1220"/>
    <cellStyle name="Normal 2 2 2 2 2 2 23 2 2 2 2 2 12 2" xfId="8367"/>
    <cellStyle name="Normal 2 2 2 2 2 2 23 2 2 2 2 2 12 2 2" xfId="23124"/>
    <cellStyle name="Normal 2 2 2 2 2 2 23 2 2 2 2 2 12 3" xfId="15638"/>
    <cellStyle name="Normal 2 2 2 2 2 2 23 2 2 2 2 2 12 3 2" xfId="19389"/>
    <cellStyle name="Normal 2 2 2 2 2 2 23 2 2 2 2 2 12 4" xfId="9571"/>
    <cellStyle name="Normal 2 2 2 2 2 2 23 2 2 2 2 2 12 5" xfId="26861"/>
    <cellStyle name="Normal 2 2 2 2 2 2 23 2 2 2 2 2 12 6" xfId="30588"/>
    <cellStyle name="Normal 2 2 2 2 2 2 23 2 2 2 2 2 12 7" xfId="34321"/>
    <cellStyle name="Normal 2 2 2 2 2 2 23 2 2 2 2 2 12 8" xfId="38052"/>
    <cellStyle name="Normal 2 2 2 2 2 2 23 2 2 2 2 2 13" xfId="8364"/>
    <cellStyle name="Normal 2 2 2 2 2 2 23 2 2 2 2 2 13 2" xfId="23121"/>
    <cellStyle name="Normal 2 2 2 2 2 2 23 2 2 2 2 2 14" xfId="15635"/>
    <cellStyle name="Normal 2 2 2 2 2 2 23 2 2 2 2 2 14 2" xfId="19386"/>
    <cellStyle name="Normal 2 2 2 2 2 2 23 2 2 2 2 2 15" xfId="9558"/>
    <cellStyle name="Normal 2 2 2 2 2 2 23 2 2 2 2 2 16" xfId="26858"/>
    <cellStyle name="Normal 2 2 2 2 2 2 23 2 2 2 2 2 17" xfId="30585"/>
    <cellStyle name="Normal 2 2 2 2 2 2 23 2 2 2 2 2 18" xfId="34318"/>
    <cellStyle name="Normal 2 2 2 2 2 2 23 2 2 2 2 2 19" xfId="38049"/>
    <cellStyle name="Normal 2 2 2 2 2 2 23 2 2 2 2 2 2" xfId="1221"/>
    <cellStyle name="Normal 2 2 2 2 2 2 23 2 2 2 2 2 2 10" xfId="1222"/>
    <cellStyle name="Normal 2 2 2 2 2 2 23 2 2 2 2 2 2 11" xfId="1223"/>
    <cellStyle name="Normal 2 2 2 2 2 2 23 2 2 2 2 2 2 12" xfId="1224"/>
    <cellStyle name="Normal 2 2 2 2 2 2 23 2 2 2 2 2 2 2" xfId="1225"/>
    <cellStyle name="Normal 2 2 2 2 2 2 23 2 2 2 2 2 2 2 10" xfId="1226"/>
    <cellStyle name="Normal 2 2 2 2 2 2 23 2 2 2 2 2 2 2 10 2" xfId="8371"/>
    <cellStyle name="Normal 2 2 2 2 2 2 23 2 2 2 2 2 2 2 10 2 2" xfId="23126"/>
    <cellStyle name="Normal 2 2 2 2 2 2 23 2 2 2 2 2 2 2 10 3" xfId="15640"/>
    <cellStyle name="Normal 2 2 2 2 2 2 23 2 2 2 2 2 2 2 10 3 2" xfId="19391"/>
    <cellStyle name="Normal 2 2 2 2 2 2 23 2 2 2 2 2 2 2 10 4" xfId="9585"/>
    <cellStyle name="Normal 2 2 2 2 2 2 23 2 2 2 2 2 2 2 10 5" xfId="26863"/>
    <cellStyle name="Normal 2 2 2 2 2 2 23 2 2 2 2 2 2 2 10 6" xfId="30590"/>
    <cellStyle name="Normal 2 2 2 2 2 2 23 2 2 2 2 2 2 2 10 7" xfId="34323"/>
    <cellStyle name="Normal 2 2 2 2 2 2 23 2 2 2 2 2 2 2 10 8" xfId="38054"/>
    <cellStyle name="Normal 2 2 2 2 2 2 23 2 2 2 2 2 2 2 11" xfId="1227"/>
    <cellStyle name="Normal 2 2 2 2 2 2 23 2 2 2 2 2 2 2 11 2" xfId="8372"/>
    <cellStyle name="Normal 2 2 2 2 2 2 23 2 2 2 2 2 2 2 11 2 2" xfId="23127"/>
    <cellStyle name="Normal 2 2 2 2 2 2 23 2 2 2 2 2 2 2 11 3" xfId="15641"/>
    <cellStyle name="Normal 2 2 2 2 2 2 23 2 2 2 2 2 2 2 11 3 2" xfId="19392"/>
    <cellStyle name="Normal 2 2 2 2 2 2 23 2 2 2 2 2 2 2 11 4" xfId="9586"/>
    <cellStyle name="Normal 2 2 2 2 2 2 23 2 2 2 2 2 2 2 11 5" xfId="26864"/>
    <cellStyle name="Normal 2 2 2 2 2 2 23 2 2 2 2 2 2 2 11 6" xfId="30591"/>
    <cellStyle name="Normal 2 2 2 2 2 2 23 2 2 2 2 2 2 2 11 7" xfId="34324"/>
    <cellStyle name="Normal 2 2 2 2 2 2 23 2 2 2 2 2 2 2 11 8" xfId="38055"/>
    <cellStyle name="Normal 2 2 2 2 2 2 23 2 2 2 2 2 2 2 12" xfId="8370"/>
    <cellStyle name="Normal 2 2 2 2 2 2 23 2 2 2 2 2 2 2 12 2" xfId="23125"/>
    <cellStyle name="Normal 2 2 2 2 2 2 23 2 2 2 2 2 2 2 13" xfId="15639"/>
    <cellStyle name="Normal 2 2 2 2 2 2 23 2 2 2 2 2 2 2 13 2" xfId="19390"/>
    <cellStyle name="Normal 2 2 2 2 2 2 23 2 2 2 2 2 2 2 14" xfId="9584"/>
    <cellStyle name="Normal 2 2 2 2 2 2 23 2 2 2 2 2 2 2 15" xfId="26862"/>
    <cellStyle name="Normal 2 2 2 2 2 2 23 2 2 2 2 2 2 2 16" xfId="30589"/>
    <cellStyle name="Normal 2 2 2 2 2 2 23 2 2 2 2 2 2 2 17" xfId="34322"/>
    <cellStyle name="Normal 2 2 2 2 2 2 23 2 2 2 2 2 2 2 18" xfId="38053"/>
    <cellStyle name="Normal 2 2 2 2 2 2 23 2 2 2 2 2 2 2 2" xfId="1228"/>
    <cellStyle name="Normal 2 2 2 2 2 2 23 2 2 2 2 2 2 2 2 10" xfId="1229"/>
    <cellStyle name="Normal 2 2 2 2 2 2 23 2 2 2 2 2 2 2 2 11" xfId="1230"/>
    <cellStyle name="Normal 2 2 2 2 2 2 23 2 2 2 2 2 2 2 2 2" xfId="1231"/>
    <cellStyle name="Normal 2 2 2 2 2 2 23 2 2 2 2 2 2 2 2 2 2" xfId="1232"/>
    <cellStyle name="Normal 2 2 2 2 2 2 23 2 2 2 2 2 2 2 2 2 3" xfId="8375"/>
    <cellStyle name="Normal 2 2 2 2 2 2 23 2 2 2 2 2 2 2 2 2 3 2" xfId="23128"/>
    <cellStyle name="Normal 2 2 2 2 2 2 23 2 2 2 2 2 2 2 2 2 4" xfId="15642"/>
    <cellStyle name="Normal 2 2 2 2 2 2 23 2 2 2 2 2 2 2 2 2 4 2" xfId="19393"/>
    <cellStyle name="Normal 2 2 2 2 2 2 23 2 2 2 2 2 2 2 2 2 5" xfId="9606"/>
    <cellStyle name="Normal 2 2 2 2 2 2 23 2 2 2 2 2 2 2 2 2 6" xfId="26865"/>
    <cellStyle name="Normal 2 2 2 2 2 2 23 2 2 2 2 2 2 2 2 2 7" xfId="30592"/>
    <cellStyle name="Normal 2 2 2 2 2 2 23 2 2 2 2 2 2 2 2 2 8" xfId="34325"/>
    <cellStyle name="Normal 2 2 2 2 2 2 23 2 2 2 2 2 2 2 2 2 9" xfId="38056"/>
    <cellStyle name="Normal 2 2 2 2 2 2 23 2 2 2 2 2 2 2 2 3" xfId="1233"/>
    <cellStyle name="Normal 2 2 2 2 2 2 23 2 2 2 2 2 2 2 2 4" xfId="1234"/>
    <cellStyle name="Normal 2 2 2 2 2 2 23 2 2 2 2 2 2 2 2 5" xfId="1235"/>
    <cellStyle name="Normal 2 2 2 2 2 2 23 2 2 2 2 2 2 2 2 6" xfId="1236"/>
    <cellStyle name="Normal 2 2 2 2 2 2 23 2 2 2 2 2 2 2 2 7" xfId="1237"/>
    <cellStyle name="Normal 2 2 2 2 2 2 23 2 2 2 2 2 2 2 2 8" xfId="1238"/>
    <cellStyle name="Normal 2 2 2 2 2 2 23 2 2 2 2 2 2 2 2 9" xfId="1239"/>
    <cellStyle name="Normal 2 2 2 2 2 2 23 2 2 2 2 2 2 2 3" xfId="1240"/>
    <cellStyle name="Normal 2 2 2 2 2 2 23 2 2 2 2 2 2 2 3 2" xfId="1241"/>
    <cellStyle name="Normal 2 2 2 2 2 2 23 2 2 2 2 2 2 2 3 2 2" xfId="8384"/>
    <cellStyle name="Normal 2 2 2 2 2 2 23 2 2 2 2 2 2 2 3 2 2 2" xfId="23129"/>
    <cellStyle name="Normal 2 2 2 2 2 2 23 2 2 2 2 2 2 2 3 2 3" xfId="15643"/>
    <cellStyle name="Normal 2 2 2 2 2 2 23 2 2 2 2 2 2 2 3 2 3 2" xfId="19394"/>
    <cellStyle name="Normal 2 2 2 2 2 2 23 2 2 2 2 2 2 2 3 2 4" xfId="9611"/>
    <cellStyle name="Normal 2 2 2 2 2 2 23 2 2 2 2 2 2 2 3 2 5" xfId="26866"/>
    <cellStyle name="Normal 2 2 2 2 2 2 23 2 2 2 2 2 2 2 3 2 6" xfId="30593"/>
    <cellStyle name="Normal 2 2 2 2 2 2 23 2 2 2 2 2 2 2 3 2 7" xfId="34326"/>
    <cellStyle name="Normal 2 2 2 2 2 2 23 2 2 2 2 2 2 2 3 2 8" xfId="38057"/>
    <cellStyle name="Normal 2 2 2 2 2 2 23 2 2 2 2 2 2 2 4" xfId="1242"/>
    <cellStyle name="Normal 2 2 2 2 2 2 23 2 2 2 2 2 2 2 4 2" xfId="8385"/>
    <cellStyle name="Normal 2 2 2 2 2 2 23 2 2 2 2 2 2 2 4 2 2" xfId="23130"/>
    <cellStyle name="Normal 2 2 2 2 2 2 23 2 2 2 2 2 2 2 4 3" xfId="15644"/>
    <cellStyle name="Normal 2 2 2 2 2 2 23 2 2 2 2 2 2 2 4 3 2" xfId="19395"/>
    <cellStyle name="Normal 2 2 2 2 2 2 23 2 2 2 2 2 2 2 4 4" xfId="9612"/>
    <cellStyle name="Normal 2 2 2 2 2 2 23 2 2 2 2 2 2 2 4 5" xfId="26867"/>
    <cellStyle name="Normal 2 2 2 2 2 2 23 2 2 2 2 2 2 2 4 6" xfId="30594"/>
    <cellStyle name="Normal 2 2 2 2 2 2 23 2 2 2 2 2 2 2 4 7" xfId="34327"/>
    <cellStyle name="Normal 2 2 2 2 2 2 23 2 2 2 2 2 2 2 4 8" xfId="38058"/>
    <cellStyle name="Normal 2 2 2 2 2 2 23 2 2 2 2 2 2 2 5" xfId="1243"/>
    <cellStyle name="Normal 2 2 2 2 2 2 23 2 2 2 2 2 2 2 5 2" xfId="8386"/>
    <cellStyle name="Normal 2 2 2 2 2 2 23 2 2 2 2 2 2 2 5 2 2" xfId="23131"/>
    <cellStyle name="Normal 2 2 2 2 2 2 23 2 2 2 2 2 2 2 5 3" xfId="15645"/>
    <cellStyle name="Normal 2 2 2 2 2 2 23 2 2 2 2 2 2 2 5 3 2" xfId="19396"/>
    <cellStyle name="Normal 2 2 2 2 2 2 23 2 2 2 2 2 2 2 5 4" xfId="9616"/>
    <cellStyle name="Normal 2 2 2 2 2 2 23 2 2 2 2 2 2 2 5 5" xfId="26868"/>
    <cellStyle name="Normal 2 2 2 2 2 2 23 2 2 2 2 2 2 2 5 6" xfId="30595"/>
    <cellStyle name="Normal 2 2 2 2 2 2 23 2 2 2 2 2 2 2 5 7" xfId="34328"/>
    <cellStyle name="Normal 2 2 2 2 2 2 23 2 2 2 2 2 2 2 5 8" xfId="38059"/>
    <cellStyle name="Normal 2 2 2 2 2 2 23 2 2 2 2 2 2 2 6" xfId="1244"/>
    <cellStyle name="Normal 2 2 2 2 2 2 23 2 2 2 2 2 2 2 6 2" xfId="8387"/>
    <cellStyle name="Normal 2 2 2 2 2 2 23 2 2 2 2 2 2 2 6 2 2" xfId="23132"/>
    <cellStyle name="Normal 2 2 2 2 2 2 23 2 2 2 2 2 2 2 6 3" xfId="15646"/>
    <cellStyle name="Normal 2 2 2 2 2 2 23 2 2 2 2 2 2 2 6 3 2" xfId="19397"/>
    <cellStyle name="Normal 2 2 2 2 2 2 23 2 2 2 2 2 2 2 6 4" xfId="9626"/>
    <cellStyle name="Normal 2 2 2 2 2 2 23 2 2 2 2 2 2 2 6 5" xfId="26869"/>
    <cellStyle name="Normal 2 2 2 2 2 2 23 2 2 2 2 2 2 2 6 6" xfId="30596"/>
    <cellStyle name="Normal 2 2 2 2 2 2 23 2 2 2 2 2 2 2 6 7" xfId="34329"/>
    <cellStyle name="Normal 2 2 2 2 2 2 23 2 2 2 2 2 2 2 6 8" xfId="38060"/>
    <cellStyle name="Normal 2 2 2 2 2 2 23 2 2 2 2 2 2 2 7" xfId="1245"/>
    <cellStyle name="Normal 2 2 2 2 2 2 23 2 2 2 2 2 2 2 7 2" xfId="8388"/>
    <cellStyle name="Normal 2 2 2 2 2 2 23 2 2 2 2 2 2 2 7 2 2" xfId="23133"/>
    <cellStyle name="Normal 2 2 2 2 2 2 23 2 2 2 2 2 2 2 7 3" xfId="15647"/>
    <cellStyle name="Normal 2 2 2 2 2 2 23 2 2 2 2 2 2 2 7 3 2" xfId="19398"/>
    <cellStyle name="Normal 2 2 2 2 2 2 23 2 2 2 2 2 2 2 7 4" xfId="9627"/>
    <cellStyle name="Normal 2 2 2 2 2 2 23 2 2 2 2 2 2 2 7 5" xfId="26870"/>
    <cellStyle name="Normal 2 2 2 2 2 2 23 2 2 2 2 2 2 2 7 6" xfId="30597"/>
    <cellStyle name="Normal 2 2 2 2 2 2 23 2 2 2 2 2 2 2 7 7" xfId="34330"/>
    <cellStyle name="Normal 2 2 2 2 2 2 23 2 2 2 2 2 2 2 7 8" xfId="38061"/>
    <cellStyle name="Normal 2 2 2 2 2 2 23 2 2 2 2 2 2 2 8" xfId="1246"/>
    <cellStyle name="Normal 2 2 2 2 2 2 23 2 2 2 2 2 2 2 8 2" xfId="8389"/>
    <cellStyle name="Normal 2 2 2 2 2 2 23 2 2 2 2 2 2 2 8 2 2" xfId="23134"/>
    <cellStyle name="Normal 2 2 2 2 2 2 23 2 2 2 2 2 2 2 8 3" xfId="15648"/>
    <cellStyle name="Normal 2 2 2 2 2 2 23 2 2 2 2 2 2 2 8 3 2" xfId="19399"/>
    <cellStyle name="Normal 2 2 2 2 2 2 23 2 2 2 2 2 2 2 8 4" xfId="9628"/>
    <cellStyle name="Normal 2 2 2 2 2 2 23 2 2 2 2 2 2 2 8 5" xfId="26871"/>
    <cellStyle name="Normal 2 2 2 2 2 2 23 2 2 2 2 2 2 2 8 6" xfId="30598"/>
    <cellStyle name="Normal 2 2 2 2 2 2 23 2 2 2 2 2 2 2 8 7" xfId="34331"/>
    <cellStyle name="Normal 2 2 2 2 2 2 23 2 2 2 2 2 2 2 8 8" xfId="38062"/>
    <cellStyle name="Normal 2 2 2 2 2 2 23 2 2 2 2 2 2 2 9" xfId="1247"/>
    <cellStyle name="Normal 2 2 2 2 2 2 23 2 2 2 2 2 2 2 9 2" xfId="8390"/>
    <cellStyle name="Normal 2 2 2 2 2 2 23 2 2 2 2 2 2 2 9 2 2" xfId="23135"/>
    <cellStyle name="Normal 2 2 2 2 2 2 23 2 2 2 2 2 2 2 9 3" xfId="15649"/>
    <cellStyle name="Normal 2 2 2 2 2 2 23 2 2 2 2 2 2 2 9 3 2" xfId="19400"/>
    <cellStyle name="Normal 2 2 2 2 2 2 23 2 2 2 2 2 2 2 9 4" xfId="9629"/>
    <cellStyle name="Normal 2 2 2 2 2 2 23 2 2 2 2 2 2 2 9 5" xfId="26872"/>
    <cellStyle name="Normal 2 2 2 2 2 2 23 2 2 2 2 2 2 2 9 6" xfId="30599"/>
    <cellStyle name="Normal 2 2 2 2 2 2 23 2 2 2 2 2 2 2 9 7" xfId="34332"/>
    <cellStyle name="Normal 2 2 2 2 2 2 23 2 2 2 2 2 2 2 9 8" xfId="38063"/>
    <cellStyle name="Normal 2 2 2 2 2 2 23 2 2 2 2 2 2 3" xfId="1248"/>
    <cellStyle name="Normal 2 2 2 2 2 2 23 2 2 2 2 2 2 3 2" xfId="1249"/>
    <cellStyle name="Normal 2 2 2 2 2 2 23 2 2 2 2 2 2 3 3" xfId="8391"/>
    <cellStyle name="Normal 2 2 2 2 2 2 23 2 2 2 2 2 2 3 3 2" xfId="23136"/>
    <cellStyle name="Normal 2 2 2 2 2 2 23 2 2 2 2 2 2 3 4" xfId="15650"/>
    <cellStyle name="Normal 2 2 2 2 2 2 23 2 2 2 2 2 2 3 4 2" xfId="19401"/>
    <cellStyle name="Normal 2 2 2 2 2 2 23 2 2 2 2 2 2 3 5" xfId="9630"/>
    <cellStyle name="Normal 2 2 2 2 2 2 23 2 2 2 2 2 2 3 6" xfId="26873"/>
    <cellStyle name="Normal 2 2 2 2 2 2 23 2 2 2 2 2 2 3 7" xfId="30600"/>
    <cellStyle name="Normal 2 2 2 2 2 2 23 2 2 2 2 2 2 3 8" xfId="34333"/>
    <cellStyle name="Normal 2 2 2 2 2 2 23 2 2 2 2 2 2 3 9" xfId="38064"/>
    <cellStyle name="Normal 2 2 2 2 2 2 23 2 2 2 2 2 2 4" xfId="1250"/>
    <cellStyle name="Normal 2 2 2 2 2 2 23 2 2 2 2 2 2 5" xfId="1251"/>
    <cellStyle name="Normal 2 2 2 2 2 2 23 2 2 2 2 2 2 6" xfId="1252"/>
    <cellStyle name="Normal 2 2 2 2 2 2 23 2 2 2 2 2 2 7" xfId="1253"/>
    <cellStyle name="Normal 2 2 2 2 2 2 23 2 2 2 2 2 2 8" xfId="1254"/>
    <cellStyle name="Normal 2 2 2 2 2 2 23 2 2 2 2 2 2 9" xfId="1255"/>
    <cellStyle name="Normal 2 2 2 2 2 2 23 2 2 2 2 2 3" xfId="1256"/>
    <cellStyle name="Normal 2 2 2 2 2 2 23 2 2 2 2 2 3 10" xfId="1257"/>
    <cellStyle name="Normal 2 2 2 2 2 2 23 2 2 2 2 2 3 11" xfId="1258"/>
    <cellStyle name="Normal 2 2 2 2 2 2 23 2 2 2 2 2 3 2" xfId="1259"/>
    <cellStyle name="Normal 2 2 2 2 2 2 23 2 2 2 2 2 3 2 2" xfId="1260"/>
    <cellStyle name="Normal 2 2 2 2 2 2 23 2 2 2 2 2 3 2 3" xfId="8394"/>
    <cellStyle name="Normal 2 2 2 2 2 2 23 2 2 2 2 2 3 2 3 2" xfId="23137"/>
    <cellStyle name="Normal 2 2 2 2 2 2 23 2 2 2 2 2 3 2 4" xfId="15651"/>
    <cellStyle name="Normal 2 2 2 2 2 2 23 2 2 2 2 2 3 2 4 2" xfId="19402"/>
    <cellStyle name="Normal 2 2 2 2 2 2 23 2 2 2 2 2 3 2 5" xfId="9650"/>
    <cellStyle name="Normal 2 2 2 2 2 2 23 2 2 2 2 2 3 2 6" xfId="26874"/>
    <cellStyle name="Normal 2 2 2 2 2 2 23 2 2 2 2 2 3 2 7" xfId="30601"/>
    <cellStyle name="Normal 2 2 2 2 2 2 23 2 2 2 2 2 3 2 8" xfId="34334"/>
    <cellStyle name="Normal 2 2 2 2 2 2 23 2 2 2 2 2 3 2 9" xfId="38065"/>
    <cellStyle name="Normal 2 2 2 2 2 2 23 2 2 2 2 2 3 3" xfId="1261"/>
    <cellStyle name="Normal 2 2 2 2 2 2 23 2 2 2 2 2 3 4" xfId="1262"/>
    <cellStyle name="Normal 2 2 2 2 2 2 23 2 2 2 2 2 3 5" xfId="1263"/>
    <cellStyle name="Normal 2 2 2 2 2 2 23 2 2 2 2 2 3 6" xfId="1264"/>
    <cellStyle name="Normal 2 2 2 2 2 2 23 2 2 2 2 2 3 7" xfId="1265"/>
    <cellStyle name="Normal 2 2 2 2 2 2 23 2 2 2 2 2 3 8" xfId="1266"/>
    <cellStyle name="Normal 2 2 2 2 2 2 23 2 2 2 2 2 3 9" xfId="1267"/>
    <cellStyle name="Normal 2 2 2 2 2 2 23 2 2 2 2 2 4" xfId="1268"/>
    <cellStyle name="Normal 2 2 2 2 2 2 23 2 2 2 2 2 4 2" xfId="1269"/>
    <cellStyle name="Normal 2 2 2 2 2 2 23 2 2 2 2 2 4 2 2" xfId="8404"/>
    <cellStyle name="Normal 2 2 2 2 2 2 23 2 2 2 2 2 4 2 2 2" xfId="23138"/>
    <cellStyle name="Normal 2 2 2 2 2 2 23 2 2 2 2 2 4 2 3" xfId="15652"/>
    <cellStyle name="Normal 2 2 2 2 2 2 23 2 2 2 2 2 4 2 3 2" xfId="19403"/>
    <cellStyle name="Normal 2 2 2 2 2 2 23 2 2 2 2 2 4 2 4" xfId="9663"/>
    <cellStyle name="Normal 2 2 2 2 2 2 23 2 2 2 2 2 4 2 5" xfId="26875"/>
    <cellStyle name="Normal 2 2 2 2 2 2 23 2 2 2 2 2 4 2 6" xfId="30602"/>
    <cellStyle name="Normal 2 2 2 2 2 2 23 2 2 2 2 2 4 2 7" xfId="34335"/>
    <cellStyle name="Normal 2 2 2 2 2 2 23 2 2 2 2 2 4 2 8" xfId="38066"/>
    <cellStyle name="Normal 2 2 2 2 2 2 23 2 2 2 2 2 5" xfId="1270"/>
    <cellStyle name="Normal 2 2 2 2 2 2 23 2 2 2 2 2 5 2" xfId="8405"/>
    <cellStyle name="Normal 2 2 2 2 2 2 23 2 2 2 2 2 5 2 2" xfId="23139"/>
    <cellStyle name="Normal 2 2 2 2 2 2 23 2 2 2 2 2 5 3" xfId="15653"/>
    <cellStyle name="Normal 2 2 2 2 2 2 23 2 2 2 2 2 5 3 2" xfId="19404"/>
    <cellStyle name="Normal 2 2 2 2 2 2 23 2 2 2 2 2 5 4" xfId="9664"/>
    <cellStyle name="Normal 2 2 2 2 2 2 23 2 2 2 2 2 5 5" xfId="26876"/>
    <cellStyle name="Normal 2 2 2 2 2 2 23 2 2 2 2 2 5 6" xfId="30603"/>
    <cellStyle name="Normal 2 2 2 2 2 2 23 2 2 2 2 2 5 7" xfId="34336"/>
    <cellStyle name="Normal 2 2 2 2 2 2 23 2 2 2 2 2 5 8" xfId="38067"/>
    <cellStyle name="Normal 2 2 2 2 2 2 23 2 2 2 2 2 6" xfId="1271"/>
    <cellStyle name="Normal 2 2 2 2 2 2 23 2 2 2 2 2 6 2" xfId="8406"/>
    <cellStyle name="Normal 2 2 2 2 2 2 23 2 2 2 2 2 6 2 2" xfId="23140"/>
    <cellStyle name="Normal 2 2 2 2 2 2 23 2 2 2 2 2 6 3" xfId="15654"/>
    <cellStyle name="Normal 2 2 2 2 2 2 23 2 2 2 2 2 6 3 2" xfId="19405"/>
    <cellStyle name="Normal 2 2 2 2 2 2 23 2 2 2 2 2 6 4" xfId="9675"/>
    <cellStyle name="Normal 2 2 2 2 2 2 23 2 2 2 2 2 6 5" xfId="26877"/>
    <cellStyle name="Normal 2 2 2 2 2 2 23 2 2 2 2 2 6 6" xfId="30604"/>
    <cellStyle name="Normal 2 2 2 2 2 2 23 2 2 2 2 2 6 7" xfId="34337"/>
    <cellStyle name="Normal 2 2 2 2 2 2 23 2 2 2 2 2 6 8" xfId="38068"/>
    <cellStyle name="Normal 2 2 2 2 2 2 23 2 2 2 2 2 7" xfId="1272"/>
    <cellStyle name="Normal 2 2 2 2 2 2 23 2 2 2 2 2 7 2" xfId="8407"/>
    <cellStyle name="Normal 2 2 2 2 2 2 23 2 2 2 2 2 7 2 2" xfId="23141"/>
    <cellStyle name="Normal 2 2 2 2 2 2 23 2 2 2 2 2 7 3" xfId="15655"/>
    <cellStyle name="Normal 2 2 2 2 2 2 23 2 2 2 2 2 7 3 2" xfId="19406"/>
    <cellStyle name="Normal 2 2 2 2 2 2 23 2 2 2 2 2 7 4" xfId="9676"/>
    <cellStyle name="Normal 2 2 2 2 2 2 23 2 2 2 2 2 7 5" xfId="26878"/>
    <cellStyle name="Normal 2 2 2 2 2 2 23 2 2 2 2 2 7 6" xfId="30605"/>
    <cellStyle name="Normal 2 2 2 2 2 2 23 2 2 2 2 2 7 7" xfId="34338"/>
    <cellStyle name="Normal 2 2 2 2 2 2 23 2 2 2 2 2 7 8" xfId="38069"/>
    <cellStyle name="Normal 2 2 2 2 2 2 23 2 2 2 2 2 8" xfId="1273"/>
    <cellStyle name="Normal 2 2 2 2 2 2 23 2 2 2 2 2 8 2" xfId="8408"/>
    <cellStyle name="Normal 2 2 2 2 2 2 23 2 2 2 2 2 8 2 2" xfId="23142"/>
    <cellStyle name="Normal 2 2 2 2 2 2 23 2 2 2 2 2 8 3" xfId="15656"/>
    <cellStyle name="Normal 2 2 2 2 2 2 23 2 2 2 2 2 8 3 2" xfId="19407"/>
    <cellStyle name="Normal 2 2 2 2 2 2 23 2 2 2 2 2 8 4" xfId="9677"/>
    <cellStyle name="Normal 2 2 2 2 2 2 23 2 2 2 2 2 8 5" xfId="26879"/>
    <cellStyle name="Normal 2 2 2 2 2 2 23 2 2 2 2 2 8 6" xfId="30606"/>
    <cellStyle name="Normal 2 2 2 2 2 2 23 2 2 2 2 2 8 7" xfId="34339"/>
    <cellStyle name="Normal 2 2 2 2 2 2 23 2 2 2 2 2 8 8" xfId="38070"/>
    <cellStyle name="Normal 2 2 2 2 2 2 23 2 2 2 2 2 9" xfId="1274"/>
    <cellStyle name="Normal 2 2 2 2 2 2 23 2 2 2 2 2 9 2" xfId="8409"/>
    <cellStyle name="Normal 2 2 2 2 2 2 23 2 2 2 2 2 9 2 2" xfId="23143"/>
    <cellStyle name="Normal 2 2 2 2 2 2 23 2 2 2 2 2 9 3" xfId="15657"/>
    <cellStyle name="Normal 2 2 2 2 2 2 23 2 2 2 2 2 9 3 2" xfId="19408"/>
    <cellStyle name="Normal 2 2 2 2 2 2 23 2 2 2 2 2 9 4" xfId="9678"/>
    <cellStyle name="Normal 2 2 2 2 2 2 23 2 2 2 2 2 9 5" xfId="26880"/>
    <cellStyle name="Normal 2 2 2 2 2 2 23 2 2 2 2 2 9 6" xfId="30607"/>
    <cellStyle name="Normal 2 2 2 2 2 2 23 2 2 2 2 2 9 7" xfId="34340"/>
    <cellStyle name="Normal 2 2 2 2 2 2 23 2 2 2 2 2 9 8" xfId="38071"/>
    <cellStyle name="Normal 2 2 2 2 2 2 23 2 2 2 2 3" xfId="1275"/>
    <cellStyle name="Normal 2 2 2 2 2 2 23 2 2 2 2 3 10" xfId="1276"/>
    <cellStyle name="Normal 2 2 2 2 2 2 23 2 2 2 2 3 10 2" xfId="8411"/>
    <cellStyle name="Normal 2 2 2 2 2 2 23 2 2 2 2 3 10 2 2" xfId="23145"/>
    <cellStyle name="Normal 2 2 2 2 2 2 23 2 2 2 2 3 10 3" xfId="15659"/>
    <cellStyle name="Normal 2 2 2 2 2 2 23 2 2 2 2 3 10 3 2" xfId="19410"/>
    <cellStyle name="Normal 2 2 2 2 2 2 23 2 2 2 2 3 10 4" xfId="9685"/>
    <cellStyle name="Normal 2 2 2 2 2 2 23 2 2 2 2 3 10 5" xfId="26882"/>
    <cellStyle name="Normal 2 2 2 2 2 2 23 2 2 2 2 3 10 6" xfId="30609"/>
    <cellStyle name="Normal 2 2 2 2 2 2 23 2 2 2 2 3 10 7" xfId="34342"/>
    <cellStyle name="Normal 2 2 2 2 2 2 23 2 2 2 2 3 10 8" xfId="38073"/>
    <cellStyle name="Normal 2 2 2 2 2 2 23 2 2 2 2 3 11" xfId="1277"/>
    <cellStyle name="Normal 2 2 2 2 2 2 23 2 2 2 2 3 11 2" xfId="8412"/>
    <cellStyle name="Normal 2 2 2 2 2 2 23 2 2 2 2 3 11 2 2" xfId="23146"/>
    <cellStyle name="Normal 2 2 2 2 2 2 23 2 2 2 2 3 11 3" xfId="15660"/>
    <cellStyle name="Normal 2 2 2 2 2 2 23 2 2 2 2 3 11 3 2" xfId="19411"/>
    <cellStyle name="Normal 2 2 2 2 2 2 23 2 2 2 2 3 11 4" xfId="9686"/>
    <cellStyle name="Normal 2 2 2 2 2 2 23 2 2 2 2 3 11 5" xfId="26883"/>
    <cellStyle name="Normal 2 2 2 2 2 2 23 2 2 2 2 3 11 6" xfId="30610"/>
    <cellStyle name="Normal 2 2 2 2 2 2 23 2 2 2 2 3 11 7" xfId="34343"/>
    <cellStyle name="Normal 2 2 2 2 2 2 23 2 2 2 2 3 11 8" xfId="38074"/>
    <cellStyle name="Normal 2 2 2 2 2 2 23 2 2 2 2 3 12" xfId="8410"/>
    <cellStyle name="Normal 2 2 2 2 2 2 23 2 2 2 2 3 12 2" xfId="23144"/>
    <cellStyle name="Normal 2 2 2 2 2 2 23 2 2 2 2 3 13" xfId="15658"/>
    <cellStyle name="Normal 2 2 2 2 2 2 23 2 2 2 2 3 13 2" xfId="19409"/>
    <cellStyle name="Normal 2 2 2 2 2 2 23 2 2 2 2 3 14" xfId="9679"/>
    <cellStyle name="Normal 2 2 2 2 2 2 23 2 2 2 2 3 15" xfId="26881"/>
    <cellStyle name="Normal 2 2 2 2 2 2 23 2 2 2 2 3 16" xfId="30608"/>
    <cellStyle name="Normal 2 2 2 2 2 2 23 2 2 2 2 3 17" xfId="34341"/>
    <cellStyle name="Normal 2 2 2 2 2 2 23 2 2 2 2 3 18" xfId="38072"/>
    <cellStyle name="Normal 2 2 2 2 2 2 23 2 2 2 2 3 2" xfId="1278"/>
    <cellStyle name="Normal 2 2 2 2 2 2 23 2 2 2 2 3 2 10" xfId="1279"/>
    <cellStyle name="Normal 2 2 2 2 2 2 23 2 2 2 2 3 2 11" xfId="1280"/>
    <cellStyle name="Normal 2 2 2 2 2 2 23 2 2 2 2 3 2 2" xfId="1281"/>
    <cellStyle name="Normal 2 2 2 2 2 2 23 2 2 2 2 3 2 2 2" xfId="1282"/>
    <cellStyle name="Normal 2 2 2 2 2 2 23 2 2 2 2 3 2 2 3" xfId="8415"/>
    <cellStyle name="Normal 2 2 2 2 2 2 23 2 2 2 2 3 2 2 3 2" xfId="23147"/>
    <cellStyle name="Normal 2 2 2 2 2 2 23 2 2 2 2 3 2 2 4" xfId="15661"/>
    <cellStyle name="Normal 2 2 2 2 2 2 23 2 2 2 2 3 2 2 4 2" xfId="19412"/>
    <cellStyle name="Normal 2 2 2 2 2 2 23 2 2 2 2 3 2 2 5" xfId="9691"/>
    <cellStyle name="Normal 2 2 2 2 2 2 23 2 2 2 2 3 2 2 6" xfId="26884"/>
    <cellStyle name="Normal 2 2 2 2 2 2 23 2 2 2 2 3 2 2 7" xfId="30611"/>
    <cellStyle name="Normal 2 2 2 2 2 2 23 2 2 2 2 3 2 2 8" xfId="34344"/>
    <cellStyle name="Normal 2 2 2 2 2 2 23 2 2 2 2 3 2 2 9" xfId="38075"/>
    <cellStyle name="Normal 2 2 2 2 2 2 23 2 2 2 2 3 2 3" xfId="1283"/>
    <cellStyle name="Normal 2 2 2 2 2 2 23 2 2 2 2 3 2 4" xfId="1284"/>
    <cellStyle name="Normal 2 2 2 2 2 2 23 2 2 2 2 3 2 5" xfId="1285"/>
    <cellStyle name="Normal 2 2 2 2 2 2 23 2 2 2 2 3 2 6" xfId="1286"/>
    <cellStyle name="Normal 2 2 2 2 2 2 23 2 2 2 2 3 2 7" xfId="1287"/>
    <cellStyle name="Normal 2 2 2 2 2 2 23 2 2 2 2 3 2 8" xfId="1288"/>
    <cellStyle name="Normal 2 2 2 2 2 2 23 2 2 2 2 3 2 9" xfId="1289"/>
    <cellStyle name="Normal 2 2 2 2 2 2 23 2 2 2 2 3 3" xfId="1290"/>
    <cellStyle name="Normal 2 2 2 2 2 2 23 2 2 2 2 3 3 2" xfId="1291"/>
    <cellStyle name="Normal 2 2 2 2 2 2 23 2 2 2 2 3 3 2 2" xfId="8424"/>
    <cellStyle name="Normal 2 2 2 2 2 2 23 2 2 2 2 3 3 2 2 2" xfId="23148"/>
    <cellStyle name="Normal 2 2 2 2 2 2 23 2 2 2 2 3 3 2 3" xfId="15662"/>
    <cellStyle name="Normal 2 2 2 2 2 2 23 2 2 2 2 3 3 2 3 2" xfId="19413"/>
    <cellStyle name="Normal 2 2 2 2 2 2 23 2 2 2 2 3 3 2 4" xfId="9704"/>
    <cellStyle name="Normal 2 2 2 2 2 2 23 2 2 2 2 3 3 2 5" xfId="26885"/>
    <cellStyle name="Normal 2 2 2 2 2 2 23 2 2 2 2 3 3 2 6" xfId="30612"/>
    <cellStyle name="Normal 2 2 2 2 2 2 23 2 2 2 2 3 3 2 7" xfId="34345"/>
    <cellStyle name="Normal 2 2 2 2 2 2 23 2 2 2 2 3 3 2 8" xfId="38076"/>
    <cellStyle name="Normal 2 2 2 2 2 2 23 2 2 2 2 3 4" xfId="1292"/>
    <cellStyle name="Normal 2 2 2 2 2 2 23 2 2 2 2 3 4 2" xfId="8425"/>
    <cellStyle name="Normal 2 2 2 2 2 2 23 2 2 2 2 3 4 2 2" xfId="23149"/>
    <cellStyle name="Normal 2 2 2 2 2 2 23 2 2 2 2 3 4 3" xfId="15663"/>
    <cellStyle name="Normal 2 2 2 2 2 2 23 2 2 2 2 3 4 3 2" xfId="19414"/>
    <cellStyle name="Normal 2 2 2 2 2 2 23 2 2 2 2 3 4 4" xfId="9715"/>
    <cellStyle name="Normal 2 2 2 2 2 2 23 2 2 2 2 3 4 5" xfId="26886"/>
    <cellStyle name="Normal 2 2 2 2 2 2 23 2 2 2 2 3 4 6" xfId="30613"/>
    <cellStyle name="Normal 2 2 2 2 2 2 23 2 2 2 2 3 4 7" xfId="34346"/>
    <cellStyle name="Normal 2 2 2 2 2 2 23 2 2 2 2 3 4 8" xfId="38077"/>
    <cellStyle name="Normal 2 2 2 2 2 2 23 2 2 2 2 3 5" xfId="1293"/>
    <cellStyle name="Normal 2 2 2 2 2 2 23 2 2 2 2 3 5 2" xfId="8426"/>
    <cellStyle name="Normal 2 2 2 2 2 2 23 2 2 2 2 3 5 2 2" xfId="23150"/>
    <cellStyle name="Normal 2 2 2 2 2 2 23 2 2 2 2 3 5 3" xfId="15664"/>
    <cellStyle name="Normal 2 2 2 2 2 2 23 2 2 2 2 3 5 3 2" xfId="19415"/>
    <cellStyle name="Normal 2 2 2 2 2 2 23 2 2 2 2 3 5 4" xfId="9725"/>
    <cellStyle name="Normal 2 2 2 2 2 2 23 2 2 2 2 3 5 5" xfId="26887"/>
    <cellStyle name="Normal 2 2 2 2 2 2 23 2 2 2 2 3 5 6" xfId="30614"/>
    <cellStyle name="Normal 2 2 2 2 2 2 23 2 2 2 2 3 5 7" xfId="34347"/>
    <cellStyle name="Normal 2 2 2 2 2 2 23 2 2 2 2 3 5 8" xfId="38078"/>
    <cellStyle name="Normal 2 2 2 2 2 2 23 2 2 2 2 3 6" xfId="1294"/>
    <cellStyle name="Normal 2 2 2 2 2 2 23 2 2 2 2 3 6 2" xfId="8427"/>
    <cellStyle name="Normal 2 2 2 2 2 2 23 2 2 2 2 3 6 2 2" xfId="23151"/>
    <cellStyle name="Normal 2 2 2 2 2 2 23 2 2 2 2 3 6 3" xfId="15665"/>
    <cellStyle name="Normal 2 2 2 2 2 2 23 2 2 2 2 3 6 3 2" xfId="19416"/>
    <cellStyle name="Normal 2 2 2 2 2 2 23 2 2 2 2 3 6 4" xfId="9726"/>
    <cellStyle name="Normal 2 2 2 2 2 2 23 2 2 2 2 3 6 5" xfId="26888"/>
    <cellStyle name="Normal 2 2 2 2 2 2 23 2 2 2 2 3 6 6" xfId="30615"/>
    <cellStyle name="Normal 2 2 2 2 2 2 23 2 2 2 2 3 6 7" xfId="34348"/>
    <cellStyle name="Normal 2 2 2 2 2 2 23 2 2 2 2 3 6 8" xfId="38079"/>
    <cellStyle name="Normal 2 2 2 2 2 2 23 2 2 2 2 3 7" xfId="1295"/>
    <cellStyle name="Normal 2 2 2 2 2 2 23 2 2 2 2 3 7 2" xfId="8428"/>
    <cellStyle name="Normal 2 2 2 2 2 2 23 2 2 2 2 3 7 2 2" xfId="23152"/>
    <cellStyle name="Normal 2 2 2 2 2 2 23 2 2 2 2 3 7 3" xfId="15666"/>
    <cellStyle name="Normal 2 2 2 2 2 2 23 2 2 2 2 3 7 3 2" xfId="19417"/>
    <cellStyle name="Normal 2 2 2 2 2 2 23 2 2 2 2 3 7 4" xfId="9727"/>
    <cellStyle name="Normal 2 2 2 2 2 2 23 2 2 2 2 3 7 5" xfId="26889"/>
    <cellStyle name="Normal 2 2 2 2 2 2 23 2 2 2 2 3 7 6" xfId="30616"/>
    <cellStyle name="Normal 2 2 2 2 2 2 23 2 2 2 2 3 7 7" xfId="34349"/>
    <cellStyle name="Normal 2 2 2 2 2 2 23 2 2 2 2 3 7 8" xfId="38080"/>
    <cellStyle name="Normal 2 2 2 2 2 2 23 2 2 2 2 3 8" xfId="1296"/>
    <cellStyle name="Normal 2 2 2 2 2 2 23 2 2 2 2 3 8 2" xfId="8429"/>
    <cellStyle name="Normal 2 2 2 2 2 2 23 2 2 2 2 3 8 2 2" xfId="23153"/>
    <cellStyle name="Normal 2 2 2 2 2 2 23 2 2 2 2 3 8 3" xfId="15667"/>
    <cellStyle name="Normal 2 2 2 2 2 2 23 2 2 2 2 3 8 3 2" xfId="19418"/>
    <cellStyle name="Normal 2 2 2 2 2 2 23 2 2 2 2 3 8 4" xfId="9728"/>
    <cellStyle name="Normal 2 2 2 2 2 2 23 2 2 2 2 3 8 5" xfId="26890"/>
    <cellStyle name="Normal 2 2 2 2 2 2 23 2 2 2 2 3 8 6" xfId="30617"/>
    <cellStyle name="Normal 2 2 2 2 2 2 23 2 2 2 2 3 8 7" xfId="34350"/>
    <cellStyle name="Normal 2 2 2 2 2 2 23 2 2 2 2 3 8 8" xfId="38081"/>
    <cellStyle name="Normal 2 2 2 2 2 2 23 2 2 2 2 3 9" xfId="1297"/>
    <cellStyle name="Normal 2 2 2 2 2 2 23 2 2 2 2 3 9 2" xfId="8430"/>
    <cellStyle name="Normal 2 2 2 2 2 2 23 2 2 2 2 3 9 2 2" xfId="23154"/>
    <cellStyle name="Normal 2 2 2 2 2 2 23 2 2 2 2 3 9 3" xfId="15668"/>
    <cellStyle name="Normal 2 2 2 2 2 2 23 2 2 2 2 3 9 3 2" xfId="19419"/>
    <cellStyle name="Normal 2 2 2 2 2 2 23 2 2 2 2 3 9 4" xfId="9729"/>
    <cellStyle name="Normal 2 2 2 2 2 2 23 2 2 2 2 3 9 5" xfId="26891"/>
    <cellStyle name="Normal 2 2 2 2 2 2 23 2 2 2 2 3 9 6" xfId="30618"/>
    <cellStyle name="Normal 2 2 2 2 2 2 23 2 2 2 2 3 9 7" xfId="34351"/>
    <cellStyle name="Normal 2 2 2 2 2 2 23 2 2 2 2 3 9 8" xfId="38082"/>
    <cellStyle name="Normal 2 2 2 2 2 2 23 2 2 2 2 4" xfId="1298"/>
    <cellStyle name="Normal 2 2 2 2 2 2 23 2 2 2 2 4 2" xfId="1299"/>
    <cellStyle name="Normal 2 2 2 2 2 2 23 2 2 2 2 4 3" xfId="8431"/>
    <cellStyle name="Normal 2 2 2 2 2 2 23 2 2 2 2 4 3 2" xfId="23155"/>
    <cellStyle name="Normal 2 2 2 2 2 2 23 2 2 2 2 4 4" xfId="15669"/>
    <cellStyle name="Normal 2 2 2 2 2 2 23 2 2 2 2 4 4 2" xfId="19420"/>
    <cellStyle name="Normal 2 2 2 2 2 2 23 2 2 2 2 4 5" xfId="9730"/>
    <cellStyle name="Normal 2 2 2 2 2 2 23 2 2 2 2 4 6" xfId="26892"/>
    <cellStyle name="Normal 2 2 2 2 2 2 23 2 2 2 2 4 7" xfId="30619"/>
    <cellStyle name="Normal 2 2 2 2 2 2 23 2 2 2 2 4 8" xfId="34352"/>
    <cellStyle name="Normal 2 2 2 2 2 2 23 2 2 2 2 4 9" xfId="38083"/>
    <cellStyle name="Normal 2 2 2 2 2 2 23 2 2 2 2 5" xfId="1300"/>
    <cellStyle name="Normal 2 2 2 2 2 2 23 2 2 2 2 6" xfId="1301"/>
    <cellStyle name="Normal 2 2 2 2 2 2 23 2 2 2 2 7" xfId="1302"/>
    <cellStyle name="Normal 2 2 2 2 2 2 23 2 2 2 2 8" xfId="1303"/>
    <cellStyle name="Normal 2 2 2 2 2 2 23 2 2 2 2 9" xfId="1304"/>
    <cellStyle name="Normal 2 2 2 2 2 2 23 2 2 2 20" xfId="38044"/>
    <cellStyle name="Normal 2 2 2 2 2 2 23 2 2 2 3" xfId="1305"/>
    <cellStyle name="Normal 2 2 2 2 2 2 23 2 2 2 3 10" xfId="1306"/>
    <cellStyle name="Normal 2 2 2 2 2 2 23 2 2 2 3 11" xfId="1307"/>
    <cellStyle name="Normal 2 2 2 2 2 2 23 2 2 2 3 12" xfId="1308"/>
    <cellStyle name="Normal 2 2 2 2 2 2 23 2 2 2 3 2" xfId="1309"/>
    <cellStyle name="Normal 2 2 2 2 2 2 23 2 2 2 3 2 10" xfId="1310"/>
    <cellStyle name="Normal 2 2 2 2 2 2 23 2 2 2 3 2 10 2" xfId="8435"/>
    <cellStyle name="Normal 2 2 2 2 2 2 23 2 2 2 3 2 10 2 2" xfId="23157"/>
    <cellStyle name="Normal 2 2 2 2 2 2 23 2 2 2 3 2 10 3" xfId="15671"/>
    <cellStyle name="Normal 2 2 2 2 2 2 23 2 2 2 3 2 10 3 2" xfId="19422"/>
    <cellStyle name="Normal 2 2 2 2 2 2 23 2 2 2 3 2 10 4" xfId="9744"/>
    <cellStyle name="Normal 2 2 2 2 2 2 23 2 2 2 3 2 10 5" xfId="26894"/>
    <cellStyle name="Normal 2 2 2 2 2 2 23 2 2 2 3 2 10 6" xfId="30621"/>
    <cellStyle name="Normal 2 2 2 2 2 2 23 2 2 2 3 2 10 7" xfId="34354"/>
    <cellStyle name="Normal 2 2 2 2 2 2 23 2 2 2 3 2 10 8" xfId="38085"/>
    <cellStyle name="Normal 2 2 2 2 2 2 23 2 2 2 3 2 11" xfId="1311"/>
    <cellStyle name="Normal 2 2 2 2 2 2 23 2 2 2 3 2 11 2" xfId="8436"/>
    <cellStyle name="Normal 2 2 2 2 2 2 23 2 2 2 3 2 11 2 2" xfId="23158"/>
    <cellStyle name="Normal 2 2 2 2 2 2 23 2 2 2 3 2 11 3" xfId="15672"/>
    <cellStyle name="Normal 2 2 2 2 2 2 23 2 2 2 3 2 11 3 2" xfId="19423"/>
    <cellStyle name="Normal 2 2 2 2 2 2 23 2 2 2 3 2 11 4" xfId="9755"/>
    <cellStyle name="Normal 2 2 2 2 2 2 23 2 2 2 3 2 11 5" xfId="26895"/>
    <cellStyle name="Normal 2 2 2 2 2 2 23 2 2 2 3 2 11 6" xfId="30622"/>
    <cellStyle name="Normal 2 2 2 2 2 2 23 2 2 2 3 2 11 7" xfId="34355"/>
    <cellStyle name="Normal 2 2 2 2 2 2 23 2 2 2 3 2 11 8" xfId="38086"/>
    <cellStyle name="Normal 2 2 2 2 2 2 23 2 2 2 3 2 12" xfId="8434"/>
    <cellStyle name="Normal 2 2 2 2 2 2 23 2 2 2 3 2 12 2" xfId="23156"/>
    <cellStyle name="Normal 2 2 2 2 2 2 23 2 2 2 3 2 13" xfId="15670"/>
    <cellStyle name="Normal 2 2 2 2 2 2 23 2 2 2 3 2 13 2" xfId="19421"/>
    <cellStyle name="Normal 2 2 2 2 2 2 23 2 2 2 3 2 14" xfId="9743"/>
    <cellStyle name="Normal 2 2 2 2 2 2 23 2 2 2 3 2 15" xfId="26893"/>
    <cellStyle name="Normal 2 2 2 2 2 2 23 2 2 2 3 2 16" xfId="30620"/>
    <cellStyle name="Normal 2 2 2 2 2 2 23 2 2 2 3 2 17" xfId="34353"/>
    <cellStyle name="Normal 2 2 2 2 2 2 23 2 2 2 3 2 18" xfId="38084"/>
    <cellStyle name="Normal 2 2 2 2 2 2 23 2 2 2 3 2 2" xfId="1312"/>
    <cellStyle name="Normal 2 2 2 2 2 2 23 2 2 2 3 2 2 10" xfId="1313"/>
    <cellStyle name="Normal 2 2 2 2 2 2 23 2 2 2 3 2 2 11" xfId="1314"/>
    <cellStyle name="Normal 2 2 2 2 2 2 23 2 2 2 3 2 2 2" xfId="1315"/>
    <cellStyle name="Normal 2 2 2 2 2 2 23 2 2 2 3 2 2 2 2" xfId="1316"/>
    <cellStyle name="Normal 2 2 2 2 2 2 23 2 2 2 3 2 2 2 3" xfId="8439"/>
    <cellStyle name="Normal 2 2 2 2 2 2 23 2 2 2 3 2 2 2 3 2" xfId="23159"/>
    <cellStyle name="Normal 2 2 2 2 2 2 23 2 2 2 3 2 2 2 4" xfId="15673"/>
    <cellStyle name="Normal 2 2 2 2 2 2 23 2 2 2 3 2 2 2 4 2" xfId="19424"/>
    <cellStyle name="Normal 2 2 2 2 2 2 23 2 2 2 3 2 2 2 5" xfId="9768"/>
    <cellStyle name="Normal 2 2 2 2 2 2 23 2 2 2 3 2 2 2 6" xfId="26896"/>
    <cellStyle name="Normal 2 2 2 2 2 2 23 2 2 2 3 2 2 2 7" xfId="30623"/>
    <cellStyle name="Normal 2 2 2 2 2 2 23 2 2 2 3 2 2 2 8" xfId="34356"/>
    <cellStyle name="Normal 2 2 2 2 2 2 23 2 2 2 3 2 2 2 9" xfId="38087"/>
    <cellStyle name="Normal 2 2 2 2 2 2 23 2 2 2 3 2 2 3" xfId="1317"/>
    <cellStyle name="Normal 2 2 2 2 2 2 23 2 2 2 3 2 2 4" xfId="1318"/>
    <cellStyle name="Normal 2 2 2 2 2 2 23 2 2 2 3 2 2 5" xfId="1319"/>
    <cellStyle name="Normal 2 2 2 2 2 2 23 2 2 2 3 2 2 6" xfId="1320"/>
    <cellStyle name="Normal 2 2 2 2 2 2 23 2 2 2 3 2 2 7" xfId="1321"/>
    <cellStyle name="Normal 2 2 2 2 2 2 23 2 2 2 3 2 2 8" xfId="1322"/>
    <cellStyle name="Normal 2 2 2 2 2 2 23 2 2 2 3 2 2 9" xfId="1323"/>
    <cellStyle name="Normal 2 2 2 2 2 2 23 2 2 2 3 2 3" xfId="1324"/>
    <cellStyle name="Normal 2 2 2 2 2 2 23 2 2 2 3 2 3 2" xfId="1325"/>
    <cellStyle name="Normal 2 2 2 2 2 2 23 2 2 2 3 2 3 2 2" xfId="8448"/>
    <cellStyle name="Normal 2 2 2 2 2 2 23 2 2 2 3 2 3 2 2 2" xfId="23160"/>
    <cellStyle name="Normal 2 2 2 2 2 2 23 2 2 2 3 2 3 2 3" xfId="15674"/>
    <cellStyle name="Normal 2 2 2 2 2 2 23 2 2 2 3 2 3 2 3 2" xfId="19425"/>
    <cellStyle name="Normal 2 2 2 2 2 2 23 2 2 2 3 2 3 2 4" xfId="9788"/>
    <cellStyle name="Normal 2 2 2 2 2 2 23 2 2 2 3 2 3 2 5" xfId="26897"/>
    <cellStyle name="Normal 2 2 2 2 2 2 23 2 2 2 3 2 3 2 6" xfId="30624"/>
    <cellStyle name="Normal 2 2 2 2 2 2 23 2 2 2 3 2 3 2 7" xfId="34357"/>
    <cellStyle name="Normal 2 2 2 2 2 2 23 2 2 2 3 2 3 2 8" xfId="38088"/>
    <cellStyle name="Normal 2 2 2 2 2 2 23 2 2 2 3 2 4" xfId="1326"/>
    <cellStyle name="Normal 2 2 2 2 2 2 23 2 2 2 3 2 4 2" xfId="8449"/>
    <cellStyle name="Normal 2 2 2 2 2 2 23 2 2 2 3 2 4 2 2" xfId="23161"/>
    <cellStyle name="Normal 2 2 2 2 2 2 23 2 2 2 3 2 4 3" xfId="15675"/>
    <cellStyle name="Normal 2 2 2 2 2 2 23 2 2 2 3 2 4 3 2" xfId="19426"/>
    <cellStyle name="Normal 2 2 2 2 2 2 23 2 2 2 3 2 4 4" xfId="9789"/>
    <cellStyle name="Normal 2 2 2 2 2 2 23 2 2 2 3 2 4 5" xfId="26898"/>
    <cellStyle name="Normal 2 2 2 2 2 2 23 2 2 2 3 2 4 6" xfId="30625"/>
    <cellStyle name="Normal 2 2 2 2 2 2 23 2 2 2 3 2 4 7" xfId="34358"/>
    <cellStyle name="Normal 2 2 2 2 2 2 23 2 2 2 3 2 4 8" xfId="38089"/>
    <cellStyle name="Normal 2 2 2 2 2 2 23 2 2 2 3 2 5" xfId="1327"/>
    <cellStyle name="Normal 2 2 2 2 2 2 23 2 2 2 3 2 5 2" xfId="8450"/>
    <cellStyle name="Normal 2 2 2 2 2 2 23 2 2 2 3 2 5 2 2" xfId="23162"/>
    <cellStyle name="Normal 2 2 2 2 2 2 23 2 2 2 3 2 5 3" xfId="15676"/>
    <cellStyle name="Normal 2 2 2 2 2 2 23 2 2 2 3 2 5 3 2" xfId="19427"/>
    <cellStyle name="Normal 2 2 2 2 2 2 23 2 2 2 3 2 5 4" xfId="9790"/>
    <cellStyle name="Normal 2 2 2 2 2 2 23 2 2 2 3 2 5 5" xfId="26899"/>
    <cellStyle name="Normal 2 2 2 2 2 2 23 2 2 2 3 2 5 6" xfId="30626"/>
    <cellStyle name="Normal 2 2 2 2 2 2 23 2 2 2 3 2 5 7" xfId="34359"/>
    <cellStyle name="Normal 2 2 2 2 2 2 23 2 2 2 3 2 5 8" xfId="38090"/>
    <cellStyle name="Normal 2 2 2 2 2 2 23 2 2 2 3 2 6" xfId="1328"/>
    <cellStyle name="Normal 2 2 2 2 2 2 23 2 2 2 3 2 6 2" xfId="8451"/>
    <cellStyle name="Normal 2 2 2 2 2 2 23 2 2 2 3 2 6 2 2" xfId="23163"/>
    <cellStyle name="Normal 2 2 2 2 2 2 23 2 2 2 3 2 6 3" xfId="15677"/>
    <cellStyle name="Normal 2 2 2 2 2 2 23 2 2 2 3 2 6 3 2" xfId="19428"/>
    <cellStyle name="Normal 2 2 2 2 2 2 23 2 2 2 3 2 6 4" xfId="9791"/>
    <cellStyle name="Normal 2 2 2 2 2 2 23 2 2 2 3 2 6 5" xfId="26900"/>
    <cellStyle name="Normal 2 2 2 2 2 2 23 2 2 2 3 2 6 6" xfId="30627"/>
    <cellStyle name="Normal 2 2 2 2 2 2 23 2 2 2 3 2 6 7" xfId="34360"/>
    <cellStyle name="Normal 2 2 2 2 2 2 23 2 2 2 3 2 6 8" xfId="38091"/>
    <cellStyle name="Normal 2 2 2 2 2 2 23 2 2 2 3 2 7" xfId="1329"/>
    <cellStyle name="Normal 2 2 2 2 2 2 23 2 2 2 3 2 7 2" xfId="8452"/>
    <cellStyle name="Normal 2 2 2 2 2 2 23 2 2 2 3 2 7 2 2" xfId="23164"/>
    <cellStyle name="Normal 2 2 2 2 2 2 23 2 2 2 3 2 7 3" xfId="15678"/>
    <cellStyle name="Normal 2 2 2 2 2 2 23 2 2 2 3 2 7 3 2" xfId="19429"/>
    <cellStyle name="Normal 2 2 2 2 2 2 23 2 2 2 3 2 7 4" xfId="9792"/>
    <cellStyle name="Normal 2 2 2 2 2 2 23 2 2 2 3 2 7 5" xfId="26901"/>
    <cellStyle name="Normal 2 2 2 2 2 2 23 2 2 2 3 2 7 6" xfId="30628"/>
    <cellStyle name="Normal 2 2 2 2 2 2 23 2 2 2 3 2 7 7" xfId="34361"/>
    <cellStyle name="Normal 2 2 2 2 2 2 23 2 2 2 3 2 7 8" xfId="38092"/>
    <cellStyle name="Normal 2 2 2 2 2 2 23 2 2 2 3 2 8" xfId="1330"/>
    <cellStyle name="Normal 2 2 2 2 2 2 23 2 2 2 3 2 8 2" xfId="8453"/>
    <cellStyle name="Normal 2 2 2 2 2 2 23 2 2 2 3 2 8 2 2" xfId="23165"/>
    <cellStyle name="Normal 2 2 2 2 2 2 23 2 2 2 3 2 8 3" xfId="15679"/>
    <cellStyle name="Normal 2 2 2 2 2 2 23 2 2 2 3 2 8 3 2" xfId="19430"/>
    <cellStyle name="Normal 2 2 2 2 2 2 23 2 2 2 3 2 8 4" xfId="9793"/>
    <cellStyle name="Normal 2 2 2 2 2 2 23 2 2 2 3 2 8 5" xfId="26902"/>
    <cellStyle name="Normal 2 2 2 2 2 2 23 2 2 2 3 2 8 6" xfId="30629"/>
    <cellStyle name="Normal 2 2 2 2 2 2 23 2 2 2 3 2 8 7" xfId="34362"/>
    <cellStyle name="Normal 2 2 2 2 2 2 23 2 2 2 3 2 8 8" xfId="38093"/>
    <cellStyle name="Normal 2 2 2 2 2 2 23 2 2 2 3 2 9" xfId="1331"/>
    <cellStyle name="Normal 2 2 2 2 2 2 23 2 2 2 3 2 9 2" xfId="8454"/>
    <cellStyle name="Normal 2 2 2 2 2 2 23 2 2 2 3 2 9 2 2" xfId="23166"/>
    <cellStyle name="Normal 2 2 2 2 2 2 23 2 2 2 3 2 9 3" xfId="15680"/>
    <cellStyle name="Normal 2 2 2 2 2 2 23 2 2 2 3 2 9 3 2" xfId="19431"/>
    <cellStyle name="Normal 2 2 2 2 2 2 23 2 2 2 3 2 9 4" xfId="9794"/>
    <cellStyle name="Normal 2 2 2 2 2 2 23 2 2 2 3 2 9 5" xfId="26903"/>
    <cellStyle name="Normal 2 2 2 2 2 2 23 2 2 2 3 2 9 6" xfId="30630"/>
    <cellStyle name="Normal 2 2 2 2 2 2 23 2 2 2 3 2 9 7" xfId="34363"/>
    <cellStyle name="Normal 2 2 2 2 2 2 23 2 2 2 3 2 9 8" xfId="38094"/>
    <cellStyle name="Normal 2 2 2 2 2 2 23 2 2 2 3 3" xfId="1332"/>
    <cellStyle name="Normal 2 2 2 2 2 2 23 2 2 2 3 3 2" xfId="1333"/>
    <cellStyle name="Normal 2 2 2 2 2 2 23 2 2 2 3 3 3" xfId="8455"/>
    <cellStyle name="Normal 2 2 2 2 2 2 23 2 2 2 3 3 3 2" xfId="23167"/>
    <cellStyle name="Normal 2 2 2 2 2 2 23 2 2 2 3 3 4" xfId="15681"/>
    <cellStyle name="Normal 2 2 2 2 2 2 23 2 2 2 3 3 4 2" xfId="19432"/>
    <cellStyle name="Normal 2 2 2 2 2 2 23 2 2 2 3 3 5" xfId="9795"/>
    <cellStyle name="Normal 2 2 2 2 2 2 23 2 2 2 3 3 6" xfId="26904"/>
    <cellStyle name="Normal 2 2 2 2 2 2 23 2 2 2 3 3 7" xfId="30631"/>
    <cellStyle name="Normal 2 2 2 2 2 2 23 2 2 2 3 3 8" xfId="34364"/>
    <cellStyle name="Normal 2 2 2 2 2 2 23 2 2 2 3 3 9" xfId="38095"/>
    <cellStyle name="Normal 2 2 2 2 2 2 23 2 2 2 3 4" xfId="1334"/>
    <cellStyle name="Normal 2 2 2 2 2 2 23 2 2 2 3 5" xfId="1335"/>
    <cellStyle name="Normal 2 2 2 2 2 2 23 2 2 2 3 6" xfId="1336"/>
    <cellStyle name="Normal 2 2 2 2 2 2 23 2 2 2 3 7" xfId="1337"/>
    <cellStyle name="Normal 2 2 2 2 2 2 23 2 2 2 3 8" xfId="1338"/>
    <cellStyle name="Normal 2 2 2 2 2 2 23 2 2 2 3 9" xfId="1339"/>
    <cellStyle name="Normal 2 2 2 2 2 2 23 2 2 2 4" xfId="1340"/>
    <cellStyle name="Normal 2 2 2 2 2 2 23 2 2 2 4 10" xfId="1341"/>
    <cellStyle name="Normal 2 2 2 2 2 2 23 2 2 2 4 11" xfId="1342"/>
    <cellStyle name="Normal 2 2 2 2 2 2 23 2 2 2 4 2" xfId="1343"/>
    <cellStyle name="Normal 2 2 2 2 2 2 23 2 2 2 4 2 2" xfId="1344"/>
    <cellStyle name="Normal 2 2 2 2 2 2 23 2 2 2 4 2 3" xfId="8459"/>
    <cellStyle name="Normal 2 2 2 2 2 2 23 2 2 2 4 2 3 2" xfId="23168"/>
    <cellStyle name="Normal 2 2 2 2 2 2 23 2 2 2 4 2 4" xfId="15682"/>
    <cellStyle name="Normal 2 2 2 2 2 2 23 2 2 2 4 2 4 2" xfId="19433"/>
    <cellStyle name="Normal 2 2 2 2 2 2 23 2 2 2 4 2 5" xfId="9812"/>
    <cellStyle name="Normal 2 2 2 2 2 2 23 2 2 2 4 2 6" xfId="26905"/>
    <cellStyle name="Normal 2 2 2 2 2 2 23 2 2 2 4 2 7" xfId="30632"/>
    <cellStyle name="Normal 2 2 2 2 2 2 23 2 2 2 4 2 8" xfId="34365"/>
    <cellStyle name="Normal 2 2 2 2 2 2 23 2 2 2 4 2 9" xfId="38096"/>
    <cellStyle name="Normal 2 2 2 2 2 2 23 2 2 2 4 3" xfId="1345"/>
    <cellStyle name="Normal 2 2 2 2 2 2 23 2 2 2 4 4" xfId="1346"/>
    <cellStyle name="Normal 2 2 2 2 2 2 23 2 2 2 4 5" xfId="1347"/>
    <cellStyle name="Normal 2 2 2 2 2 2 23 2 2 2 4 6" xfId="1348"/>
    <cellStyle name="Normal 2 2 2 2 2 2 23 2 2 2 4 7" xfId="1349"/>
    <cellStyle name="Normal 2 2 2 2 2 2 23 2 2 2 4 8" xfId="1350"/>
    <cellStyle name="Normal 2 2 2 2 2 2 23 2 2 2 4 9" xfId="1351"/>
    <cellStyle name="Normal 2 2 2 2 2 2 23 2 2 2 5" xfId="1352"/>
    <cellStyle name="Normal 2 2 2 2 2 2 23 2 2 2 5 2" xfId="1353"/>
    <cellStyle name="Normal 2 2 2 2 2 2 23 2 2 2 5 2 2" xfId="8467"/>
    <cellStyle name="Normal 2 2 2 2 2 2 23 2 2 2 5 2 2 2" xfId="23169"/>
    <cellStyle name="Normal 2 2 2 2 2 2 23 2 2 2 5 2 3" xfId="15683"/>
    <cellStyle name="Normal 2 2 2 2 2 2 23 2 2 2 5 2 3 2" xfId="19434"/>
    <cellStyle name="Normal 2 2 2 2 2 2 23 2 2 2 5 2 4" xfId="9832"/>
    <cellStyle name="Normal 2 2 2 2 2 2 23 2 2 2 5 2 5" xfId="26906"/>
    <cellStyle name="Normal 2 2 2 2 2 2 23 2 2 2 5 2 6" xfId="30633"/>
    <cellStyle name="Normal 2 2 2 2 2 2 23 2 2 2 5 2 7" xfId="34366"/>
    <cellStyle name="Normal 2 2 2 2 2 2 23 2 2 2 5 2 8" xfId="38097"/>
    <cellStyle name="Normal 2 2 2 2 2 2 23 2 2 2 6" xfId="1354"/>
    <cellStyle name="Normal 2 2 2 2 2 2 23 2 2 2 6 2" xfId="8468"/>
    <cellStyle name="Normal 2 2 2 2 2 2 23 2 2 2 6 2 2" xfId="23170"/>
    <cellStyle name="Normal 2 2 2 2 2 2 23 2 2 2 6 3" xfId="15684"/>
    <cellStyle name="Normal 2 2 2 2 2 2 23 2 2 2 6 3 2" xfId="19435"/>
    <cellStyle name="Normal 2 2 2 2 2 2 23 2 2 2 6 4" xfId="9833"/>
    <cellStyle name="Normal 2 2 2 2 2 2 23 2 2 2 6 5" xfId="26907"/>
    <cellStyle name="Normal 2 2 2 2 2 2 23 2 2 2 6 6" xfId="30634"/>
    <cellStyle name="Normal 2 2 2 2 2 2 23 2 2 2 6 7" xfId="34367"/>
    <cellStyle name="Normal 2 2 2 2 2 2 23 2 2 2 6 8" xfId="38098"/>
    <cellStyle name="Normal 2 2 2 2 2 2 23 2 2 2 7" xfId="1355"/>
    <cellStyle name="Normal 2 2 2 2 2 2 23 2 2 2 7 2" xfId="8469"/>
    <cellStyle name="Normal 2 2 2 2 2 2 23 2 2 2 7 2 2" xfId="23171"/>
    <cellStyle name="Normal 2 2 2 2 2 2 23 2 2 2 7 3" xfId="15685"/>
    <cellStyle name="Normal 2 2 2 2 2 2 23 2 2 2 7 3 2" xfId="19436"/>
    <cellStyle name="Normal 2 2 2 2 2 2 23 2 2 2 7 4" xfId="9837"/>
    <cellStyle name="Normal 2 2 2 2 2 2 23 2 2 2 7 5" xfId="26908"/>
    <cellStyle name="Normal 2 2 2 2 2 2 23 2 2 2 7 6" xfId="30635"/>
    <cellStyle name="Normal 2 2 2 2 2 2 23 2 2 2 7 7" xfId="34368"/>
    <cellStyle name="Normal 2 2 2 2 2 2 23 2 2 2 7 8" xfId="38099"/>
    <cellStyle name="Normal 2 2 2 2 2 2 23 2 2 2 8" xfId="1356"/>
    <cellStyle name="Normal 2 2 2 2 2 2 23 2 2 2 8 2" xfId="8470"/>
    <cellStyle name="Normal 2 2 2 2 2 2 23 2 2 2 8 2 2" xfId="23172"/>
    <cellStyle name="Normal 2 2 2 2 2 2 23 2 2 2 8 3" xfId="15686"/>
    <cellStyle name="Normal 2 2 2 2 2 2 23 2 2 2 8 3 2" xfId="19437"/>
    <cellStyle name="Normal 2 2 2 2 2 2 23 2 2 2 8 4" xfId="9847"/>
    <cellStyle name="Normal 2 2 2 2 2 2 23 2 2 2 8 5" xfId="26909"/>
    <cellStyle name="Normal 2 2 2 2 2 2 23 2 2 2 8 6" xfId="30636"/>
    <cellStyle name="Normal 2 2 2 2 2 2 23 2 2 2 8 7" xfId="34369"/>
    <cellStyle name="Normal 2 2 2 2 2 2 23 2 2 2 8 8" xfId="38100"/>
    <cellStyle name="Normal 2 2 2 2 2 2 23 2 2 2 9" xfId="1357"/>
    <cellStyle name="Normal 2 2 2 2 2 2 23 2 2 2 9 2" xfId="8471"/>
    <cellStyle name="Normal 2 2 2 2 2 2 23 2 2 2 9 2 2" xfId="23173"/>
    <cellStyle name="Normal 2 2 2 2 2 2 23 2 2 2 9 3" xfId="15687"/>
    <cellStyle name="Normal 2 2 2 2 2 2 23 2 2 2 9 3 2" xfId="19438"/>
    <cellStyle name="Normal 2 2 2 2 2 2 23 2 2 2 9 4" xfId="9848"/>
    <cellStyle name="Normal 2 2 2 2 2 2 23 2 2 2 9 5" xfId="26910"/>
    <cellStyle name="Normal 2 2 2 2 2 2 23 2 2 2 9 6" xfId="30637"/>
    <cellStyle name="Normal 2 2 2 2 2 2 23 2 2 2 9 7" xfId="34370"/>
    <cellStyle name="Normal 2 2 2 2 2 2 23 2 2 2 9 8" xfId="38101"/>
    <cellStyle name="Normal 2 2 2 2 2 2 23 2 2 3" xfId="1358"/>
    <cellStyle name="Normal 2 2 2 2 2 2 23 2 2 3 10" xfId="1359"/>
    <cellStyle name="Normal 2 2 2 2 2 2 23 2 2 3 10 2" xfId="8473"/>
    <cellStyle name="Normal 2 2 2 2 2 2 23 2 2 3 10 2 2" xfId="23175"/>
    <cellStyle name="Normal 2 2 2 2 2 2 23 2 2 3 10 3" xfId="15689"/>
    <cellStyle name="Normal 2 2 2 2 2 2 23 2 2 3 10 3 2" xfId="19440"/>
    <cellStyle name="Normal 2 2 2 2 2 2 23 2 2 3 10 4" xfId="9850"/>
    <cellStyle name="Normal 2 2 2 2 2 2 23 2 2 3 10 5" xfId="26912"/>
    <cellStyle name="Normal 2 2 2 2 2 2 23 2 2 3 10 6" xfId="30639"/>
    <cellStyle name="Normal 2 2 2 2 2 2 23 2 2 3 10 7" xfId="34372"/>
    <cellStyle name="Normal 2 2 2 2 2 2 23 2 2 3 10 8" xfId="38103"/>
    <cellStyle name="Normal 2 2 2 2 2 2 23 2 2 3 11" xfId="1360"/>
    <cellStyle name="Normal 2 2 2 2 2 2 23 2 2 3 11 2" xfId="8474"/>
    <cellStyle name="Normal 2 2 2 2 2 2 23 2 2 3 11 2 2" xfId="23176"/>
    <cellStyle name="Normal 2 2 2 2 2 2 23 2 2 3 11 3" xfId="15690"/>
    <cellStyle name="Normal 2 2 2 2 2 2 23 2 2 3 11 3 2" xfId="19441"/>
    <cellStyle name="Normal 2 2 2 2 2 2 23 2 2 3 11 4" xfId="9851"/>
    <cellStyle name="Normal 2 2 2 2 2 2 23 2 2 3 11 5" xfId="26913"/>
    <cellStyle name="Normal 2 2 2 2 2 2 23 2 2 3 11 6" xfId="30640"/>
    <cellStyle name="Normal 2 2 2 2 2 2 23 2 2 3 11 7" xfId="34373"/>
    <cellStyle name="Normal 2 2 2 2 2 2 23 2 2 3 11 8" xfId="38104"/>
    <cellStyle name="Normal 2 2 2 2 2 2 23 2 2 3 12" xfId="1361"/>
    <cellStyle name="Normal 2 2 2 2 2 2 23 2 2 3 12 2" xfId="8475"/>
    <cellStyle name="Normal 2 2 2 2 2 2 23 2 2 3 12 2 2" xfId="23177"/>
    <cellStyle name="Normal 2 2 2 2 2 2 23 2 2 3 12 3" xfId="15691"/>
    <cellStyle name="Normal 2 2 2 2 2 2 23 2 2 3 12 3 2" xfId="19442"/>
    <cellStyle name="Normal 2 2 2 2 2 2 23 2 2 3 12 4" xfId="9852"/>
    <cellStyle name="Normal 2 2 2 2 2 2 23 2 2 3 12 5" xfId="26914"/>
    <cellStyle name="Normal 2 2 2 2 2 2 23 2 2 3 12 6" xfId="30641"/>
    <cellStyle name="Normal 2 2 2 2 2 2 23 2 2 3 12 7" xfId="34374"/>
    <cellStyle name="Normal 2 2 2 2 2 2 23 2 2 3 12 8" xfId="38105"/>
    <cellStyle name="Normal 2 2 2 2 2 2 23 2 2 3 13" xfId="8472"/>
    <cellStyle name="Normal 2 2 2 2 2 2 23 2 2 3 13 2" xfId="23174"/>
    <cellStyle name="Normal 2 2 2 2 2 2 23 2 2 3 14" xfId="15688"/>
    <cellStyle name="Normal 2 2 2 2 2 2 23 2 2 3 14 2" xfId="19439"/>
    <cellStyle name="Normal 2 2 2 2 2 2 23 2 2 3 15" xfId="9849"/>
    <cellStyle name="Normal 2 2 2 2 2 2 23 2 2 3 16" xfId="26911"/>
    <cellStyle name="Normal 2 2 2 2 2 2 23 2 2 3 17" xfId="30638"/>
    <cellStyle name="Normal 2 2 2 2 2 2 23 2 2 3 18" xfId="34371"/>
    <cellStyle name="Normal 2 2 2 2 2 2 23 2 2 3 19" xfId="38102"/>
    <cellStyle name="Normal 2 2 2 2 2 2 23 2 2 3 2" xfId="1362"/>
    <cellStyle name="Normal 2 2 2 2 2 2 23 2 2 3 2 10" xfId="1363"/>
    <cellStyle name="Normal 2 2 2 2 2 2 23 2 2 3 2 11" xfId="1364"/>
    <cellStyle name="Normal 2 2 2 2 2 2 23 2 2 3 2 12" xfId="1365"/>
    <cellStyle name="Normal 2 2 2 2 2 2 23 2 2 3 2 2" xfId="1366"/>
    <cellStyle name="Normal 2 2 2 2 2 2 23 2 2 3 2 2 10" xfId="1367"/>
    <cellStyle name="Normal 2 2 2 2 2 2 23 2 2 3 2 2 10 2" xfId="8480"/>
    <cellStyle name="Normal 2 2 2 2 2 2 23 2 2 3 2 2 10 2 2" xfId="23179"/>
    <cellStyle name="Normal 2 2 2 2 2 2 23 2 2 3 2 2 10 3" xfId="15693"/>
    <cellStyle name="Normal 2 2 2 2 2 2 23 2 2 3 2 2 10 3 2" xfId="19444"/>
    <cellStyle name="Normal 2 2 2 2 2 2 23 2 2 3 2 2 10 4" xfId="9864"/>
    <cellStyle name="Normal 2 2 2 2 2 2 23 2 2 3 2 2 10 5" xfId="26916"/>
    <cellStyle name="Normal 2 2 2 2 2 2 23 2 2 3 2 2 10 6" xfId="30643"/>
    <cellStyle name="Normal 2 2 2 2 2 2 23 2 2 3 2 2 10 7" xfId="34376"/>
    <cellStyle name="Normal 2 2 2 2 2 2 23 2 2 3 2 2 10 8" xfId="38107"/>
    <cellStyle name="Normal 2 2 2 2 2 2 23 2 2 3 2 2 11" xfId="1368"/>
    <cellStyle name="Normal 2 2 2 2 2 2 23 2 2 3 2 2 11 2" xfId="8481"/>
    <cellStyle name="Normal 2 2 2 2 2 2 23 2 2 3 2 2 11 2 2" xfId="23180"/>
    <cellStyle name="Normal 2 2 2 2 2 2 23 2 2 3 2 2 11 3" xfId="15694"/>
    <cellStyle name="Normal 2 2 2 2 2 2 23 2 2 3 2 2 11 3 2" xfId="19445"/>
    <cellStyle name="Normal 2 2 2 2 2 2 23 2 2 3 2 2 11 4" xfId="9869"/>
    <cellStyle name="Normal 2 2 2 2 2 2 23 2 2 3 2 2 11 5" xfId="26917"/>
    <cellStyle name="Normal 2 2 2 2 2 2 23 2 2 3 2 2 11 6" xfId="30644"/>
    <cellStyle name="Normal 2 2 2 2 2 2 23 2 2 3 2 2 11 7" xfId="34377"/>
    <cellStyle name="Normal 2 2 2 2 2 2 23 2 2 3 2 2 11 8" xfId="38108"/>
    <cellStyle name="Normal 2 2 2 2 2 2 23 2 2 3 2 2 12" xfId="8479"/>
    <cellStyle name="Normal 2 2 2 2 2 2 23 2 2 3 2 2 12 2" xfId="23178"/>
    <cellStyle name="Normal 2 2 2 2 2 2 23 2 2 3 2 2 13" xfId="15692"/>
    <cellStyle name="Normal 2 2 2 2 2 2 23 2 2 3 2 2 13 2" xfId="19443"/>
    <cellStyle name="Normal 2 2 2 2 2 2 23 2 2 3 2 2 14" xfId="9863"/>
    <cellStyle name="Normal 2 2 2 2 2 2 23 2 2 3 2 2 15" xfId="26915"/>
    <cellStyle name="Normal 2 2 2 2 2 2 23 2 2 3 2 2 16" xfId="30642"/>
    <cellStyle name="Normal 2 2 2 2 2 2 23 2 2 3 2 2 17" xfId="34375"/>
    <cellStyle name="Normal 2 2 2 2 2 2 23 2 2 3 2 2 18" xfId="38106"/>
    <cellStyle name="Normal 2 2 2 2 2 2 23 2 2 3 2 2 2" xfId="1369"/>
    <cellStyle name="Normal 2 2 2 2 2 2 23 2 2 3 2 2 2 10" xfId="1370"/>
    <cellStyle name="Normal 2 2 2 2 2 2 23 2 2 3 2 2 2 11" xfId="1371"/>
    <cellStyle name="Normal 2 2 2 2 2 2 23 2 2 3 2 2 2 2" xfId="1372"/>
    <cellStyle name="Normal 2 2 2 2 2 2 23 2 2 3 2 2 2 2 2" xfId="1373"/>
    <cellStyle name="Normal 2 2 2 2 2 2 23 2 2 3 2 2 2 2 3" xfId="8484"/>
    <cellStyle name="Normal 2 2 2 2 2 2 23 2 2 3 2 2 2 2 3 2" xfId="23181"/>
    <cellStyle name="Normal 2 2 2 2 2 2 23 2 2 3 2 2 2 2 4" xfId="15695"/>
    <cellStyle name="Normal 2 2 2 2 2 2 23 2 2 3 2 2 2 2 4 2" xfId="19446"/>
    <cellStyle name="Normal 2 2 2 2 2 2 23 2 2 3 2 2 2 2 5" xfId="9882"/>
    <cellStyle name="Normal 2 2 2 2 2 2 23 2 2 3 2 2 2 2 6" xfId="26918"/>
    <cellStyle name="Normal 2 2 2 2 2 2 23 2 2 3 2 2 2 2 7" xfId="30645"/>
    <cellStyle name="Normal 2 2 2 2 2 2 23 2 2 3 2 2 2 2 8" xfId="34378"/>
    <cellStyle name="Normal 2 2 2 2 2 2 23 2 2 3 2 2 2 2 9" xfId="38109"/>
    <cellStyle name="Normal 2 2 2 2 2 2 23 2 2 3 2 2 2 3" xfId="1374"/>
    <cellStyle name="Normal 2 2 2 2 2 2 23 2 2 3 2 2 2 4" xfId="1375"/>
    <cellStyle name="Normal 2 2 2 2 2 2 23 2 2 3 2 2 2 5" xfId="1376"/>
    <cellStyle name="Normal 2 2 2 2 2 2 23 2 2 3 2 2 2 6" xfId="1377"/>
    <cellStyle name="Normal 2 2 2 2 2 2 23 2 2 3 2 2 2 7" xfId="1378"/>
    <cellStyle name="Normal 2 2 2 2 2 2 23 2 2 3 2 2 2 8" xfId="1379"/>
    <cellStyle name="Normal 2 2 2 2 2 2 23 2 2 3 2 2 2 9" xfId="1380"/>
    <cellStyle name="Normal 2 2 2 2 2 2 23 2 2 3 2 2 3" xfId="1381"/>
    <cellStyle name="Normal 2 2 2 2 2 2 23 2 2 3 2 2 3 2" xfId="1382"/>
    <cellStyle name="Normal 2 2 2 2 2 2 23 2 2 3 2 2 3 2 2" xfId="8492"/>
    <cellStyle name="Normal 2 2 2 2 2 2 23 2 2 3 2 2 3 2 2 2" xfId="23182"/>
    <cellStyle name="Normal 2 2 2 2 2 2 23 2 2 3 2 2 3 2 3" xfId="15696"/>
    <cellStyle name="Normal 2 2 2 2 2 2 23 2 2 3 2 2 3 2 3 2" xfId="19447"/>
    <cellStyle name="Normal 2 2 2 2 2 2 23 2 2 3 2 2 3 2 4" xfId="9902"/>
    <cellStyle name="Normal 2 2 2 2 2 2 23 2 2 3 2 2 3 2 5" xfId="26919"/>
    <cellStyle name="Normal 2 2 2 2 2 2 23 2 2 3 2 2 3 2 6" xfId="30646"/>
    <cellStyle name="Normal 2 2 2 2 2 2 23 2 2 3 2 2 3 2 7" xfId="34379"/>
    <cellStyle name="Normal 2 2 2 2 2 2 23 2 2 3 2 2 3 2 8" xfId="38110"/>
    <cellStyle name="Normal 2 2 2 2 2 2 23 2 2 3 2 2 4" xfId="1383"/>
    <cellStyle name="Normal 2 2 2 2 2 2 23 2 2 3 2 2 4 2" xfId="8493"/>
    <cellStyle name="Normal 2 2 2 2 2 2 23 2 2 3 2 2 4 2 2" xfId="23183"/>
    <cellStyle name="Normal 2 2 2 2 2 2 23 2 2 3 2 2 4 3" xfId="15697"/>
    <cellStyle name="Normal 2 2 2 2 2 2 23 2 2 3 2 2 4 3 2" xfId="19448"/>
    <cellStyle name="Normal 2 2 2 2 2 2 23 2 2 3 2 2 4 4" xfId="9903"/>
    <cellStyle name="Normal 2 2 2 2 2 2 23 2 2 3 2 2 4 5" xfId="26920"/>
    <cellStyle name="Normal 2 2 2 2 2 2 23 2 2 3 2 2 4 6" xfId="30647"/>
    <cellStyle name="Normal 2 2 2 2 2 2 23 2 2 3 2 2 4 7" xfId="34380"/>
    <cellStyle name="Normal 2 2 2 2 2 2 23 2 2 3 2 2 4 8" xfId="38111"/>
    <cellStyle name="Normal 2 2 2 2 2 2 23 2 2 3 2 2 5" xfId="1384"/>
    <cellStyle name="Normal 2 2 2 2 2 2 23 2 2 3 2 2 5 2" xfId="8494"/>
    <cellStyle name="Normal 2 2 2 2 2 2 23 2 2 3 2 2 5 2 2" xfId="23184"/>
    <cellStyle name="Normal 2 2 2 2 2 2 23 2 2 3 2 2 5 3" xfId="15698"/>
    <cellStyle name="Normal 2 2 2 2 2 2 23 2 2 3 2 2 5 3 2" xfId="19449"/>
    <cellStyle name="Normal 2 2 2 2 2 2 23 2 2 3 2 2 5 4" xfId="9904"/>
    <cellStyle name="Normal 2 2 2 2 2 2 23 2 2 3 2 2 5 5" xfId="26921"/>
    <cellStyle name="Normal 2 2 2 2 2 2 23 2 2 3 2 2 5 6" xfId="30648"/>
    <cellStyle name="Normal 2 2 2 2 2 2 23 2 2 3 2 2 5 7" xfId="34381"/>
    <cellStyle name="Normal 2 2 2 2 2 2 23 2 2 3 2 2 5 8" xfId="38112"/>
    <cellStyle name="Normal 2 2 2 2 2 2 23 2 2 3 2 2 6" xfId="1385"/>
    <cellStyle name="Normal 2 2 2 2 2 2 23 2 2 3 2 2 6 2" xfId="8495"/>
    <cellStyle name="Normal 2 2 2 2 2 2 23 2 2 3 2 2 6 2 2" xfId="23185"/>
    <cellStyle name="Normal 2 2 2 2 2 2 23 2 2 3 2 2 6 3" xfId="15699"/>
    <cellStyle name="Normal 2 2 2 2 2 2 23 2 2 3 2 2 6 3 2" xfId="19450"/>
    <cellStyle name="Normal 2 2 2 2 2 2 23 2 2 3 2 2 6 4" xfId="9905"/>
    <cellStyle name="Normal 2 2 2 2 2 2 23 2 2 3 2 2 6 5" xfId="26922"/>
    <cellStyle name="Normal 2 2 2 2 2 2 23 2 2 3 2 2 6 6" xfId="30649"/>
    <cellStyle name="Normal 2 2 2 2 2 2 23 2 2 3 2 2 6 7" xfId="34382"/>
    <cellStyle name="Normal 2 2 2 2 2 2 23 2 2 3 2 2 6 8" xfId="38113"/>
    <cellStyle name="Normal 2 2 2 2 2 2 23 2 2 3 2 2 7" xfId="1386"/>
    <cellStyle name="Normal 2 2 2 2 2 2 23 2 2 3 2 2 7 2" xfId="8496"/>
    <cellStyle name="Normal 2 2 2 2 2 2 23 2 2 3 2 2 7 2 2" xfId="23186"/>
    <cellStyle name="Normal 2 2 2 2 2 2 23 2 2 3 2 2 7 3" xfId="15700"/>
    <cellStyle name="Normal 2 2 2 2 2 2 23 2 2 3 2 2 7 3 2" xfId="19451"/>
    <cellStyle name="Normal 2 2 2 2 2 2 23 2 2 3 2 2 7 4" xfId="9906"/>
    <cellStyle name="Normal 2 2 2 2 2 2 23 2 2 3 2 2 7 5" xfId="26923"/>
    <cellStyle name="Normal 2 2 2 2 2 2 23 2 2 3 2 2 7 6" xfId="30650"/>
    <cellStyle name="Normal 2 2 2 2 2 2 23 2 2 3 2 2 7 7" xfId="34383"/>
    <cellStyle name="Normal 2 2 2 2 2 2 23 2 2 3 2 2 7 8" xfId="38114"/>
    <cellStyle name="Normal 2 2 2 2 2 2 23 2 2 3 2 2 8" xfId="1387"/>
    <cellStyle name="Normal 2 2 2 2 2 2 23 2 2 3 2 2 8 2" xfId="8497"/>
    <cellStyle name="Normal 2 2 2 2 2 2 23 2 2 3 2 2 8 2 2" xfId="23187"/>
    <cellStyle name="Normal 2 2 2 2 2 2 23 2 2 3 2 2 8 3" xfId="15701"/>
    <cellStyle name="Normal 2 2 2 2 2 2 23 2 2 3 2 2 8 3 2" xfId="19452"/>
    <cellStyle name="Normal 2 2 2 2 2 2 23 2 2 3 2 2 8 4" xfId="9907"/>
    <cellStyle name="Normal 2 2 2 2 2 2 23 2 2 3 2 2 8 5" xfId="26924"/>
    <cellStyle name="Normal 2 2 2 2 2 2 23 2 2 3 2 2 8 6" xfId="30651"/>
    <cellStyle name="Normal 2 2 2 2 2 2 23 2 2 3 2 2 8 7" xfId="34384"/>
    <cellStyle name="Normal 2 2 2 2 2 2 23 2 2 3 2 2 8 8" xfId="38115"/>
    <cellStyle name="Normal 2 2 2 2 2 2 23 2 2 3 2 2 9" xfId="1388"/>
    <cellStyle name="Normal 2 2 2 2 2 2 23 2 2 3 2 2 9 2" xfId="8498"/>
    <cellStyle name="Normal 2 2 2 2 2 2 23 2 2 3 2 2 9 2 2" xfId="23188"/>
    <cellStyle name="Normal 2 2 2 2 2 2 23 2 2 3 2 2 9 3" xfId="15702"/>
    <cellStyle name="Normal 2 2 2 2 2 2 23 2 2 3 2 2 9 3 2" xfId="19453"/>
    <cellStyle name="Normal 2 2 2 2 2 2 23 2 2 3 2 2 9 4" xfId="9908"/>
    <cellStyle name="Normal 2 2 2 2 2 2 23 2 2 3 2 2 9 5" xfId="26925"/>
    <cellStyle name="Normal 2 2 2 2 2 2 23 2 2 3 2 2 9 6" xfId="30652"/>
    <cellStyle name="Normal 2 2 2 2 2 2 23 2 2 3 2 2 9 7" xfId="34385"/>
    <cellStyle name="Normal 2 2 2 2 2 2 23 2 2 3 2 2 9 8" xfId="38116"/>
    <cellStyle name="Normal 2 2 2 2 2 2 23 2 2 3 2 3" xfId="1389"/>
    <cellStyle name="Normal 2 2 2 2 2 2 23 2 2 3 2 3 2" xfId="1390"/>
    <cellStyle name="Normal 2 2 2 2 2 2 23 2 2 3 2 3 3" xfId="8499"/>
    <cellStyle name="Normal 2 2 2 2 2 2 23 2 2 3 2 3 3 2" xfId="23189"/>
    <cellStyle name="Normal 2 2 2 2 2 2 23 2 2 3 2 3 4" xfId="15703"/>
    <cellStyle name="Normal 2 2 2 2 2 2 23 2 2 3 2 3 4 2" xfId="19454"/>
    <cellStyle name="Normal 2 2 2 2 2 2 23 2 2 3 2 3 5" xfId="9909"/>
    <cellStyle name="Normal 2 2 2 2 2 2 23 2 2 3 2 3 6" xfId="26926"/>
    <cellStyle name="Normal 2 2 2 2 2 2 23 2 2 3 2 3 7" xfId="30653"/>
    <cellStyle name="Normal 2 2 2 2 2 2 23 2 2 3 2 3 8" xfId="34386"/>
    <cellStyle name="Normal 2 2 2 2 2 2 23 2 2 3 2 3 9" xfId="38117"/>
    <cellStyle name="Normal 2 2 2 2 2 2 23 2 2 3 2 4" xfId="1391"/>
    <cellStyle name="Normal 2 2 2 2 2 2 23 2 2 3 2 5" xfId="1392"/>
    <cellStyle name="Normal 2 2 2 2 2 2 23 2 2 3 2 6" xfId="1393"/>
    <cellStyle name="Normal 2 2 2 2 2 2 23 2 2 3 2 7" xfId="1394"/>
    <cellStyle name="Normal 2 2 2 2 2 2 23 2 2 3 2 8" xfId="1395"/>
    <cellStyle name="Normal 2 2 2 2 2 2 23 2 2 3 2 9" xfId="1396"/>
    <cellStyle name="Normal 2 2 2 2 2 2 23 2 2 3 3" xfId="1397"/>
    <cellStyle name="Normal 2 2 2 2 2 2 23 2 2 3 3 10" xfId="1398"/>
    <cellStyle name="Normal 2 2 2 2 2 2 23 2 2 3 3 11" xfId="1399"/>
    <cellStyle name="Normal 2 2 2 2 2 2 23 2 2 3 3 2" xfId="1400"/>
    <cellStyle name="Normal 2 2 2 2 2 2 23 2 2 3 3 2 2" xfId="1401"/>
    <cellStyle name="Normal 2 2 2 2 2 2 23 2 2 3 3 2 3" xfId="8504"/>
    <cellStyle name="Normal 2 2 2 2 2 2 23 2 2 3 3 2 3 2" xfId="23190"/>
    <cellStyle name="Normal 2 2 2 2 2 2 23 2 2 3 3 2 4" xfId="15704"/>
    <cellStyle name="Normal 2 2 2 2 2 2 23 2 2 3 3 2 4 2" xfId="19455"/>
    <cellStyle name="Normal 2 2 2 2 2 2 23 2 2 3 3 2 5" xfId="9932"/>
    <cellStyle name="Normal 2 2 2 2 2 2 23 2 2 3 3 2 6" xfId="26927"/>
    <cellStyle name="Normal 2 2 2 2 2 2 23 2 2 3 3 2 7" xfId="30654"/>
    <cellStyle name="Normal 2 2 2 2 2 2 23 2 2 3 3 2 8" xfId="34387"/>
    <cellStyle name="Normal 2 2 2 2 2 2 23 2 2 3 3 2 9" xfId="38118"/>
    <cellStyle name="Normal 2 2 2 2 2 2 23 2 2 3 3 3" xfId="1402"/>
    <cellStyle name="Normal 2 2 2 2 2 2 23 2 2 3 3 4" xfId="1403"/>
    <cellStyle name="Normal 2 2 2 2 2 2 23 2 2 3 3 5" xfId="1404"/>
    <cellStyle name="Normal 2 2 2 2 2 2 23 2 2 3 3 6" xfId="1405"/>
    <cellStyle name="Normal 2 2 2 2 2 2 23 2 2 3 3 7" xfId="1406"/>
    <cellStyle name="Normal 2 2 2 2 2 2 23 2 2 3 3 8" xfId="1407"/>
    <cellStyle name="Normal 2 2 2 2 2 2 23 2 2 3 3 9" xfId="1408"/>
    <cellStyle name="Normal 2 2 2 2 2 2 23 2 2 3 4" xfId="1409"/>
    <cellStyle name="Normal 2 2 2 2 2 2 23 2 2 3 4 2" xfId="1410"/>
    <cellStyle name="Normal 2 2 2 2 2 2 23 2 2 3 4 2 2" xfId="8513"/>
    <cellStyle name="Normal 2 2 2 2 2 2 23 2 2 3 4 2 2 2" xfId="23191"/>
    <cellStyle name="Normal 2 2 2 2 2 2 23 2 2 3 4 2 3" xfId="15705"/>
    <cellStyle name="Normal 2 2 2 2 2 2 23 2 2 3 4 2 3 2" xfId="19456"/>
    <cellStyle name="Normal 2 2 2 2 2 2 23 2 2 3 4 2 4" xfId="9945"/>
    <cellStyle name="Normal 2 2 2 2 2 2 23 2 2 3 4 2 5" xfId="26928"/>
    <cellStyle name="Normal 2 2 2 2 2 2 23 2 2 3 4 2 6" xfId="30655"/>
    <cellStyle name="Normal 2 2 2 2 2 2 23 2 2 3 4 2 7" xfId="34388"/>
    <cellStyle name="Normal 2 2 2 2 2 2 23 2 2 3 4 2 8" xfId="38119"/>
    <cellStyle name="Normal 2 2 2 2 2 2 23 2 2 3 5" xfId="1411"/>
    <cellStyle name="Normal 2 2 2 2 2 2 23 2 2 3 5 2" xfId="8514"/>
    <cellStyle name="Normal 2 2 2 2 2 2 23 2 2 3 5 2 2" xfId="23192"/>
    <cellStyle name="Normal 2 2 2 2 2 2 23 2 2 3 5 3" xfId="15706"/>
    <cellStyle name="Normal 2 2 2 2 2 2 23 2 2 3 5 3 2" xfId="19457"/>
    <cellStyle name="Normal 2 2 2 2 2 2 23 2 2 3 5 4" xfId="9956"/>
    <cellStyle name="Normal 2 2 2 2 2 2 23 2 2 3 5 5" xfId="26929"/>
    <cellStyle name="Normal 2 2 2 2 2 2 23 2 2 3 5 6" xfId="30656"/>
    <cellStyle name="Normal 2 2 2 2 2 2 23 2 2 3 5 7" xfId="34389"/>
    <cellStyle name="Normal 2 2 2 2 2 2 23 2 2 3 5 8" xfId="38120"/>
    <cellStyle name="Normal 2 2 2 2 2 2 23 2 2 3 6" xfId="1412"/>
    <cellStyle name="Normal 2 2 2 2 2 2 23 2 2 3 6 2" xfId="8515"/>
    <cellStyle name="Normal 2 2 2 2 2 2 23 2 2 3 6 2 2" xfId="23193"/>
    <cellStyle name="Normal 2 2 2 2 2 2 23 2 2 3 6 3" xfId="15707"/>
    <cellStyle name="Normal 2 2 2 2 2 2 23 2 2 3 6 3 2" xfId="19458"/>
    <cellStyle name="Normal 2 2 2 2 2 2 23 2 2 3 6 4" xfId="9966"/>
    <cellStyle name="Normal 2 2 2 2 2 2 23 2 2 3 6 5" xfId="26930"/>
    <cellStyle name="Normal 2 2 2 2 2 2 23 2 2 3 6 6" xfId="30657"/>
    <cellStyle name="Normal 2 2 2 2 2 2 23 2 2 3 6 7" xfId="34390"/>
    <cellStyle name="Normal 2 2 2 2 2 2 23 2 2 3 6 8" xfId="38121"/>
    <cellStyle name="Normal 2 2 2 2 2 2 23 2 2 3 7" xfId="1413"/>
    <cellStyle name="Normal 2 2 2 2 2 2 23 2 2 3 7 2" xfId="8516"/>
    <cellStyle name="Normal 2 2 2 2 2 2 23 2 2 3 7 2 2" xfId="23194"/>
    <cellStyle name="Normal 2 2 2 2 2 2 23 2 2 3 7 3" xfId="15708"/>
    <cellStyle name="Normal 2 2 2 2 2 2 23 2 2 3 7 3 2" xfId="19459"/>
    <cellStyle name="Normal 2 2 2 2 2 2 23 2 2 3 7 4" xfId="9967"/>
    <cellStyle name="Normal 2 2 2 2 2 2 23 2 2 3 7 5" xfId="26931"/>
    <cellStyle name="Normal 2 2 2 2 2 2 23 2 2 3 7 6" xfId="30658"/>
    <cellStyle name="Normal 2 2 2 2 2 2 23 2 2 3 7 7" xfId="34391"/>
    <cellStyle name="Normal 2 2 2 2 2 2 23 2 2 3 7 8" xfId="38122"/>
    <cellStyle name="Normal 2 2 2 2 2 2 23 2 2 3 8" xfId="1414"/>
    <cellStyle name="Normal 2 2 2 2 2 2 23 2 2 3 8 2" xfId="8517"/>
    <cellStyle name="Normal 2 2 2 2 2 2 23 2 2 3 8 2 2" xfId="23195"/>
    <cellStyle name="Normal 2 2 2 2 2 2 23 2 2 3 8 3" xfId="15709"/>
    <cellStyle name="Normal 2 2 2 2 2 2 23 2 2 3 8 3 2" xfId="19460"/>
    <cellStyle name="Normal 2 2 2 2 2 2 23 2 2 3 8 4" xfId="9968"/>
    <cellStyle name="Normal 2 2 2 2 2 2 23 2 2 3 8 5" xfId="26932"/>
    <cellStyle name="Normal 2 2 2 2 2 2 23 2 2 3 8 6" xfId="30659"/>
    <cellStyle name="Normal 2 2 2 2 2 2 23 2 2 3 8 7" xfId="34392"/>
    <cellStyle name="Normal 2 2 2 2 2 2 23 2 2 3 8 8" xfId="38123"/>
    <cellStyle name="Normal 2 2 2 2 2 2 23 2 2 3 9" xfId="1415"/>
    <cellStyle name="Normal 2 2 2 2 2 2 23 2 2 3 9 2" xfId="8518"/>
    <cellStyle name="Normal 2 2 2 2 2 2 23 2 2 3 9 2 2" xfId="23196"/>
    <cellStyle name="Normal 2 2 2 2 2 2 23 2 2 3 9 3" xfId="15710"/>
    <cellStyle name="Normal 2 2 2 2 2 2 23 2 2 3 9 3 2" xfId="19461"/>
    <cellStyle name="Normal 2 2 2 2 2 2 23 2 2 3 9 4" xfId="9969"/>
    <cellStyle name="Normal 2 2 2 2 2 2 23 2 2 3 9 5" xfId="26933"/>
    <cellStyle name="Normal 2 2 2 2 2 2 23 2 2 3 9 6" xfId="30660"/>
    <cellStyle name="Normal 2 2 2 2 2 2 23 2 2 3 9 7" xfId="34393"/>
    <cellStyle name="Normal 2 2 2 2 2 2 23 2 2 3 9 8" xfId="38124"/>
    <cellStyle name="Normal 2 2 2 2 2 2 23 2 2 4" xfId="1416"/>
    <cellStyle name="Normal 2 2 2 2 2 2 23 2 2 4 10" xfId="1417"/>
    <cellStyle name="Normal 2 2 2 2 2 2 23 2 2 4 10 2" xfId="8520"/>
    <cellStyle name="Normal 2 2 2 2 2 2 23 2 2 4 10 2 2" xfId="23198"/>
    <cellStyle name="Normal 2 2 2 2 2 2 23 2 2 4 10 3" xfId="15712"/>
    <cellStyle name="Normal 2 2 2 2 2 2 23 2 2 4 10 3 2" xfId="19463"/>
    <cellStyle name="Normal 2 2 2 2 2 2 23 2 2 4 10 4" xfId="9971"/>
    <cellStyle name="Normal 2 2 2 2 2 2 23 2 2 4 10 5" xfId="26935"/>
    <cellStyle name="Normal 2 2 2 2 2 2 23 2 2 4 10 6" xfId="30662"/>
    <cellStyle name="Normal 2 2 2 2 2 2 23 2 2 4 10 7" xfId="34395"/>
    <cellStyle name="Normal 2 2 2 2 2 2 23 2 2 4 10 8" xfId="38126"/>
    <cellStyle name="Normal 2 2 2 2 2 2 23 2 2 4 11" xfId="1418"/>
    <cellStyle name="Normal 2 2 2 2 2 2 23 2 2 4 11 2" xfId="8521"/>
    <cellStyle name="Normal 2 2 2 2 2 2 23 2 2 4 11 2 2" xfId="23199"/>
    <cellStyle name="Normal 2 2 2 2 2 2 23 2 2 4 11 3" xfId="15713"/>
    <cellStyle name="Normal 2 2 2 2 2 2 23 2 2 4 11 3 2" xfId="19464"/>
    <cellStyle name="Normal 2 2 2 2 2 2 23 2 2 4 11 4" xfId="9972"/>
    <cellStyle name="Normal 2 2 2 2 2 2 23 2 2 4 11 5" xfId="26936"/>
    <cellStyle name="Normal 2 2 2 2 2 2 23 2 2 4 11 6" xfId="30663"/>
    <cellStyle name="Normal 2 2 2 2 2 2 23 2 2 4 11 7" xfId="34396"/>
    <cellStyle name="Normal 2 2 2 2 2 2 23 2 2 4 11 8" xfId="38127"/>
    <cellStyle name="Normal 2 2 2 2 2 2 23 2 2 4 12" xfId="8519"/>
    <cellStyle name="Normal 2 2 2 2 2 2 23 2 2 4 12 2" xfId="23197"/>
    <cellStyle name="Normal 2 2 2 2 2 2 23 2 2 4 13" xfId="15711"/>
    <cellStyle name="Normal 2 2 2 2 2 2 23 2 2 4 13 2" xfId="19462"/>
    <cellStyle name="Normal 2 2 2 2 2 2 23 2 2 4 14" xfId="9970"/>
    <cellStyle name="Normal 2 2 2 2 2 2 23 2 2 4 15" xfId="26934"/>
    <cellStyle name="Normal 2 2 2 2 2 2 23 2 2 4 16" xfId="30661"/>
    <cellStyle name="Normal 2 2 2 2 2 2 23 2 2 4 17" xfId="34394"/>
    <cellStyle name="Normal 2 2 2 2 2 2 23 2 2 4 18" xfId="38125"/>
    <cellStyle name="Normal 2 2 2 2 2 2 23 2 2 4 2" xfId="1419"/>
    <cellStyle name="Normal 2 2 2 2 2 2 23 2 2 4 2 10" xfId="1420"/>
    <cellStyle name="Normal 2 2 2 2 2 2 23 2 2 4 2 11" xfId="1421"/>
    <cellStyle name="Normal 2 2 2 2 2 2 23 2 2 4 2 2" xfId="1422"/>
    <cellStyle name="Normal 2 2 2 2 2 2 23 2 2 4 2 2 2" xfId="1423"/>
    <cellStyle name="Normal 2 2 2 2 2 2 23 2 2 4 2 2 3" xfId="8525"/>
    <cellStyle name="Normal 2 2 2 2 2 2 23 2 2 4 2 2 3 2" xfId="23200"/>
    <cellStyle name="Normal 2 2 2 2 2 2 23 2 2 4 2 2 4" xfId="15714"/>
    <cellStyle name="Normal 2 2 2 2 2 2 23 2 2 4 2 2 4 2" xfId="19465"/>
    <cellStyle name="Normal 2 2 2 2 2 2 23 2 2 4 2 2 5" xfId="9974"/>
    <cellStyle name="Normal 2 2 2 2 2 2 23 2 2 4 2 2 6" xfId="26937"/>
    <cellStyle name="Normal 2 2 2 2 2 2 23 2 2 4 2 2 7" xfId="30664"/>
    <cellStyle name="Normal 2 2 2 2 2 2 23 2 2 4 2 2 8" xfId="34397"/>
    <cellStyle name="Normal 2 2 2 2 2 2 23 2 2 4 2 2 9" xfId="38128"/>
    <cellStyle name="Normal 2 2 2 2 2 2 23 2 2 4 2 3" xfId="1424"/>
    <cellStyle name="Normal 2 2 2 2 2 2 23 2 2 4 2 4" xfId="1425"/>
    <cellStyle name="Normal 2 2 2 2 2 2 23 2 2 4 2 5" xfId="1426"/>
    <cellStyle name="Normal 2 2 2 2 2 2 23 2 2 4 2 6" xfId="1427"/>
    <cellStyle name="Normal 2 2 2 2 2 2 23 2 2 4 2 7" xfId="1428"/>
    <cellStyle name="Normal 2 2 2 2 2 2 23 2 2 4 2 8" xfId="1429"/>
    <cellStyle name="Normal 2 2 2 2 2 2 23 2 2 4 2 9" xfId="1430"/>
    <cellStyle name="Normal 2 2 2 2 2 2 23 2 2 4 3" xfId="1431"/>
    <cellStyle name="Normal 2 2 2 2 2 2 23 2 2 4 3 2" xfId="1432"/>
    <cellStyle name="Normal 2 2 2 2 2 2 23 2 2 4 3 2 2" xfId="8530"/>
    <cellStyle name="Normal 2 2 2 2 2 2 23 2 2 4 3 2 2 2" xfId="23201"/>
    <cellStyle name="Normal 2 2 2 2 2 2 23 2 2 4 3 2 3" xfId="15715"/>
    <cellStyle name="Normal 2 2 2 2 2 2 23 2 2 4 3 2 3 2" xfId="19466"/>
    <cellStyle name="Normal 2 2 2 2 2 2 23 2 2 4 3 2 4" xfId="9980"/>
    <cellStyle name="Normal 2 2 2 2 2 2 23 2 2 4 3 2 5" xfId="26938"/>
    <cellStyle name="Normal 2 2 2 2 2 2 23 2 2 4 3 2 6" xfId="30665"/>
    <cellStyle name="Normal 2 2 2 2 2 2 23 2 2 4 3 2 7" xfId="34398"/>
    <cellStyle name="Normal 2 2 2 2 2 2 23 2 2 4 3 2 8" xfId="38129"/>
    <cellStyle name="Normal 2 2 2 2 2 2 23 2 2 4 4" xfId="1433"/>
    <cellStyle name="Normal 2 2 2 2 2 2 23 2 2 4 4 2" xfId="8531"/>
    <cellStyle name="Normal 2 2 2 2 2 2 23 2 2 4 4 2 2" xfId="23202"/>
    <cellStyle name="Normal 2 2 2 2 2 2 23 2 2 4 4 3" xfId="15716"/>
    <cellStyle name="Normal 2 2 2 2 2 2 23 2 2 4 4 3 2" xfId="19467"/>
    <cellStyle name="Normal 2 2 2 2 2 2 23 2 2 4 4 4" xfId="9981"/>
    <cellStyle name="Normal 2 2 2 2 2 2 23 2 2 4 4 5" xfId="26939"/>
    <cellStyle name="Normal 2 2 2 2 2 2 23 2 2 4 4 6" xfId="30666"/>
    <cellStyle name="Normal 2 2 2 2 2 2 23 2 2 4 4 7" xfId="34399"/>
    <cellStyle name="Normal 2 2 2 2 2 2 23 2 2 4 4 8" xfId="38130"/>
    <cellStyle name="Normal 2 2 2 2 2 2 23 2 2 4 5" xfId="1434"/>
    <cellStyle name="Normal 2 2 2 2 2 2 23 2 2 4 5 2" xfId="8532"/>
    <cellStyle name="Normal 2 2 2 2 2 2 23 2 2 4 5 2 2" xfId="23203"/>
    <cellStyle name="Normal 2 2 2 2 2 2 23 2 2 4 5 3" xfId="15717"/>
    <cellStyle name="Normal 2 2 2 2 2 2 23 2 2 4 5 3 2" xfId="19468"/>
    <cellStyle name="Normal 2 2 2 2 2 2 23 2 2 4 5 4" xfId="9982"/>
    <cellStyle name="Normal 2 2 2 2 2 2 23 2 2 4 5 5" xfId="26940"/>
    <cellStyle name="Normal 2 2 2 2 2 2 23 2 2 4 5 6" xfId="30667"/>
    <cellStyle name="Normal 2 2 2 2 2 2 23 2 2 4 5 7" xfId="34400"/>
    <cellStyle name="Normal 2 2 2 2 2 2 23 2 2 4 5 8" xfId="38131"/>
    <cellStyle name="Normal 2 2 2 2 2 2 23 2 2 4 6" xfId="1435"/>
    <cellStyle name="Normal 2 2 2 2 2 2 23 2 2 4 6 2" xfId="8533"/>
    <cellStyle name="Normal 2 2 2 2 2 2 23 2 2 4 6 2 2" xfId="23204"/>
    <cellStyle name="Normal 2 2 2 2 2 2 23 2 2 4 6 3" xfId="15718"/>
    <cellStyle name="Normal 2 2 2 2 2 2 23 2 2 4 6 3 2" xfId="19469"/>
    <cellStyle name="Normal 2 2 2 2 2 2 23 2 2 4 6 4" xfId="9985"/>
    <cellStyle name="Normal 2 2 2 2 2 2 23 2 2 4 6 5" xfId="26941"/>
    <cellStyle name="Normal 2 2 2 2 2 2 23 2 2 4 6 6" xfId="30668"/>
    <cellStyle name="Normal 2 2 2 2 2 2 23 2 2 4 6 7" xfId="34401"/>
    <cellStyle name="Normal 2 2 2 2 2 2 23 2 2 4 6 8" xfId="38132"/>
    <cellStyle name="Normal 2 2 2 2 2 2 23 2 2 4 7" xfId="1436"/>
    <cellStyle name="Normal 2 2 2 2 2 2 23 2 2 4 7 2" xfId="8534"/>
    <cellStyle name="Normal 2 2 2 2 2 2 23 2 2 4 7 2 2" xfId="23205"/>
    <cellStyle name="Normal 2 2 2 2 2 2 23 2 2 4 7 3" xfId="15719"/>
    <cellStyle name="Normal 2 2 2 2 2 2 23 2 2 4 7 3 2" xfId="19470"/>
    <cellStyle name="Normal 2 2 2 2 2 2 23 2 2 4 7 4" xfId="9986"/>
    <cellStyle name="Normal 2 2 2 2 2 2 23 2 2 4 7 5" xfId="26942"/>
    <cellStyle name="Normal 2 2 2 2 2 2 23 2 2 4 7 6" xfId="30669"/>
    <cellStyle name="Normal 2 2 2 2 2 2 23 2 2 4 7 7" xfId="34402"/>
    <cellStyle name="Normal 2 2 2 2 2 2 23 2 2 4 7 8" xfId="38133"/>
    <cellStyle name="Normal 2 2 2 2 2 2 23 2 2 4 8" xfId="1437"/>
    <cellStyle name="Normal 2 2 2 2 2 2 23 2 2 4 8 2" xfId="8535"/>
    <cellStyle name="Normal 2 2 2 2 2 2 23 2 2 4 8 2 2" xfId="23206"/>
    <cellStyle name="Normal 2 2 2 2 2 2 23 2 2 4 8 3" xfId="15720"/>
    <cellStyle name="Normal 2 2 2 2 2 2 23 2 2 4 8 3 2" xfId="19471"/>
    <cellStyle name="Normal 2 2 2 2 2 2 23 2 2 4 8 4" xfId="9987"/>
    <cellStyle name="Normal 2 2 2 2 2 2 23 2 2 4 8 5" xfId="26943"/>
    <cellStyle name="Normal 2 2 2 2 2 2 23 2 2 4 8 6" xfId="30670"/>
    <cellStyle name="Normal 2 2 2 2 2 2 23 2 2 4 8 7" xfId="34403"/>
    <cellStyle name="Normal 2 2 2 2 2 2 23 2 2 4 8 8" xfId="38134"/>
    <cellStyle name="Normal 2 2 2 2 2 2 23 2 2 4 9" xfId="1438"/>
    <cellStyle name="Normal 2 2 2 2 2 2 23 2 2 4 9 2" xfId="8536"/>
    <cellStyle name="Normal 2 2 2 2 2 2 23 2 2 4 9 2 2" xfId="23207"/>
    <cellStyle name="Normal 2 2 2 2 2 2 23 2 2 4 9 3" xfId="15721"/>
    <cellStyle name="Normal 2 2 2 2 2 2 23 2 2 4 9 3 2" xfId="19472"/>
    <cellStyle name="Normal 2 2 2 2 2 2 23 2 2 4 9 4" xfId="9988"/>
    <cellStyle name="Normal 2 2 2 2 2 2 23 2 2 4 9 5" xfId="26944"/>
    <cellStyle name="Normal 2 2 2 2 2 2 23 2 2 4 9 6" xfId="30671"/>
    <cellStyle name="Normal 2 2 2 2 2 2 23 2 2 4 9 7" xfId="34404"/>
    <cellStyle name="Normal 2 2 2 2 2 2 23 2 2 4 9 8" xfId="38135"/>
    <cellStyle name="Normal 2 2 2 2 2 2 23 2 2 5" xfId="1439"/>
    <cellStyle name="Normal 2 2 2 2 2 2 23 2 2 5 2" xfId="1440"/>
    <cellStyle name="Normal 2 2 2 2 2 2 23 2 2 5 3" xfId="8537"/>
    <cellStyle name="Normal 2 2 2 2 2 2 23 2 2 5 3 2" xfId="23208"/>
    <cellStyle name="Normal 2 2 2 2 2 2 23 2 2 5 4" xfId="15722"/>
    <cellStyle name="Normal 2 2 2 2 2 2 23 2 2 5 4 2" xfId="19473"/>
    <cellStyle name="Normal 2 2 2 2 2 2 23 2 2 5 5" xfId="9989"/>
    <cellStyle name="Normal 2 2 2 2 2 2 23 2 2 5 6" xfId="26945"/>
    <cellStyle name="Normal 2 2 2 2 2 2 23 2 2 5 7" xfId="30672"/>
    <cellStyle name="Normal 2 2 2 2 2 2 23 2 2 5 8" xfId="34405"/>
    <cellStyle name="Normal 2 2 2 2 2 2 23 2 2 5 9" xfId="38136"/>
    <cellStyle name="Normal 2 2 2 2 2 2 23 2 2 6" xfId="1441"/>
    <cellStyle name="Normal 2 2 2 2 2 2 23 2 2 7" xfId="1442"/>
    <cellStyle name="Normal 2 2 2 2 2 2 23 2 2 8" xfId="1443"/>
    <cellStyle name="Normal 2 2 2 2 2 2 23 2 2 9" xfId="1444"/>
    <cellStyle name="Normal 2 2 2 2 2 2 23 2 20" xfId="34307"/>
    <cellStyle name="Normal 2 2 2 2 2 2 23 2 21" xfId="38038"/>
    <cellStyle name="Normal 2 2 2 2 2 2 23 2 3" xfId="1445"/>
    <cellStyle name="Normal 2 2 2 2 2 2 23 2 3 10" xfId="1446"/>
    <cellStyle name="Normal 2 2 2 2 2 2 23 2 3 11" xfId="1447"/>
    <cellStyle name="Normal 2 2 2 2 2 2 23 2 3 12" xfId="1448"/>
    <cellStyle name="Normal 2 2 2 2 2 2 23 2 3 13" xfId="1449"/>
    <cellStyle name="Normal 2 2 2 2 2 2 23 2 3 2" xfId="1450"/>
    <cellStyle name="Normal 2 2 2 2 2 2 23 2 3 2 10" xfId="1451"/>
    <cellStyle name="Normal 2 2 2 2 2 2 23 2 3 2 10 2" xfId="8544"/>
    <cellStyle name="Normal 2 2 2 2 2 2 23 2 3 2 10 2 2" xfId="23210"/>
    <cellStyle name="Normal 2 2 2 2 2 2 23 2 3 2 10 3" xfId="15724"/>
    <cellStyle name="Normal 2 2 2 2 2 2 23 2 3 2 10 3 2" xfId="19475"/>
    <cellStyle name="Normal 2 2 2 2 2 2 23 2 3 2 10 4" xfId="10002"/>
    <cellStyle name="Normal 2 2 2 2 2 2 23 2 3 2 10 5" xfId="26947"/>
    <cellStyle name="Normal 2 2 2 2 2 2 23 2 3 2 10 6" xfId="30674"/>
    <cellStyle name="Normal 2 2 2 2 2 2 23 2 3 2 10 7" xfId="34407"/>
    <cellStyle name="Normal 2 2 2 2 2 2 23 2 3 2 10 8" xfId="38138"/>
    <cellStyle name="Normal 2 2 2 2 2 2 23 2 3 2 11" xfId="1452"/>
    <cellStyle name="Normal 2 2 2 2 2 2 23 2 3 2 11 2" xfId="8545"/>
    <cellStyle name="Normal 2 2 2 2 2 2 23 2 3 2 11 2 2" xfId="23211"/>
    <cellStyle name="Normal 2 2 2 2 2 2 23 2 3 2 11 3" xfId="15725"/>
    <cellStyle name="Normal 2 2 2 2 2 2 23 2 3 2 11 3 2" xfId="19476"/>
    <cellStyle name="Normal 2 2 2 2 2 2 23 2 3 2 11 4" xfId="10003"/>
    <cellStyle name="Normal 2 2 2 2 2 2 23 2 3 2 11 5" xfId="26948"/>
    <cellStyle name="Normal 2 2 2 2 2 2 23 2 3 2 11 6" xfId="30675"/>
    <cellStyle name="Normal 2 2 2 2 2 2 23 2 3 2 11 7" xfId="34408"/>
    <cellStyle name="Normal 2 2 2 2 2 2 23 2 3 2 11 8" xfId="38139"/>
    <cellStyle name="Normal 2 2 2 2 2 2 23 2 3 2 12" xfId="1453"/>
    <cellStyle name="Normal 2 2 2 2 2 2 23 2 3 2 12 2" xfId="8546"/>
    <cellStyle name="Normal 2 2 2 2 2 2 23 2 3 2 12 2 2" xfId="23212"/>
    <cellStyle name="Normal 2 2 2 2 2 2 23 2 3 2 12 3" xfId="15726"/>
    <cellStyle name="Normal 2 2 2 2 2 2 23 2 3 2 12 3 2" xfId="19477"/>
    <cellStyle name="Normal 2 2 2 2 2 2 23 2 3 2 12 4" xfId="10004"/>
    <cellStyle name="Normal 2 2 2 2 2 2 23 2 3 2 12 5" xfId="26949"/>
    <cellStyle name="Normal 2 2 2 2 2 2 23 2 3 2 12 6" xfId="30676"/>
    <cellStyle name="Normal 2 2 2 2 2 2 23 2 3 2 12 7" xfId="34409"/>
    <cellStyle name="Normal 2 2 2 2 2 2 23 2 3 2 12 8" xfId="38140"/>
    <cellStyle name="Normal 2 2 2 2 2 2 23 2 3 2 13" xfId="8543"/>
    <cellStyle name="Normal 2 2 2 2 2 2 23 2 3 2 13 2" xfId="23209"/>
    <cellStyle name="Normal 2 2 2 2 2 2 23 2 3 2 14" xfId="15723"/>
    <cellStyle name="Normal 2 2 2 2 2 2 23 2 3 2 14 2" xfId="19474"/>
    <cellStyle name="Normal 2 2 2 2 2 2 23 2 3 2 15" xfId="9996"/>
    <cellStyle name="Normal 2 2 2 2 2 2 23 2 3 2 16" xfId="26946"/>
    <cellStyle name="Normal 2 2 2 2 2 2 23 2 3 2 17" xfId="30673"/>
    <cellStyle name="Normal 2 2 2 2 2 2 23 2 3 2 18" xfId="34406"/>
    <cellStyle name="Normal 2 2 2 2 2 2 23 2 3 2 19" xfId="38137"/>
    <cellStyle name="Normal 2 2 2 2 2 2 23 2 3 2 2" xfId="1454"/>
    <cellStyle name="Normal 2 2 2 2 2 2 23 2 3 2 2 10" xfId="1455"/>
    <cellStyle name="Normal 2 2 2 2 2 2 23 2 3 2 2 11" xfId="1456"/>
    <cellStyle name="Normal 2 2 2 2 2 2 23 2 3 2 2 12" xfId="1457"/>
    <cellStyle name="Normal 2 2 2 2 2 2 23 2 3 2 2 2" xfId="1458"/>
    <cellStyle name="Normal 2 2 2 2 2 2 23 2 3 2 2 2 10" xfId="1459"/>
    <cellStyle name="Normal 2 2 2 2 2 2 23 2 3 2 2 2 10 2" xfId="8549"/>
    <cellStyle name="Normal 2 2 2 2 2 2 23 2 3 2 2 2 10 2 2" xfId="23214"/>
    <cellStyle name="Normal 2 2 2 2 2 2 23 2 3 2 2 2 10 3" xfId="15728"/>
    <cellStyle name="Normal 2 2 2 2 2 2 23 2 3 2 2 2 10 3 2" xfId="19479"/>
    <cellStyle name="Normal 2 2 2 2 2 2 23 2 3 2 2 2 10 4" xfId="10010"/>
    <cellStyle name="Normal 2 2 2 2 2 2 23 2 3 2 2 2 10 5" xfId="26951"/>
    <cellStyle name="Normal 2 2 2 2 2 2 23 2 3 2 2 2 10 6" xfId="30678"/>
    <cellStyle name="Normal 2 2 2 2 2 2 23 2 3 2 2 2 10 7" xfId="34411"/>
    <cellStyle name="Normal 2 2 2 2 2 2 23 2 3 2 2 2 10 8" xfId="38142"/>
    <cellStyle name="Normal 2 2 2 2 2 2 23 2 3 2 2 2 11" xfId="1460"/>
    <cellStyle name="Normal 2 2 2 2 2 2 23 2 3 2 2 2 11 2" xfId="8550"/>
    <cellStyle name="Normal 2 2 2 2 2 2 23 2 3 2 2 2 11 2 2" xfId="23215"/>
    <cellStyle name="Normal 2 2 2 2 2 2 23 2 3 2 2 2 11 3" xfId="15729"/>
    <cellStyle name="Normal 2 2 2 2 2 2 23 2 3 2 2 2 11 3 2" xfId="19480"/>
    <cellStyle name="Normal 2 2 2 2 2 2 23 2 3 2 2 2 11 4" xfId="10014"/>
    <cellStyle name="Normal 2 2 2 2 2 2 23 2 3 2 2 2 11 5" xfId="26952"/>
    <cellStyle name="Normal 2 2 2 2 2 2 23 2 3 2 2 2 11 6" xfId="30679"/>
    <cellStyle name="Normal 2 2 2 2 2 2 23 2 3 2 2 2 11 7" xfId="34412"/>
    <cellStyle name="Normal 2 2 2 2 2 2 23 2 3 2 2 2 11 8" xfId="38143"/>
    <cellStyle name="Normal 2 2 2 2 2 2 23 2 3 2 2 2 12" xfId="8548"/>
    <cellStyle name="Normal 2 2 2 2 2 2 23 2 3 2 2 2 12 2" xfId="23213"/>
    <cellStyle name="Normal 2 2 2 2 2 2 23 2 3 2 2 2 13" xfId="15727"/>
    <cellStyle name="Normal 2 2 2 2 2 2 23 2 3 2 2 2 13 2" xfId="19478"/>
    <cellStyle name="Normal 2 2 2 2 2 2 23 2 3 2 2 2 14" xfId="10009"/>
    <cellStyle name="Normal 2 2 2 2 2 2 23 2 3 2 2 2 15" xfId="26950"/>
    <cellStyle name="Normal 2 2 2 2 2 2 23 2 3 2 2 2 16" xfId="30677"/>
    <cellStyle name="Normal 2 2 2 2 2 2 23 2 3 2 2 2 17" xfId="34410"/>
    <cellStyle name="Normal 2 2 2 2 2 2 23 2 3 2 2 2 18" xfId="38141"/>
    <cellStyle name="Normal 2 2 2 2 2 2 23 2 3 2 2 2 2" xfId="1461"/>
    <cellStyle name="Normal 2 2 2 2 2 2 23 2 3 2 2 2 2 10" xfId="1462"/>
    <cellStyle name="Normal 2 2 2 2 2 2 23 2 3 2 2 2 2 11" xfId="1463"/>
    <cellStyle name="Normal 2 2 2 2 2 2 23 2 3 2 2 2 2 2" xfId="1464"/>
    <cellStyle name="Normal 2 2 2 2 2 2 23 2 3 2 2 2 2 2 2" xfId="1465"/>
    <cellStyle name="Normal 2 2 2 2 2 2 23 2 3 2 2 2 2 2 3" xfId="8554"/>
    <cellStyle name="Normal 2 2 2 2 2 2 23 2 3 2 2 2 2 2 3 2" xfId="23216"/>
    <cellStyle name="Normal 2 2 2 2 2 2 23 2 3 2 2 2 2 2 4" xfId="15730"/>
    <cellStyle name="Normal 2 2 2 2 2 2 23 2 3 2 2 2 2 2 4 2" xfId="19481"/>
    <cellStyle name="Normal 2 2 2 2 2 2 23 2 3 2 2 2 2 2 5" xfId="10016"/>
    <cellStyle name="Normal 2 2 2 2 2 2 23 2 3 2 2 2 2 2 6" xfId="26953"/>
    <cellStyle name="Normal 2 2 2 2 2 2 23 2 3 2 2 2 2 2 7" xfId="30680"/>
    <cellStyle name="Normal 2 2 2 2 2 2 23 2 3 2 2 2 2 2 8" xfId="34413"/>
    <cellStyle name="Normal 2 2 2 2 2 2 23 2 3 2 2 2 2 2 9" xfId="38144"/>
    <cellStyle name="Normal 2 2 2 2 2 2 23 2 3 2 2 2 2 3" xfId="1466"/>
    <cellStyle name="Normal 2 2 2 2 2 2 23 2 3 2 2 2 2 4" xfId="1467"/>
    <cellStyle name="Normal 2 2 2 2 2 2 23 2 3 2 2 2 2 5" xfId="1468"/>
    <cellStyle name="Normal 2 2 2 2 2 2 23 2 3 2 2 2 2 6" xfId="1469"/>
    <cellStyle name="Normal 2 2 2 2 2 2 23 2 3 2 2 2 2 7" xfId="1470"/>
    <cellStyle name="Normal 2 2 2 2 2 2 23 2 3 2 2 2 2 8" xfId="1471"/>
    <cellStyle name="Normal 2 2 2 2 2 2 23 2 3 2 2 2 2 9" xfId="1472"/>
    <cellStyle name="Normal 2 2 2 2 2 2 23 2 3 2 2 2 3" xfId="1473"/>
    <cellStyle name="Normal 2 2 2 2 2 2 23 2 3 2 2 2 3 2" xfId="1474"/>
    <cellStyle name="Normal 2 2 2 2 2 2 23 2 3 2 2 2 3 2 2" xfId="8560"/>
    <cellStyle name="Normal 2 2 2 2 2 2 23 2 3 2 2 2 3 2 2 2" xfId="23217"/>
    <cellStyle name="Normal 2 2 2 2 2 2 23 2 3 2 2 2 3 2 3" xfId="15731"/>
    <cellStyle name="Normal 2 2 2 2 2 2 23 2 3 2 2 2 3 2 3 2" xfId="19482"/>
    <cellStyle name="Normal 2 2 2 2 2 2 23 2 3 2 2 2 3 2 4" xfId="10025"/>
    <cellStyle name="Normal 2 2 2 2 2 2 23 2 3 2 2 2 3 2 5" xfId="26954"/>
    <cellStyle name="Normal 2 2 2 2 2 2 23 2 3 2 2 2 3 2 6" xfId="30681"/>
    <cellStyle name="Normal 2 2 2 2 2 2 23 2 3 2 2 2 3 2 7" xfId="34414"/>
    <cellStyle name="Normal 2 2 2 2 2 2 23 2 3 2 2 2 3 2 8" xfId="38145"/>
    <cellStyle name="Normal 2 2 2 2 2 2 23 2 3 2 2 2 4" xfId="1475"/>
    <cellStyle name="Normal 2 2 2 2 2 2 23 2 3 2 2 2 4 2" xfId="8561"/>
    <cellStyle name="Normal 2 2 2 2 2 2 23 2 3 2 2 2 4 2 2" xfId="23218"/>
    <cellStyle name="Normal 2 2 2 2 2 2 23 2 3 2 2 2 4 3" xfId="15732"/>
    <cellStyle name="Normal 2 2 2 2 2 2 23 2 3 2 2 2 4 3 2" xfId="19483"/>
    <cellStyle name="Normal 2 2 2 2 2 2 23 2 3 2 2 2 4 4" xfId="10026"/>
    <cellStyle name="Normal 2 2 2 2 2 2 23 2 3 2 2 2 4 5" xfId="26955"/>
    <cellStyle name="Normal 2 2 2 2 2 2 23 2 3 2 2 2 4 6" xfId="30682"/>
    <cellStyle name="Normal 2 2 2 2 2 2 23 2 3 2 2 2 4 7" xfId="34415"/>
    <cellStyle name="Normal 2 2 2 2 2 2 23 2 3 2 2 2 4 8" xfId="38146"/>
    <cellStyle name="Normal 2 2 2 2 2 2 23 2 3 2 2 2 5" xfId="1476"/>
    <cellStyle name="Normal 2 2 2 2 2 2 23 2 3 2 2 2 5 2" xfId="8562"/>
    <cellStyle name="Normal 2 2 2 2 2 2 23 2 3 2 2 2 5 2 2" xfId="23219"/>
    <cellStyle name="Normal 2 2 2 2 2 2 23 2 3 2 2 2 5 3" xfId="15733"/>
    <cellStyle name="Normal 2 2 2 2 2 2 23 2 3 2 2 2 5 3 2" xfId="19484"/>
    <cellStyle name="Normal 2 2 2 2 2 2 23 2 3 2 2 2 5 4" xfId="10027"/>
    <cellStyle name="Normal 2 2 2 2 2 2 23 2 3 2 2 2 5 5" xfId="26956"/>
    <cellStyle name="Normal 2 2 2 2 2 2 23 2 3 2 2 2 5 6" xfId="30683"/>
    <cellStyle name="Normal 2 2 2 2 2 2 23 2 3 2 2 2 5 7" xfId="34416"/>
    <cellStyle name="Normal 2 2 2 2 2 2 23 2 3 2 2 2 5 8" xfId="38147"/>
    <cellStyle name="Normal 2 2 2 2 2 2 23 2 3 2 2 2 6" xfId="1477"/>
    <cellStyle name="Normal 2 2 2 2 2 2 23 2 3 2 2 2 6 2" xfId="8563"/>
    <cellStyle name="Normal 2 2 2 2 2 2 23 2 3 2 2 2 6 2 2" xfId="23220"/>
    <cellStyle name="Normal 2 2 2 2 2 2 23 2 3 2 2 2 6 3" xfId="15734"/>
    <cellStyle name="Normal 2 2 2 2 2 2 23 2 3 2 2 2 6 3 2" xfId="19485"/>
    <cellStyle name="Normal 2 2 2 2 2 2 23 2 3 2 2 2 6 4" xfId="10028"/>
    <cellStyle name="Normal 2 2 2 2 2 2 23 2 3 2 2 2 6 5" xfId="26957"/>
    <cellStyle name="Normal 2 2 2 2 2 2 23 2 3 2 2 2 6 6" xfId="30684"/>
    <cellStyle name="Normal 2 2 2 2 2 2 23 2 3 2 2 2 6 7" xfId="34417"/>
    <cellStyle name="Normal 2 2 2 2 2 2 23 2 3 2 2 2 6 8" xfId="38148"/>
    <cellStyle name="Normal 2 2 2 2 2 2 23 2 3 2 2 2 7" xfId="1478"/>
    <cellStyle name="Normal 2 2 2 2 2 2 23 2 3 2 2 2 7 2" xfId="8564"/>
    <cellStyle name="Normal 2 2 2 2 2 2 23 2 3 2 2 2 7 2 2" xfId="23221"/>
    <cellStyle name="Normal 2 2 2 2 2 2 23 2 3 2 2 2 7 3" xfId="15735"/>
    <cellStyle name="Normal 2 2 2 2 2 2 23 2 3 2 2 2 7 3 2" xfId="19486"/>
    <cellStyle name="Normal 2 2 2 2 2 2 23 2 3 2 2 2 7 4" xfId="10029"/>
    <cellStyle name="Normal 2 2 2 2 2 2 23 2 3 2 2 2 7 5" xfId="26958"/>
    <cellStyle name="Normal 2 2 2 2 2 2 23 2 3 2 2 2 7 6" xfId="30685"/>
    <cellStyle name="Normal 2 2 2 2 2 2 23 2 3 2 2 2 7 7" xfId="34418"/>
    <cellStyle name="Normal 2 2 2 2 2 2 23 2 3 2 2 2 7 8" xfId="38149"/>
    <cellStyle name="Normal 2 2 2 2 2 2 23 2 3 2 2 2 8" xfId="1479"/>
    <cellStyle name="Normal 2 2 2 2 2 2 23 2 3 2 2 2 8 2" xfId="8565"/>
    <cellStyle name="Normal 2 2 2 2 2 2 23 2 3 2 2 2 8 2 2" xfId="23222"/>
    <cellStyle name="Normal 2 2 2 2 2 2 23 2 3 2 2 2 8 3" xfId="15736"/>
    <cellStyle name="Normal 2 2 2 2 2 2 23 2 3 2 2 2 8 3 2" xfId="19487"/>
    <cellStyle name="Normal 2 2 2 2 2 2 23 2 3 2 2 2 8 4" xfId="10030"/>
    <cellStyle name="Normal 2 2 2 2 2 2 23 2 3 2 2 2 8 5" xfId="26959"/>
    <cellStyle name="Normal 2 2 2 2 2 2 23 2 3 2 2 2 8 6" xfId="30686"/>
    <cellStyle name="Normal 2 2 2 2 2 2 23 2 3 2 2 2 8 7" xfId="34419"/>
    <cellStyle name="Normal 2 2 2 2 2 2 23 2 3 2 2 2 8 8" xfId="38150"/>
    <cellStyle name="Normal 2 2 2 2 2 2 23 2 3 2 2 2 9" xfId="1480"/>
    <cellStyle name="Normal 2 2 2 2 2 2 23 2 3 2 2 2 9 2" xfId="8566"/>
    <cellStyle name="Normal 2 2 2 2 2 2 23 2 3 2 2 2 9 2 2" xfId="23223"/>
    <cellStyle name="Normal 2 2 2 2 2 2 23 2 3 2 2 2 9 3" xfId="15737"/>
    <cellStyle name="Normal 2 2 2 2 2 2 23 2 3 2 2 2 9 3 2" xfId="19488"/>
    <cellStyle name="Normal 2 2 2 2 2 2 23 2 3 2 2 2 9 4" xfId="10031"/>
    <cellStyle name="Normal 2 2 2 2 2 2 23 2 3 2 2 2 9 5" xfId="26960"/>
    <cellStyle name="Normal 2 2 2 2 2 2 23 2 3 2 2 2 9 6" xfId="30687"/>
    <cellStyle name="Normal 2 2 2 2 2 2 23 2 3 2 2 2 9 7" xfId="34420"/>
    <cellStyle name="Normal 2 2 2 2 2 2 23 2 3 2 2 2 9 8" xfId="38151"/>
    <cellStyle name="Normal 2 2 2 2 2 2 23 2 3 2 2 3" xfId="1481"/>
    <cellStyle name="Normal 2 2 2 2 2 2 23 2 3 2 2 3 2" xfId="1482"/>
    <cellStyle name="Normal 2 2 2 2 2 2 23 2 3 2 2 3 3" xfId="8567"/>
    <cellStyle name="Normal 2 2 2 2 2 2 23 2 3 2 2 3 3 2" xfId="23224"/>
    <cellStyle name="Normal 2 2 2 2 2 2 23 2 3 2 2 3 4" xfId="15738"/>
    <cellStyle name="Normal 2 2 2 2 2 2 23 2 3 2 2 3 4 2" xfId="19489"/>
    <cellStyle name="Normal 2 2 2 2 2 2 23 2 3 2 2 3 5" xfId="10032"/>
    <cellStyle name="Normal 2 2 2 2 2 2 23 2 3 2 2 3 6" xfId="26961"/>
    <cellStyle name="Normal 2 2 2 2 2 2 23 2 3 2 2 3 7" xfId="30688"/>
    <cellStyle name="Normal 2 2 2 2 2 2 23 2 3 2 2 3 8" xfId="34421"/>
    <cellStyle name="Normal 2 2 2 2 2 2 23 2 3 2 2 3 9" xfId="38152"/>
    <cellStyle name="Normal 2 2 2 2 2 2 23 2 3 2 2 4" xfId="1483"/>
    <cellStyle name="Normal 2 2 2 2 2 2 23 2 3 2 2 5" xfId="1484"/>
    <cellStyle name="Normal 2 2 2 2 2 2 23 2 3 2 2 6" xfId="1485"/>
    <cellStyle name="Normal 2 2 2 2 2 2 23 2 3 2 2 7" xfId="1486"/>
    <cellStyle name="Normal 2 2 2 2 2 2 23 2 3 2 2 8" xfId="1487"/>
    <cellStyle name="Normal 2 2 2 2 2 2 23 2 3 2 2 9" xfId="1488"/>
    <cellStyle name="Normal 2 2 2 2 2 2 23 2 3 2 3" xfId="1489"/>
    <cellStyle name="Normal 2 2 2 2 2 2 23 2 3 2 3 10" xfId="1490"/>
    <cellStyle name="Normal 2 2 2 2 2 2 23 2 3 2 3 11" xfId="1491"/>
    <cellStyle name="Normal 2 2 2 2 2 2 23 2 3 2 3 2" xfId="1492"/>
    <cellStyle name="Normal 2 2 2 2 2 2 23 2 3 2 3 2 2" xfId="1493"/>
    <cellStyle name="Normal 2 2 2 2 2 2 23 2 3 2 3 2 3" xfId="8575"/>
    <cellStyle name="Normal 2 2 2 2 2 2 23 2 3 2 3 2 3 2" xfId="23225"/>
    <cellStyle name="Normal 2 2 2 2 2 2 23 2 3 2 3 2 4" xfId="15739"/>
    <cellStyle name="Normal 2 2 2 2 2 2 23 2 3 2 3 2 4 2" xfId="19490"/>
    <cellStyle name="Normal 2 2 2 2 2 2 23 2 3 2 3 2 5" xfId="10043"/>
    <cellStyle name="Normal 2 2 2 2 2 2 23 2 3 2 3 2 6" xfId="26962"/>
    <cellStyle name="Normal 2 2 2 2 2 2 23 2 3 2 3 2 7" xfId="30689"/>
    <cellStyle name="Normal 2 2 2 2 2 2 23 2 3 2 3 2 8" xfId="34422"/>
    <cellStyle name="Normal 2 2 2 2 2 2 23 2 3 2 3 2 9" xfId="38153"/>
    <cellStyle name="Normal 2 2 2 2 2 2 23 2 3 2 3 3" xfId="1494"/>
    <cellStyle name="Normal 2 2 2 2 2 2 23 2 3 2 3 4" xfId="1495"/>
    <cellStyle name="Normal 2 2 2 2 2 2 23 2 3 2 3 5" xfId="1496"/>
    <cellStyle name="Normal 2 2 2 2 2 2 23 2 3 2 3 6" xfId="1497"/>
    <cellStyle name="Normal 2 2 2 2 2 2 23 2 3 2 3 7" xfId="1498"/>
    <cellStyle name="Normal 2 2 2 2 2 2 23 2 3 2 3 8" xfId="1499"/>
    <cellStyle name="Normal 2 2 2 2 2 2 23 2 3 2 3 9" xfId="1500"/>
    <cellStyle name="Normal 2 2 2 2 2 2 23 2 3 2 4" xfId="1501"/>
    <cellStyle name="Normal 2 2 2 2 2 2 23 2 3 2 4 2" xfId="1502"/>
    <cellStyle name="Normal 2 2 2 2 2 2 23 2 3 2 4 2 2" xfId="8580"/>
    <cellStyle name="Normal 2 2 2 2 2 2 23 2 3 2 4 2 2 2" xfId="23226"/>
    <cellStyle name="Normal 2 2 2 2 2 2 23 2 3 2 4 2 3" xfId="15740"/>
    <cellStyle name="Normal 2 2 2 2 2 2 23 2 3 2 4 2 3 2" xfId="19491"/>
    <cellStyle name="Normal 2 2 2 2 2 2 23 2 3 2 4 2 4" xfId="10045"/>
    <cellStyle name="Normal 2 2 2 2 2 2 23 2 3 2 4 2 5" xfId="26963"/>
    <cellStyle name="Normal 2 2 2 2 2 2 23 2 3 2 4 2 6" xfId="30690"/>
    <cellStyle name="Normal 2 2 2 2 2 2 23 2 3 2 4 2 7" xfId="34423"/>
    <cellStyle name="Normal 2 2 2 2 2 2 23 2 3 2 4 2 8" xfId="38154"/>
    <cellStyle name="Normal 2 2 2 2 2 2 23 2 3 2 5" xfId="1503"/>
    <cellStyle name="Normal 2 2 2 2 2 2 23 2 3 2 5 2" xfId="8581"/>
    <cellStyle name="Normal 2 2 2 2 2 2 23 2 3 2 5 2 2" xfId="23227"/>
    <cellStyle name="Normal 2 2 2 2 2 2 23 2 3 2 5 3" xfId="15741"/>
    <cellStyle name="Normal 2 2 2 2 2 2 23 2 3 2 5 3 2" xfId="19492"/>
    <cellStyle name="Normal 2 2 2 2 2 2 23 2 3 2 5 4" xfId="10054"/>
    <cellStyle name="Normal 2 2 2 2 2 2 23 2 3 2 5 5" xfId="26964"/>
    <cellStyle name="Normal 2 2 2 2 2 2 23 2 3 2 5 6" xfId="30691"/>
    <cellStyle name="Normal 2 2 2 2 2 2 23 2 3 2 5 7" xfId="34424"/>
    <cellStyle name="Normal 2 2 2 2 2 2 23 2 3 2 5 8" xfId="38155"/>
    <cellStyle name="Normal 2 2 2 2 2 2 23 2 3 2 6" xfId="1504"/>
    <cellStyle name="Normal 2 2 2 2 2 2 23 2 3 2 6 2" xfId="8582"/>
    <cellStyle name="Normal 2 2 2 2 2 2 23 2 3 2 6 2 2" xfId="23228"/>
    <cellStyle name="Normal 2 2 2 2 2 2 23 2 3 2 6 3" xfId="15742"/>
    <cellStyle name="Normal 2 2 2 2 2 2 23 2 3 2 6 3 2" xfId="19493"/>
    <cellStyle name="Normal 2 2 2 2 2 2 23 2 3 2 6 4" xfId="10055"/>
    <cellStyle name="Normal 2 2 2 2 2 2 23 2 3 2 6 5" xfId="26965"/>
    <cellStyle name="Normal 2 2 2 2 2 2 23 2 3 2 6 6" xfId="30692"/>
    <cellStyle name="Normal 2 2 2 2 2 2 23 2 3 2 6 7" xfId="34425"/>
    <cellStyle name="Normal 2 2 2 2 2 2 23 2 3 2 6 8" xfId="38156"/>
    <cellStyle name="Normal 2 2 2 2 2 2 23 2 3 2 7" xfId="1505"/>
    <cellStyle name="Normal 2 2 2 2 2 2 23 2 3 2 7 2" xfId="8583"/>
    <cellStyle name="Normal 2 2 2 2 2 2 23 2 3 2 7 2 2" xfId="23229"/>
    <cellStyle name="Normal 2 2 2 2 2 2 23 2 3 2 7 3" xfId="15743"/>
    <cellStyle name="Normal 2 2 2 2 2 2 23 2 3 2 7 3 2" xfId="19494"/>
    <cellStyle name="Normal 2 2 2 2 2 2 23 2 3 2 7 4" xfId="10056"/>
    <cellStyle name="Normal 2 2 2 2 2 2 23 2 3 2 7 5" xfId="26966"/>
    <cellStyle name="Normal 2 2 2 2 2 2 23 2 3 2 7 6" xfId="30693"/>
    <cellStyle name="Normal 2 2 2 2 2 2 23 2 3 2 7 7" xfId="34426"/>
    <cellStyle name="Normal 2 2 2 2 2 2 23 2 3 2 7 8" xfId="38157"/>
    <cellStyle name="Normal 2 2 2 2 2 2 23 2 3 2 8" xfId="1506"/>
    <cellStyle name="Normal 2 2 2 2 2 2 23 2 3 2 8 2" xfId="8584"/>
    <cellStyle name="Normal 2 2 2 2 2 2 23 2 3 2 8 2 2" xfId="23230"/>
    <cellStyle name="Normal 2 2 2 2 2 2 23 2 3 2 8 3" xfId="15744"/>
    <cellStyle name="Normal 2 2 2 2 2 2 23 2 3 2 8 3 2" xfId="19495"/>
    <cellStyle name="Normal 2 2 2 2 2 2 23 2 3 2 8 4" xfId="10057"/>
    <cellStyle name="Normal 2 2 2 2 2 2 23 2 3 2 8 5" xfId="26967"/>
    <cellStyle name="Normal 2 2 2 2 2 2 23 2 3 2 8 6" xfId="30694"/>
    <cellStyle name="Normal 2 2 2 2 2 2 23 2 3 2 8 7" xfId="34427"/>
    <cellStyle name="Normal 2 2 2 2 2 2 23 2 3 2 8 8" xfId="38158"/>
    <cellStyle name="Normal 2 2 2 2 2 2 23 2 3 2 9" xfId="1507"/>
    <cellStyle name="Normal 2 2 2 2 2 2 23 2 3 2 9 2" xfId="8585"/>
    <cellStyle name="Normal 2 2 2 2 2 2 23 2 3 2 9 2 2" xfId="23231"/>
    <cellStyle name="Normal 2 2 2 2 2 2 23 2 3 2 9 3" xfId="15745"/>
    <cellStyle name="Normal 2 2 2 2 2 2 23 2 3 2 9 3 2" xfId="19496"/>
    <cellStyle name="Normal 2 2 2 2 2 2 23 2 3 2 9 4" xfId="10058"/>
    <cellStyle name="Normal 2 2 2 2 2 2 23 2 3 2 9 5" xfId="26968"/>
    <cellStyle name="Normal 2 2 2 2 2 2 23 2 3 2 9 6" xfId="30695"/>
    <cellStyle name="Normal 2 2 2 2 2 2 23 2 3 2 9 7" xfId="34428"/>
    <cellStyle name="Normal 2 2 2 2 2 2 23 2 3 2 9 8" xfId="38159"/>
    <cellStyle name="Normal 2 2 2 2 2 2 23 2 3 3" xfId="1508"/>
    <cellStyle name="Normal 2 2 2 2 2 2 23 2 3 3 10" xfId="1509"/>
    <cellStyle name="Normal 2 2 2 2 2 2 23 2 3 3 10 2" xfId="8587"/>
    <cellStyle name="Normal 2 2 2 2 2 2 23 2 3 3 10 2 2" xfId="23233"/>
    <cellStyle name="Normal 2 2 2 2 2 2 23 2 3 3 10 3" xfId="15747"/>
    <cellStyle name="Normal 2 2 2 2 2 2 23 2 3 3 10 3 2" xfId="19498"/>
    <cellStyle name="Normal 2 2 2 2 2 2 23 2 3 3 10 4" xfId="10060"/>
    <cellStyle name="Normal 2 2 2 2 2 2 23 2 3 3 10 5" xfId="26970"/>
    <cellStyle name="Normal 2 2 2 2 2 2 23 2 3 3 10 6" xfId="30697"/>
    <cellStyle name="Normal 2 2 2 2 2 2 23 2 3 3 10 7" xfId="34430"/>
    <cellStyle name="Normal 2 2 2 2 2 2 23 2 3 3 10 8" xfId="38161"/>
    <cellStyle name="Normal 2 2 2 2 2 2 23 2 3 3 11" xfId="1510"/>
    <cellStyle name="Normal 2 2 2 2 2 2 23 2 3 3 11 2" xfId="8588"/>
    <cellStyle name="Normal 2 2 2 2 2 2 23 2 3 3 11 2 2" xfId="23234"/>
    <cellStyle name="Normal 2 2 2 2 2 2 23 2 3 3 11 3" xfId="15748"/>
    <cellStyle name="Normal 2 2 2 2 2 2 23 2 3 3 11 3 2" xfId="19499"/>
    <cellStyle name="Normal 2 2 2 2 2 2 23 2 3 3 11 4" xfId="10061"/>
    <cellStyle name="Normal 2 2 2 2 2 2 23 2 3 3 11 5" xfId="26971"/>
    <cellStyle name="Normal 2 2 2 2 2 2 23 2 3 3 11 6" xfId="30698"/>
    <cellStyle name="Normal 2 2 2 2 2 2 23 2 3 3 11 7" xfId="34431"/>
    <cellStyle name="Normal 2 2 2 2 2 2 23 2 3 3 11 8" xfId="38162"/>
    <cellStyle name="Normal 2 2 2 2 2 2 23 2 3 3 12" xfId="8586"/>
    <cellStyle name="Normal 2 2 2 2 2 2 23 2 3 3 12 2" xfId="23232"/>
    <cellStyle name="Normal 2 2 2 2 2 2 23 2 3 3 13" xfId="15746"/>
    <cellStyle name="Normal 2 2 2 2 2 2 23 2 3 3 13 2" xfId="19497"/>
    <cellStyle name="Normal 2 2 2 2 2 2 23 2 3 3 14" xfId="10059"/>
    <cellStyle name="Normal 2 2 2 2 2 2 23 2 3 3 15" xfId="26969"/>
    <cellStyle name="Normal 2 2 2 2 2 2 23 2 3 3 16" xfId="30696"/>
    <cellStyle name="Normal 2 2 2 2 2 2 23 2 3 3 17" xfId="34429"/>
    <cellStyle name="Normal 2 2 2 2 2 2 23 2 3 3 18" xfId="38160"/>
    <cellStyle name="Normal 2 2 2 2 2 2 23 2 3 3 2" xfId="1511"/>
    <cellStyle name="Normal 2 2 2 2 2 2 23 2 3 3 2 10" xfId="1512"/>
    <cellStyle name="Normal 2 2 2 2 2 2 23 2 3 3 2 11" xfId="1513"/>
    <cellStyle name="Normal 2 2 2 2 2 2 23 2 3 3 2 2" xfId="1514"/>
    <cellStyle name="Normal 2 2 2 2 2 2 23 2 3 3 2 2 2" xfId="1515"/>
    <cellStyle name="Normal 2 2 2 2 2 2 23 2 3 3 2 2 3" xfId="8592"/>
    <cellStyle name="Normal 2 2 2 2 2 2 23 2 3 3 2 2 3 2" xfId="23235"/>
    <cellStyle name="Normal 2 2 2 2 2 2 23 2 3 3 2 2 4" xfId="15749"/>
    <cellStyle name="Normal 2 2 2 2 2 2 23 2 3 3 2 2 4 2" xfId="19500"/>
    <cellStyle name="Normal 2 2 2 2 2 2 23 2 3 3 2 2 5" xfId="10065"/>
    <cellStyle name="Normal 2 2 2 2 2 2 23 2 3 3 2 2 6" xfId="26972"/>
    <cellStyle name="Normal 2 2 2 2 2 2 23 2 3 3 2 2 7" xfId="30699"/>
    <cellStyle name="Normal 2 2 2 2 2 2 23 2 3 3 2 2 8" xfId="34432"/>
    <cellStyle name="Normal 2 2 2 2 2 2 23 2 3 3 2 2 9" xfId="38163"/>
    <cellStyle name="Normal 2 2 2 2 2 2 23 2 3 3 2 3" xfId="1516"/>
    <cellStyle name="Normal 2 2 2 2 2 2 23 2 3 3 2 4" xfId="1517"/>
    <cellStyle name="Normal 2 2 2 2 2 2 23 2 3 3 2 5" xfId="1518"/>
    <cellStyle name="Normal 2 2 2 2 2 2 23 2 3 3 2 6" xfId="1519"/>
    <cellStyle name="Normal 2 2 2 2 2 2 23 2 3 3 2 7" xfId="1520"/>
    <cellStyle name="Normal 2 2 2 2 2 2 23 2 3 3 2 8" xfId="1521"/>
    <cellStyle name="Normal 2 2 2 2 2 2 23 2 3 3 2 9" xfId="1522"/>
    <cellStyle name="Normal 2 2 2 2 2 2 23 2 3 3 3" xfId="1523"/>
    <cellStyle name="Normal 2 2 2 2 2 2 23 2 3 3 3 2" xfId="1524"/>
    <cellStyle name="Normal 2 2 2 2 2 2 23 2 3 3 3 2 2" xfId="8601"/>
    <cellStyle name="Normal 2 2 2 2 2 2 23 2 3 3 3 2 2 2" xfId="23236"/>
    <cellStyle name="Normal 2 2 2 2 2 2 23 2 3 3 3 2 3" xfId="15750"/>
    <cellStyle name="Normal 2 2 2 2 2 2 23 2 3 3 3 2 3 2" xfId="19501"/>
    <cellStyle name="Normal 2 2 2 2 2 2 23 2 3 3 3 2 4" xfId="10067"/>
    <cellStyle name="Normal 2 2 2 2 2 2 23 2 3 3 3 2 5" xfId="26973"/>
    <cellStyle name="Normal 2 2 2 2 2 2 23 2 3 3 3 2 6" xfId="30700"/>
    <cellStyle name="Normal 2 2 2 2 2 2 23 2 3 3 3 2 7" xfId="34433"/>
    <cellStyle name="Normal 2 2 2 2 2 2 23 2 3 3 3 2 8" xfId="38164"/>
    <cellStyle name="Normal 2 2 2 2 2 2 23 2 3 3 4" xfId="1525"/>
    <cellStyle name="Normal 2 2 2 2 2 2 23 2 3 3 4 2" xfId="8602"/>
    <cellStyle name="Normal 2 2 2 2 2 2 23 2 3 3 4 2 2" xfId="23237"/>
    <cellStyle name="Normal 2 2 2 2 2 2 23 2 3 3 4 3" xfId="15751"/>
    <cellStyle name="Normal 2 2 2 2 2 2 23 2 3 3 4 3 2" xfId="19502"/>
    <cellStyle name="Normal 2 2 2 2 2 2 23 2 3 3 4 4" xfId="10076"/>
    <cellStyle name="Normal 2 2 2 2 2 2 23 2 3 3 4 5" xfId="26974"/>
    <cellStyle name="Normal 2 2 2 2 2 2 23 2 3 3 4 6" xfId="30701"/>
    <cellStyle name="Normal 2 2 2 2 2 2 23 2 3 3 4 7" xfId="34434"/>
    <cellStyle name="Normal 2 2 2 2 2 2 23 2 3 3 4 8" xfId="38165"/>
    <cellStyle name="Normal 2 2 2 2 2 2 23 2 3 3 5" xfId="1526"/>
    <cellStyle name="Normal 2 2 2 2 2 2 23 2 3 3 5 2" xfId="8603"/>
    <cellStyle name="Normal 2 2 2 2 2 2 23 2 3 3 5 2 2" xfId="23238"/>
    <cellStyle name="Normal 2 2 2 2 2 2 23 2 3 3 5 3" xfId="15752"/>
    <cellStyle name="Normal 2 2 2 2 2 2 23 2 3 3 5 3 2" xfId="19503"/>
    <cellStyle name="Normal 2 2 2 2 2 2 23 2 3 3 5 4" xfId="10077"/>
    <cellStyle name="Normal 2 2 2 2 2 2 23 2 3 3 5 5" xfId="26975"/>
    <cellStyle name="Normal 2 2 2 2 2 2 23 2 3 3 5 6" xfId="30702"/>
    <cellStyle name="Normal 2 2 2 2 2 2 23 2 3 3 5 7" xfId="34435"/>
    <cellStyle name="Normal 2 2 2 2 2 2 23 2 3 3 5 8" xfId="38166"/>
    <cellStyle name="Normal 2 2 2 2 2 2 23 2 3 3 6" xfId="1527"/>
    <cellStyle name="Normal 2 2 2 2 2 2 23 2 3 3 6 2" xfId="8604"/>
    <cellStyle name="Normal 2 2 2 2 2 2 23 2 3 3 6 2 2" xfId="23239"/>
    <cellStyle name="Normal 2 2 2 2 2 2 23 2 3 3 6 3" xfId="15753"/>
    <cellStyle name="Normal 2 2 2 2 2 2 23 2 3 3 6 3 2" xfId="19504"/>
    <cellStyle name="Normal 2 2 2 2 2 2 23 2 3 3 6 4" xfId="10078"/>
    <cellStyle name="Normal 2 2 2 2 2 2 23 2 3 3 6 5" xfId="26976"/>
    <cellStyle name="Normal 2 2 2 2 2 2 23 2 3 3 6 6" xfId="30703"/>
    <cellStyle name="Normal 2 2 2 2 2 2 23 2 3 3 6 7" xfId="34436"/>
    <cellStyle name="Normal 2 2 2 2 2 2 23 2 3 3 6 8" xfId="38167"/>
    <cellStyle name="Normal 2 2 2 2 2 2 23 2 3 3 7" xfId="1528"/>
    <cellStyle name="Normal 2 2 2 2 2 2 23 2 3 3 7 2" xfId="8605"/>
    <cellStyle name="Normal 2 2 2 2 2 2 23 2 3 3 7 2 2" xfId="23240"/>
    <cellStyle name="Normal 2 2 2 2 2 2 23 2 3 3 7 3" xfId="15754"/>
    <cellStyle name="Normal 2 2 2 2 2 2 23 2 3 3 7 3 2" xfId="19505"/>
    <cellStyle name="Normal 2 2 2 2 2 2 23 2 3 3 7 4" xfId="10079"/>
    <cellStyle name="Normal 2 2 2 2 2 2 23 2 3 3 7 5" xfId="26977"/>
    <cellStyle name="Normal 2 2 2 2 2 2 23 2 3 3 7 6" xfId="30704"/>
    <cellStyle name="Normal 2 2 2 2 2 2 23 2 3 3 7 7" xfId="34437"/>
    <cellStyle name="Normal 2 2 2 2 2 2 23 2 3 3 7 8" xfId="38168"/>
    <cellStyle name="Normal 2 2 2 2 2 2 23 2 3 3 8" xfId="1529"/>
    <cellStyle name="Normal 2 2 2 2 2 2 23 2 3 3 8 2" xfId="8606"/>
    <cellStyle name="Normal 2 2 2 2 2 2 23 2 3 3 8 2 2" xfId="23241"/>
    <cellStyle name="Normal 2 2 2 2 2 2 23 2 3 3 8 3" xfId="15755"/>
    <cellStyle name="Normal 2 2 2 2 2 2 23 2 3 3 8 3 2" xfId="19506"/>
    <cellStyle name="Normal 2 2 2 2 2 2 23 2 3 3 8 4" xfId="10080"/>
    <cellStyle name="Normal 2 2 2 2 2 2 23 2 3 3 8 5" xfId="26978"/>
    <cellStyle name="Normal 2 2 2 2 2 2 23 2 3 3 8 6" xfId="30705"/>
    <cellStyle name="Normal 2 2 2 2 2 2 23 2 3 3 8 7" xfId="34438"/>
    <cellStyle name="Normal 2 2 2 2 2 2 23 2 3 3 8 8" xfId="38169"/>
    <cellStyle name="Normal 2 2 2 2 2 2 23 2 3 3 9" xfId="1530"/>
    <cellStyle name="Normal 2 2 2 2 2 2 23 2 3 3 9 2" xfId="8607"/>
    <cellStyle name="Normal 2 2 2 2 2 2 23 2 3 3 9 2 2" xfId="23242"/>
    <cellStyle name="Normal 2 2 2 2 2 2 23 2 3 3 9 3" xfId="15756"/>
    <cellStyle name="Normal 2 2 2 2 2 2 23 2 3 3 9 3 2" xfId="19507"/>
    <cellStyle name="Normal 2 2 2 2 2 2 23 2 3 3 9 4" xfId="10081"/>
    <cellStyle name="Normal 2 2 2 2 2 2 23 2 3 3 9 5" xfId="26979"/>
    <cellStyle name="Normal 2 2 2 2 2 2 23 2 3 3 9 6" xfId="30706"/>
    <cellStyle name="Normal 2 2 2 2 2 2 23 2 3 3 9 7" xfId="34439"/>
    <cellStyle name="Normal 2 2 2 2 2 2 23 2 3 3 9 8" xfId="38170"/>
    <cellStyle name="Normal 2 2 2 2 2 2 23 2 3 4" xfId="1531"/>
    <cellStyle name="Normal 2 2 2 2 2 2 23 2 3 4 2" xfId="1532"/>
    <cellStyle name="Normal 2 2 2 2 2 2 23 2 3 4 3" xfId="8608"/>
    <cellStyle name="Normal 2 2 2 2 2 2 23 2 3 4 3 2" xfId="23243"/>
    <cellStyle name="Normal 2 2 2 2 2 2 23 2 3 4 4" xfId="15757"/>
    <cellStyle name="Normal 2 2 2 2 2 2 23 2 3 4 4 2" xfId="19508"/>
    <cellStyle name="Normal 2 2 2 2 2 2 23 2 3 4 5" xfId="10082"/>
    <cellStyle name="Normal 2 2 2 2 2 2 23 2 3 4 6" xfId="26980"/>
    <cellStyle name="Normal 2 2 2 2 2 2 23 2 3 4 7" xfId="30707"/>
    <cellStyle name="Normal 2 2 2 2 2 2 23 2 3 4 8" xfId="34440"/>
    <cellStyle name="Normal 2 2 2 2 2 2 23 2 3 4 9" xfId="38171"/>
    <cellStyle name="Normal 2 2 2 2 2 2 23 2 3 5" xfId="1533"/>
    <cellStyle name="Normal 2 2 2 2 2 2 23 2 3 6" xfId="1534"/>
    <cellStyle name="Normal 2 2 2 2 2 2 23 2 3 7" xfId="1535"/>
    <cellStyle name="Normal 2 2 2 2 2 2 23 2 3 8" xfId="1536"/>
    <cellStyle name="Normal 2 2 2 2 2 2 23 2 3 9" xfId="1537"/>
    <cellStyle name="Normal 2 2 2 2 2 2 23 2 4" xfId="1538"/>
    <cellStyle name="Normal 2 2 2 2 2 2 23 2 4 10" xfId="1539"/>
    <cellStyle name="Normal 2 2 2 2 2 2 23 2 4 11" xfId="1540"/>
    <cellStyle name="Normal 2 2 2 2 2 2 23 2 4 12" xfId="1541"/>
    <cellStyle name="Normal 2 2 2 2 2 2 23 2 4 2" xfId="1542"/>
    <cellStyle name="Normal 2 2 2 2 2 2 23 2 4 2 10" xfId="1543"/>
    <cellStyle name="Normal 2 2 2 2 2 2 23 2 4 2 10 2" xfId="8614"/>
    <cellStyle name="Normal 2 2 2 2 2 2 23 2 4 2 10 2 2" xfId="23245"/>
    <cellStyle name="Normal 2 2 2 2 2 2 23 2 4 2 10 3" xfId="15759"/>
    <cellStyle name="Normal 2 2 2 2 2 2 23 2 4 2 10 3 2" xfId="19510"/>
    <cellStyle name="Normal 2 2 2 2 2 2 23 2 4 2 10 4" xfId="10085"/>
    <cellStyle name="Normal 2 2 2 2 2 2 23 2 4 2 10 5" xfId="26982"/>
    <cellStyle name="Normal 2 2 2 2 2 2 23 2 4 2 10 6" xfId="30709"/>
    <cellStyle name="Normal 2 2 2 2 2 2 23 2 4 2 10 7" xfId="34442"/>
    <cellStyle name="Normal 2 2 2 2 2 2 23 2 4 2 10 8" xfId="38173"/>
    <cellStyle name="Normal 2 2 2 2 2 2 23 2 4 2 11" xfId="1544"/>
    <cellStyle name="Normal 2 2 2 2 2 2 23 2 4 2 11 2" xfId="8615"/>
    <cellStyle name="Normal 2 2 2 2 2 2 23 2 4 2 11 2 2" xfId="23246"/>
    <cellStyle name="Normal 2 2 2 2 2 2 23 2 4 2 11 3" xfId="15760"/>
    <cellStyle name="Normal 2 2 2 2 2 2 23 2 4 2 11 3 2" xfId="19511"/>
    <cellStyle name="Normal 2 2 2 2 2 2 23 2 4 2 11 4" xfId="10095"/>
    <cellStyle name="Normal 2 2 2 2 2 2 23 2 4 2 11 5" xfId="26983"/>
    <cellStyle name="Normal 2 2 2 2 2 2 23 2 4 2 11 6" xfId="30710"/>
    <cellStyle name="Normal 2 2 2 2 2 2 23 2 4 2 11 7" xfId="34443"/>
    <cellStyle name="Normal 2 2 2 2 2 2 23 2 4 2 11 8" xfId="38174"/>
    <cellStyle name="Normal 2 2 2 2 2 2 23 2 4 2 12" xfId="8613"/>
    <cellStyle name="Normal 2 2 2 2 2 2 23 2 4 2 12 2" xfId="23244"/>
    <cellStyle name="Normal 2 2 2 2 2 2 23 2 4 2 13" xfId="15758"/>
    <cellStyle name="Normal 2 2 2 2 2 2 23 2 4 2 13 2" xfId="19509"/>
    <cellStyle name="Normal 2 2 2 2 2 2 23 2 4 2 14" xfId="10084"/>
    <cellStyle name="Normal 2 2 2 2 2 2 23 2 4 2 15" xfId="26981"/>
    <cellStyle name="Normal 2 2 2 2 2 2 23 2 4 2 16" xfId="30708"/>
    <cellStyle name="Normal 2 2 2 2 2 2 23 2 4 2 17" xfId="34441"/>
    <cellStyle name="Normal 2 2 2 2 2 2 23 2 4 2 18" xfId="38172"/>
    <cellStyle name="Normal 2 2 2 2 2 2 23 2 4 2 2" xfId="1545"/>
    <cellStyle name="Normal 2 2 2 2 2 2 23 2 4 2 2 10" xfId="1546"/>
    <cellStyle name="Normal 2 2 2 2 2 2 23 2 4 2 2 11" xfId="1547"/>
    <cellStyle name="Normal 2 2 2 2 2 2 23 2 4 2 2 2" xfId="1548"/>
    <cellStyle name="Normal 2 2 2 2 2 2 23 2 4 2 2 2 2" xfId="1549"/>
    <cellStyle name="Normal 2 2 2 2 2 2 23 2 4 2 2 2 3" xfId="8616"/>
    <cellStyle name="Normal 2 2 2 2 2 2 23 2 4 2 2 2 3 2" xfId="23247"/>
    <cellStyle name="Normal 2 2 2 2 2 2 23 2 4 2 2 2 4" xfId="15761"/>
    <cellStyle name="Normal 2 2 2 2 2 2 23 2 4 2 2 2 4 2" xfId="19512"/>
    <cellStyle name="Normal 2 2 2 2 2 2 23 2 4 2 2 2 5" xfId="10099"/>
    <cellStyle name="Normal 2 2 2 2 2 2 23 2 4 2 2 2 6" xfId="26984"/>
    <cellStyle name="Normal 2 2 2 2 2 2 23 2 4 2 2 2 7" xfId="30711"/>
    <cellStyle name="Normal 2 2 2 2 2 2 23 2 4 2 2 2 8" xfId="34444"/>
    <cellStyle name="Normal 2 2 2 2 2 2 23 2 4 2 2 2 9" xfId="38175"/>
    <cellStyle name="Normal 2 2 2 2 2 2 23 2 4 2 2 3" xfId="1550"/>
    <cellStyle name="Normal 2 2 2 2 2 2 23 2 4 2 2 4" xfId="1551"/>
    <cellStyle name="Normal 2 2 2 2 2 2 23 2 4 2 2 5" xfId="1552"/>
    <cellStyle name="Normal 2 2 2 2 2 2 23 2 4 2 2 6" xfId="1553"/>
    <cellStyle name="Normal 2 2 2 2 2 2 23 2 4 2 2 7" xfId="1554"/>
    <cellStyle name="Normal 2 2 2 2 2 2 23 2 4 2 2 8" xfId="1555"/>
    <cellStyle name="Normal 2 2 2 2 2 2 23 2 4 2 2 9" xfId="1556"/>
    <cellStyle name="Normal 2 2 2 2 2 2 23 2 4 2 3" xfId="1557"/>
    <cellStyle name="Normal 2 2 2 2 2 2 23 2 4 2 3 2" xfId="1558"/>
    <cellStyle name="Normal 2 2 2 2 2 2 23 2 4 2 3 2 2" xfId="8625"/>
    <cellStyle name="Normal 2 2 2 2 2 2 23 2 4 2 3 2 2 2" xfId="23248"/>
    <cellStyle name="Normal 2 2 2 2 2 2 23 2 4 2 3 2 3" xfId="15762"/>
    <cellStyle name="Normal 2 2 2 2 2 2 23 2 4 2 3 2 3 2" xfId="19513"/>
    <cellStyle name="Normal 2 2 2 2 2 2 23 2 4 2 3 2 4" xfId="10101"/>
    <cellStyle name="Normal 2 2 2 2 2 2 23 2 4 2 3 2 5" xfId="26985"/>
    <cellStyle name="Normal 2 2 2 2 2 2 23 2 4 2 3 2 6" xfId="30712"/>
    <cellStyle name="Normal 2 2 2 2 2 2 23 2 4 2 3 2 7" xfId="34445"/>
    <cellStyle name="Normal 2 2 2 2 2 2 23 2 4 2 3 2 8" xfId="38176"/>
    <cellStyle name="Normal 2 2 2 2 2 2 23 2 4 2 4" xfId="1559"/>
    <cellStyle name="Normal 2 2 2 2 2 2 23 2 4 2 4 2" xfId="8626"/>
    <cellStyle name="Normal 2 2 2 2 2 2 23 2 4 2 4 2 2" xfId="23249"/>
    <cellStyle name="Normal 2 2 2 2 2 2 23 2 4 2 4 3" xfId="15763"/>
    <cellStyle name="Normal 2 2 2 2 2 2 23 2 4 2 4 3 2" xfId="19514"/>
    <cellStyle name="Normal 2 2 2 2 2 2 23 2 4 2 4 4" xfId="10102"/>
    <cellStyle name="Normal 2 2 2 2 2 2 23 2 4 2 4 5" xfId="26986"/>
    <cellStyle name="Normal 2 2 2 2 2 2 23 2 4 2 4 6" xfId="30713"/>
    <cellStyle name="Normal 2 2 2 2 2 2 23 2 4 2 4 7" xfId="34446"/>
    <cellStyle name="Normal 2 2 2 2 2 2 23 2 4 2 4 8" xfId="38177"/>
    <cellStyle name="Normal 2 2 2 2 2 2 23 2 4 2 5" xfId="1560"/>
    <cellStyle name="Normal 2 2 2 2 2 2 23 2 4 2 5 2" xfId="8627"/>
    <cellStyle name="Normal 2 2 2 2 2 2 23 2 4 2 5 2 2" xfId="23250"/>
    <cellStyle name="Normal 2 2 2 2 2 2 23 2 4 2 5 3" xfId="15764"/>
    <cellStyle name="Normal 2 2 2 2 2 2 23 2 4 2 5 3 2" xfId="19515"/>
    <cellStyle name="Normal 2 2 2 2 2 2 23 2 4 2 5 4" xfId="10111"/>
    <cellStyle name="Normal 2 2 2 2 2 2 23 2 4 2 5 5" xfId="26987"/>
    <cellStyle name="Normal 2 2 2 2 2 2 23 2 4 2 5 6" xfId="30714"/>
    <cellStyle name="Normal 2 2 2 2 2 2 23 2 4 2 5 7" xfId="34447"/>
    <cellStyle name="Normal 2 2 2 2 2 2 23 2 4 2 5 8" xfId="38178"/>
    <cellStyle name="Normal 2 2 2 2 2 2 23 2 4 2 6" xfId="1561"/>
    <cellStyle name="Normal 2 2 2 2 2 2 23 2 4 2 6 2" xfId="8628"/>
    <cellStyle name="Normal 2 2 2 2 2 2 23 2 4 2 6 2 2" xfId="23251"/>
    <cellStyle name="Normal 2 2 2 2 2 2 23 2 4 2 6 3" xfId="15765"/>
    <cellStyle name="Normal 2 2 2 2 2 2 23 2 4 2 6 3 2" xfId="19516"/>
    <cellStyle name="Normal 2 2 2 2 2 2 23 2 4 2 6 4" xfId="10112"/>
    <cellStyle name="Normal 2 2 2 2 2 2 23 2 4 2 6 5" xfId="26988"/>
    <cellStyle name="Normal 2 2 2 2 2 2 23 2 4 2 6 6" xfId="30715"/>
    <cellStyle name="Normal 2 2 2 2 2 2 23 2 4 2 6 7" xfId="34448"/>
    <cellStyle name="Normal 2 2 2 2 2 2 23 2 4 2 6 8" xfId="38179"/>
    <cellStyle name="Normal 2 2 2 2 2 2 23 2 4 2 7" xfId="1562"/>
    <cellStyle name="Normal 2 2 2 2 2 2 23 2 4 2 7 2" xfId="8629"/>
    <cellStyle name="Normal 2 2 2 2 2 2 23 2 4 2 7 2 2" xfId="23252"/>
    <cellStyle name="Normal 2 2 2 2 2 2 23 2 4 2 7 3" xfId="15766"/>
    <cellStyle name="Normal 2 2 2 2 2 2 23 2 4 2 7 3 2" xfId="19517"/>
    <cellStyle name="Normal 2 2 2 2 2 2 23 2 4 2 7 4" xfId="10113"/>
    <cellStyle name="Normal 2 2 2 2 2 2 23 2 4 2 7 5" xfId="26989"/>
    <cellStyle name="Normal 2 2 2 2 2 2 23 2 4 2 7 6" xfId="30716"/>
    <cellStyle name="Normal 2 2 2 2 2 2 23 2 4 2 7 7" xfId="34449"/>
    <cellStyle name="Normal 2 2 2 2 2 2 23 2 4 2 7 8" xfId="38180"/>
    <cellStyle name="Normal 2 2 2 2 2 2 23 2 4 2 8" xfId="1563"/>
    <cellStyle name="Normal 2 2 2 2 2 2 23 2 4 2 8 2" xfId="8630"/>
    <cellStyle name="Normal 2 2 2 2 2 2 23 2 4 2 8 2 2" xfId="23253"/>
    <cellStyle name="Normal 2 2 2 2 2 2 23 2 4 2 8 3" xfId="15767"/>
    <cellStyle name="Normal 2 2 2 2 2 2 23 2 4 2 8 3 2" xfId="19518"/>
    <cellStyle name="Normal 2 2 2 2 2 2 23 2 4 2 8 4" xfId="10114"/>
    <cellStyle name="Normal 2 2 2 2 2 2 23 2 4 2 8 5" xfId="26990"/>
    <cellStyle name="Normal 2 2 2 2 2 2 23 2 4 2 8 6" xfId="30717"/>
    <cellStyle name="Normal 2 2 2 2 2 2 23 2 4 2 8 7" xfId="34450"/>
    <cellStyle name="Normal 2 2 2 2 2 2 23 2 4 2 8 8" xfId="38181"/>
    <cellStyle name="Normal 2 2 2 2 2 2 23 2 4 2 9" xfId="1564"/>
    <cellStyle name="Normal 2 2 2 2 2 2 23 2 4 2 9 2" xfId="8631"/>
    <cellStyle name="Normal 2 2 2 2 2 2 23 2 4 2 9 2 2" xfId="23254"/>
    <cellStyle name="Normal 2 2 2 2 2 2 23 2 4 2 9 3" xfId="15768"/>
    <cellStyle name="Normal 2 2 2 2 2 2 23 2 4 2 9 3 2" xfId="19519"/>
    <cellStyle name="Normal 2 2 2 2 2 2 23 2 4 2 9 4" xfId="10115"/>
    <cellStyle name="Normal 2 2 2 2 2 2 23 2 4 2 9 5" xfId="26991"/>
    <cellStyle name="Normal 2 2 2 2 2 2 23 2 4 2 9 6" xfId="30718"/>
    <cellStyle name="Normal 2 2 2 2 2 2 23 2 4 2 9 7" xfId="34451"/>
    <cellStyle name="Normal 2 2 2 2 2 2 23 2 4 2 9 8" xfId="38182"/>
    <cellStyle name="Normal 2 2 2 2 2 2 23 2 4 3" xfId="1565"/>
    <cellStyle name="Normal 2 2 2 2 2 2 23 2 4 3 2" xfId="1566"/>
    <cellStyle name="Normal 2 2 2 2 2 2 23 2 4 3 3" xfId="8632"/>
    <cellStyle name="Normal 2 2 2 2 2 2 23 2 4 3 3 2" xfId="23255"/>
    <cellStyle name="Normal 2 2 2 2 2 2 23 2 4 3 4" xfId="15769"/>
    <cellStyle name="Normal 2 2 2 2 2 2 23 2 4 3 4 2" xfId="19520"/>
    <cellStyle name="Normal 2 2 2 2 2 2 23 2 4 3 5" xfId="10116"/>
    <cellStyle name="Normal 2 2 2 2 2 2 23 2 4 3 6" xfId="26992"/>
    <cellStyle name="Normal 2 2 2 2 2 2 23 2 4 3 7" xfId="30719"/>
    <cellStyle name="Normal 2 2 2 2 2 2 23 2 4 3 8" xfId="34452"/>
    <cellStyle name="Normal 2 2 2 2 2 2 23 2 4 3 9" xfId="38183"/>
    <cellStyle name="Normal 2 2 2 2 2 2 23 2 4 4" xfId="1567"/>
    <cellStyle name="Normal 2 2 2 2 2 2 23 2 4 5" xfId="1568"/>
    <cellStyle name="Normal 2 2 2 2 2 2 23 2 4 6" xfId="1569"/>
    <cellStyle name="Normal 2 2 2 2 2 2 23 2 4 7" xfId="1570"/>
    <cellStyle name="Normal 2 2 2 2 2 2 23 2 4 8" xfId="1571"/>
    <cellStyle name="Normal 2 2 2 2 2 2 23 2 4 9" xfId="1572"/>
    <cellStyle name="Normal 2 2 2 2 2 2 23 2 5" xfId="1573"/>
    <cellStyle name="Normal 2 2 2 2 2 2 23 2 5 10" xfId="1574"/>
    <cellStyle name="Normal 2 2 2 2 2 2 23 2 5 11" xfId="1575"/>
    <cellStyle name="Normal 2 2 2 2 2 2 23 2 5 2" xfId="1576"/>
    <cellStyle name="Normal 2 2 2 2 2 2 23 2 5 2 2" xfId="1577"/>
    <cellStyle name="Normal 2 2 2 2 2 2 23 2 5 2 3" xfId="8637"/>
    <cellStyle name="Normal 2 2 2 2 2 2 23 2 5 2 3 2" xfId="23256"/>
    <cellStyle name="Normal 2 2 2 2 2 2 23 2 5 2 4" xfId="15770"/>
    <cellStyle name="Normal 2 2 2 2 2 2 23 2 5 2 4 2" xfId="19521"/>
    <cellStyle name="Normal 2 2 2 2 2 2 23 2 5 2 5" xfId="10118"/>
    <cellStyle name="Normal 2 2 2 2 2 2 23 2 5 2 6" xfId="26993"/>
    <cellStyle name="Normal 2 2 2 2 2 2 23 2 5 2 7" xfId="30720"/>
    <cellStyle name="Normal 2 2 2 2 2 2 23 2 5 2 8" xfId="34453"/>
    <cellStyle name="Normal 2 2 2 2 2 2 23 2 5 2 9" xfId="38184"/>
    <cellStyle name="Normal 2 2 2 2 2 2 23 2 5 3" xfId="1578"/>
    <cellStyle name="Normal 2 2 2 2 2 2 23 2 5 4" xfId="1579"/>
    <cellStyle name="Normal 2 2 2 2 2 2 23 2 5 5" xfId="1580"/>
    <cellStyle name="Normal 2 2 2 2 2 2 23 2 5 6" xfId="1581"/>
    <cellStyle name="Normal 2 2 2 2 2 2 23 2 5 7" xfId="1582"/>
    <cellStyle name="Normal 2 2 2 2 2 2 23 2 5 8" xfId="1583"/>
    <cellStyle name="Normal 2 2 2 2 2 2 23 2 5 9" xfId="1584"/>
    <cellStyle name="Normal 2 2 2 2 2 2 23 2 6" xfId="1585"/>
    <cellStyle name="Normal 2 2 2 2 2 2 23 2 6 2" xfId="1586"/>
    <cellStyle name="Normal 2 2 2 2 2 2 23 2 6 2 2" xfId="8645"/>
    <cellStyle name="Normal 2 2 2 2 2 2 23 2 6 2 2 2" xfId="23257"/>
    <cellStyle name="Normal 2 2 2 2 2 2 23 2 6 2 3" xfId="15771"/>
    <cellStyle name="Normal 2 2 2 2 2 2 23 2 6 2 3 2" xfId="19522"/>
    <cellStyle name="Normal 2 2 2 2 2 2 23 2 6 2 4" xfId="10129"/>
    <cellStyle name="Normal 2 2 2 2 2 2 23 2 6 2 5" xfId="26994"/>
    <cellStyle name="Normal 2 2 2 2 2 2 23 2 6 2 6" xfId="30721"/>
    <cellStyle name="Normal 2 2 2 2 2 2 23 2 6 2 7" xfId="34454"/>
    <cellStyle name="Normal 2 2 2 2 2 2 23 2 6 2 8" xfId="38185"/>
    <cellStyle name="Normal 2 2 2 2 2 2 23 2 7" xfId="1587"/>
    <cellStyle name="Normal 2 2 2 2 2 2 23 2 7 2" xfId="8646"/>
    <cellStyle name="Normal 2 2 2 2 2 2 23 2 7 2 2" xfId="23258"/>
    <cellStyle name="Normal 2 2 2 2 2 2 23 2 7 3" xfId="15772"/>
    <cellStyle name="Normal 2 2 2 2 2 2 23 2 7 3 2" xfId="19523"/>
    <cellStyle name="Normal 2 2 2 2 2 2 23 2 7 4" xfId="10130"/>
    <cellStyle name="Normal 2 2 2 2 2 2 23 2 7 5" xfId="26995"/>
    <cellStyle name="Normal 2 2 2 2 2 2 23 2 7 6" xfId="30722"/>
    <cellStyle name="Normal 2 2 2 2 2 2 23 2 7 7" xfId="34455"/>
    <cellStyle name="Normal 2 2 2 2 2 2 23 2 7 8" xfId="38186"/>
    <cellStyle name="Normal 2 2 2 2 2 2 23 2 8" xfId="1588"/>
    <cellStyle name="Normal 2 2 2 2 2 2 23 2 8 2" xfId="8647"/>
    <cellStyle name="Normal 2 2 2 2 2 2 23 2 8 2 2" xfId="23259"/>
    <cellStyle name="Normal 2 2 2 2 2 2 23 2 8 3" xfId="15773"/>
    <cellStyle name="Normal 2 2 2 2 2 2 23 2 8 3 2" xfId="19524"/>
    <cellStyle name="Normal 2 2 2 2 2 2 23 2 8 4" xfId="10131"/>
    <cellStyle name="Normal 2 2 2 2 2 2 23 2 8 5" xfId="26996"/>
    <cellStyle name="Normal 2 2 2 2 2 2 23 2 8 6" xfId="30723"/>
    <cellStyle name="Normal 2 2 2 2 2 2 23 2 8 7" xfId="34456"/>
    <cellStyle name="Normal 2 2 2 2 2 2 23 2 8 8" xfId="38187"/>
    <cellStyle name="Normal 2 2 2 2 2 2 23 2 9" xfId="1589"/>
    <cellStyle name="Normal 2 2 2 2 2 2 23 2 9 2" xfId="8648"/>
    <cellStyle name="Normal 2 2 2 2 2 2 23 2 9 2 2" xfId="23260"/>
    <cellStyle name="Normal 2 2 2 2 2 2 23 2 9 3" xfId="15774"/>
    <cellStyle name="Normal 2 2 2 2 2 2 23 2 9 3 2" xfId="19525"/>
    <cellStyle name="Normal 2 2 2 2 2 2 23 2 9 4" xfId="10132"/>
    <cellStyle name="Normal 2 2 2 2 2 2 23 2 9 5" xfId="26997"/>
    <cellStyle name="Normal 2 2 2 2 2 2 23 2 9 6" xfId="30724"/>
    <cellStyle name="Normal 2 2 2 2 2 2 23 2 9 7" xfId="34457"/>
    <cellStyle name="Normal 2 2 2 2 2 2 23 2 9 8" xfId="38188"/>
    <cellStyle name="Normal 2 2 2 2 2 2 23 3" xfId="1590"/>
    <cellStyle name="Normal 2 2 2 2 2 2 23 3 10" xfId="1591"/>
    <cellStyle name="Normal 2 2 2 2 2 2 23 3 10 2" xfId="8650"/>
    <cellStyle name="Normal 2 2 2 2 2 2 23 3 10 2 2" xfId="23262"/>
    <cellStyle name="Normal 2 2 2 2 2 2 23 3 10 3" xfId="15776"/>
    <cellStyle name="Normal 2 2 2 2 2 2 23 3 10 3 2" xfId="19527"/>
    <cellStyle name="Normal 2 2 2 2 2 2 23 3 10 4" xfId="10142"/>
    <cellStyle name="Normal 2 2 2 2 2 2 23 3 10 5" xfId="26999"/>
    <cellStyle name="Normal 2 2 2 2 2 2 23 3 10 6" xfId="30726"/>
    <cellStyle name="Normal 2 2 2 2 2 2 23 3 10 7" xfId="34459"/>
    <cellStyle name="Normal 2 2 2 2 2 2 23 3 10 8" xfId="38190"/>
    <cellStyle name="Normal 2 2 2 2 2 2 23 3 11" xfId="1592"/>
    <cellStyle name="Normal 2 2 2 2 2 2 23 3 11 2" xfId="8651"/>
    <cellStyle name="Normal 2 2 2 2 2 2 23 3 11 2 2" xfId="23263"/>
    <cellStyle name="Normal 2 2 2 2 2 2 23 3 11 3" xfId="15777"/>
    <cellStyle name="Normal 2 2 2 2 2 2 23 3 11 3 2" xfId="19528"/>
    <cellStyle name="Normal 2 2 2 2 2 2 23 3 11 4" xfId="10143"/>
    <cellStyle name="Normal 2 2 2 2 2 2 23 3 11 5" xfId="27000"/>
    <cellStyle name="Normal 2 2 2 2 2 2 23 3 11 6" xfId="30727"/>
    <cellStyle name="Normal 2 2 2 2 2 2 23 3 11 7" xfId="34460"/>
    <cellStyle name="Normal 2 2 2 2 2 2 23 3 11 8" xfId="38191"/>
    <cellStyle name="Normal 2 2 2 2 2 2 23 3 12" xfId="1593"/>
    <cellStyle name="Normal 2 2 2 2 2 2 23 3 12 2" xfId="8652"/>
    <cellStyle name="Normal 2 2 2 2 2 2 23 3 12 2 2" xfId="23264"/>
    <cellStyle name="Normal 2 2 2 2 2 2 23 3 12 3" xfId="15778"/>
    <cellStyle name="Normal 2 2 2 2 2 2 23 3 12 3 2" xfId="19529"/>
    <cellStyle name="Normal 2 2 2 2 2 2 23 3 12 4" xfId="10144"/>
    <cellStyle name="Normal 2 2 2 2 2 2 23 3 12 5" xfId="27001"/>
    <cellStyle name="Normal 2 2 2 2 2 2 23 3 12 6" xfId="30728"/>
    <cellStyle name="Normal 2 2 2 2 2 2 23 3 12 7" xfId="34461"/>
    <cellStyle name="Normal 2 2 2 2 2 2 23 3 12 8" xfId="38192"/>
    <cellStyle name="Normal 2 2 2 2 2 2 23 3 13" xfId="1594"/>
    <cellStyle name="Normal 2 2 2 2 2 2 23 3 13 2" xfId="8653"/>
    <cellStyle name="Normal 2 2 2 2 2 2 23 3 13 2 2" xfId="23265"/>
    <cellStyle name="Normal 2 2 2 2 2 2 23 3 13 3" xfId="15779"/>
    <cellStyle name="Normal 2 2 2 2 2 2 23 3 13 3 2" xfId="19530"/>
    <cellStyle name="Normal 2 2 2 2 2 2 23 3 13 4" xfId="10145"/>
    <cellStyle name="Normal 2 2 2 2 2 2 23 3 13 5" xfId="27002"/>
    <cellStyle name="Normal 2 2 2 2 2 2 23 3 13 6" xfId="30729"/>
    <cellStyle name="Normal 2 2 2 2 2 2 23 3 13 7" xfId="34462"/>
    <cellStyle name="Normal 2 2 2 2 2 2 23 3 13 8" xfId="38193"/>
    <cellStyle name="Normal 2 2 2 2 2 2 23 3 14" xfId="8649"/>
    <cellStyle name="Normal 2 2 2 2 2 2 23 3 14 2" xfId="23261"/>
    <cellStyle name="Normal 2 2 2 2 2 2 23 3 15" xfId="15775"/>
    <cellStyle name="Normal 2 2 2 2 2 2 23 3 15 2" xfId="19526"/>
    <cellStyle name="Normal 2 2 2 2 2 2 23 3 16" xfId="10133"/>
    <cellStyle name="Normal 2 2 2 2 2 2 23 3 17" xfId="26998"/>
    <cellStyle name="Normal 2 2 2 2 2 2 23 3 18" xfId="30725"/>
    <cellStyle name="Normal 2 2 2 2 2 2 23 3 19" xfId="34458"/>
    <cellStyle name="Normal 2 2 2 2 2 2 23 3 2" xfId="1595"/>
    <cellStyle name="Normal 2 2 2 2 2 2 23 3 2 10" xfId="1596"/>
    <cellStyle name="Normal 2 2 2 2 2 2 23 3 2 11" xfId="1597"/>
    <cellStyle name="Normal 2 2 2 2 2 2 23 3 2 12" xfId="1598"/>
    <cellStyle name="Normal 2 2 2 2 2 2 23 3 2 13" xfId="1599"/>
    <cellStyle name="Normal 2 2 2 2 2 2 23 3 2 2" xfId="1600"/>
    <cellStyle name="Normal 2 2 2 2 2 2 23 3 2 2 10" xfId="1601"/>
    <cellStyle name="Normal 2 2 2 2 2 2 23 3 2 2 10 2" xfId="8658"/>
    <cellStyle name="Normal 2 2 2 2 2 2 23 3 2 2 10 2 2" xfId="23267"/>
    <cellStyle name="Normal 2 2 2 2 2 2 23 3 2 2 10 3" xfId="15781"/>
    <cellStyle name="Normal 2 2 2 2 2 2 23 3 2 2 10 3 2" xfId="19532"/>
    <cellStyle name="Normal 2 2 2 2 2 2 23 3 2 2 10 4" xfId="10151"/>
    <cellStyle name="Normal 2 2 2 2 2 2 23 3 2 2 10 5" xfId="27004"/>
    <cellStyle name="Normal 2 2 2 2 2 2 23 3 2 2 10 6" xfId="30731"/>
    <cellStyle name="Normal 2 2 2 2 2 2 23 3 2 2 10 7" xfId="34464"/>
    <cellStyle name="Normal 2 2 2 2 2 2 23 3 2 2 10 8" xfId="38195"/>
    <cellStyle name="Normal 2 2 2 2 2 2 23 3 2 2 11" xfId="1602"/>
    <cellStyle name="Normal 2 2 2 2 2 2 23 3 2 2 11 2" xfId="8659"/>
    <cellStyle name="Normal 2 2 2 2 2 2 23 3 2 2 11 2 2" xfId="23268"/>
    <cellStyle name="Normal 2 2 2 2 2 2 23 3 2 2 11 3" xfId="15782"/>
    <cellStyle name="Normal 2 2 2 2 2 2 23 3 2 2 11 3 2" xfId="19533"/>
    <cellStyle name="Normal 2 2 2 2 2 2 23 3 2 2 11 4" xfId="10152"/>
    <cellStyle name="Normal 2 2 2 2 2 2 23 3 2 2 11 5" xfId="27005"/>
    <cellStyle name="Normal 2 2 2 2 2 2 23 3 2 2 11 6" xfId="30732"/>
    <cellStyle name="Normal 2 2 2 2 2 2 23 3 2 2 11 7" xfId="34465"/>
    <cellStyle name="Normal 2 2 2 2 2 2 23 3 2 2 11 8" xfId="38196"/>
    <cellStyle name="Normal 2 2 2 2 2 2 23 3 2 2 12" xfId="1603"/>
    <cellStyle name="Normal 2 2 2 2 2 2 23 3 2 2 12 2" xfId="8660"/>
    <cellStyle name="Normal 2 2 2 2 2 2 23 3 2 2 12 2 2" xfId="23269"/>
    <cellStyle name="Normal 2 2 2 2 2 2 23 3 2 2 12 3" xfId="15783"/>
    <cellStyle name="Normal 2 2 2 2 2 2 23 3 2 2 12 3 2" xfId="19534"/>
    <cellStyle name="Normal 2 2 2 2 2 2 23 3 2 2 12 4" xfId="10153"/>
    <cellStyle name="Normal 2 2 2 2 2 2 23 3 2 2 12 5" xfId="27006"/>
    <cellStyle name="Normal 2 2 2 2 2 2 23 3 2 2 12 6" xfId="30733"/>
    <cellStyle name="Normal 2 2 2 2 2 2 23 3 2 2 12 7" xfId="34466"/>
    <cellStyle name="Normal 2 2 2 2 2 2 23 3 2 2 12 8" xfId="38197"/>
    <cellStyle name="Normal 2 2 2 2 2 2 23 3 2 2 13" xfId="8657"/>
    <cellStyle name="Normal 2 2 2 2 2 2 23 3 2 2 13 2" xfId="23266"/>
    <cellStyle name="Normal 2 2 2 2 2 2 23 3 2 2 14" xfId="15780"/>
    <cellStyle name="Normal 2 2 2 2 2 2 23 3 2 2 14 2" xfId="19531"/>
    <cellStyle name="Normal 2 2 2 2 2 2 23 3 2 2 15" xfId="10146"/>
    <cellStyle name="Normal 2 2 2 2 2 2 23 3 2 2 16" xfId="27003"/>
    <cellStyle name="Normal 2 2 2 2 2 2 23 3 2 2 17" xfId="30730"/>
    <cellStyle name="Normal 2 2 2 2 2 2 23 3 2 2 18" xfId="34463"/>
    <cellStyle name="Normal 2 2 2 2 2 2 23 3 2 2 19" xfId="38194"/>
    <cellStyle name="Normal 2 2 2 2 2 2 23 3 2 2 2" xfId="1604"/>
    <cellStyle name="Normal 2 2 2 2 2 2 23 3 2 2 2 10" xfId="1605"/>
    <cellStyle name="Normal 2 2 2 2 2 2 23 3 2 2 2 11" xfId="1606"/>
    <cellStyle name="Normal 2 2 2 2 2 2 23 3 2 2 2 12" xfId="1607"/>
    <cellStyle name="Normal 2 2 2 2 2 2 23 3 2 2 2 2" xfId="1608"/>
    <cellStyle name="Normal 2 2 2 2 2 2 23 3 2 2 2 2 10" xfId="1609"/>
    <cellStyle name="Normal 2 2 2 2 2 2 23 3 2 2 2 2 10 2" xfId="8665"/>
    <cellStyle name="Normal 2 2 2 2 2 2 23 3 2 2 2 2 10 2 2" xfId="23271"/>
    <cellStyle name="Normal 2 2 2 2 2 2 23 3 2 2 2 2 10 3" xfId="15785"/>
    <cellStyle name="Normal 2 2 2 2 2 2 23 3 2 2 2 2 10 3 2" xfId="19536"/>
    <cellStyle name="Normal 2 2 2 2 2 2 23 3 2 2 2 2 10 4" xfId="10159"/>
    <cellStyle name="Normal 2 2 2 2 2 2 23 3 2 2 2 2 10 5" xfId="27008"/>
    <cellStyle name="Normal 2 2 2 2 2 2 23 3 2 2 2 2 10 6" xfId="30735"/>
    <cellStyle name="Normal 2 2 2 2 2 2 23 3 2 2 2 2 10 7" xfId="34468"/>
    <cellStyle name="Normal 2 2 2 2 2 2 23 3 2 2 2 2 10 8" xfId="38199"/>
    <cellStyle name="Normal 2 2 2 2 2 2 23 3 2 2 2 2 11" xfId="1610"/>
    <cellStyle name="Normal 2 2 2 2 2 2 23 3 2 2 2 2 11 2" xfId="8666"/>
    <cellStyle name="Normal 2 2 2 2 2 2 23 3 2 2 2 2 11 2 2" xfId="23272"/>
    <cellStyle name="Normal 2 2 2 2 2 2 23 3 2 2 2 2 11 3" xfId="15786"/>
    <cellStyle name="Normal 2 2 2 2 2 2 23 3 2 2 2 2 11 3 2" xfId="19537"/>
    <cellStyle name="Normal 2 2 2 2 2 2 23 3 2 2 2 2 11 4" xfId="10160"/>
    <cellStyle name="Normal 2 2 2 2 2 2 23 3 2 2 2 2 11 5" xfId="27009"/>
    <cellStyle name="Normal 2 2 2 2 2 2 23 3 2 2 2 2 11 6" xfId="30736"/>
    <cellStyle name="Normal 2 2 2 2 2 2 23 3 2 2 2 2 11 7" xfId="34469"/>
    <cellStyle name="Normal 2 2 2 2 2 2 23 3 2 2 2 2 11 8" xfId="38200"/>
    <cellStyle name="Normal 2 2 2 2 2 2 23 3 2 2 2 2 12" xfId="8664"/>
    <cellStyle name="Normal 2 2 2 2 2 2 23 3 2 2 2 2 12 2" xfId="23270"/>
    <cellStyle name="Normal 2 2 2 2 2 2 23 3 2 2 2 2 13" xfId="15784"/>
    <cellStyle name="Normal 2 2 2 2 2 2 23 3 2 2 2 2 13 2" xfId="19535"/>
    <cellStyle name="Normal 2 2 2 2 2 2 23 3 2 2 2 2 14" xfId="10158"/>
    <cellStyle name="Normal 2 2 2 2 2 2 23 3 2 2 2 2 15" xfId="27007"/>
    <cellStyle name="Normal 2 2 2 2 2 2 23 3 2 2 2 2 16" xfId="30734"/>
    <cellStyle name="Normal 2 2 2 2 2 2 23 3 2 2 2 2 17" xfId="34467"/>
    <cellStyle name="Normal 2 2 2 2 2 2 23 3 2 2 2 2 18" xfId="38198"/>
    <cellStyle name="Normal 2 2 2 2 2 2 23 3 2 2 2 2 2" xfId="1611"/>
    <cellStyle name="Normal 2 2 2 2 2 2 23 3 2 2 2 2 2 10" xfId="1612"/>
    <cellStyle name="Normal 2 2 2 2 2 2 23 3 2 2 2 2 2 11" xfId="1613"/>
    <cellStyle name="Normal 2 2 2 2 2 2 23 3 2 2 2 2 2 2" xfId="1614"/>
    <cellStyle name="Normal 2 2 2 2 2 2 23 3 2 2 2 2 2 2 2" xfId="1615"/>
    <cellStyle name="Normal 2 2 2 2 2 2 23 3 2 2 2 2 2 2 3" xfId="8669"/>
    <cellStyle name="Normal 2 2 2 2 2 2 23 3 2 2 2 2 2 2 3 2" xfId="23273"/>
    <cellStyle name="Normal 2 2 2 2 2 2 23 3 2 2 2 2 2 2 4" xfId="15787"/>
    <cellStyle name="Normal 2 2 2 2 2 2 23 3 2 2 2 2 2 2 4 2" xfId="19538"/>
    <cellStyle name="Normal 2 2 2 2 2 2 23 3 2 2 2 2 2 2 5" xfId="10161"/>
    <cellStyle name="Normal 2 2 2 2 2 2 23 3 2 2 2 2 2 2 6" xfId="27010"/>
    <cellStyle name="Normal 2 2 2 2 2 2 23 3 2 2 2 2 2 2 7" xfId="30737"/>
    <cellStyle name="Normal 2 2 2 2 2 2 23 3 2 2 2 2 2 2 8" xfId="34470"/>
    <cellStyle name="Normal 2 2 2 2 2 2 23 3 2 2 2 2 2 2 9" xfId="38201"/>
    <cellStyle name="Normal 2 2 2 2 2 2 23 3 2 2 2 2 2 3" xfId="1616"/>
    <cellStyle name="Normal 2 2 2 2 2 2 23 3 2 2 2 2 2 4" xfId="1617"/>
    <cellStyle name="Normal 2 2 2 2 2 2 23 3 2 2 2 2 2 5" xfId="1618"/>
    <cellStyle name="Normal 2 2 2 2 2 2 23 3 2 2 2 2 2 6" xfId="1619"/>
    <cellStyle name="Normal 2 2 2 2 2 2 23 3 2 2 2 2 2 7" xfId="1620"/>
    <cellStyle name="Normal 2 2 2 2 2 2 23 3 2 2 2 2 2 8" xfId="1621"/>
    <cellStyle name="Normal 2 2 2 2 2 2 23 3 2 2 2 2 2 9" xfId="1622"/>
    <cellStyle name="Normal 2 2 2 2 2 2 23 3 2 2 2 2 3" xfId="1623"/>
    <cellStyle name="Normal 2 2 2 2 2 2 23 3 2 2 2 2 3 2" xfId="1624"/>
    <cellStyle name="Normal 2 2 2 2 2 2 23 3 2 2 2 2 3 2 2" xfId="8677"/>
    <cellStyle name="Normal 2 2 2 2 2 2 23 3 2 2 2 2 3 2 2 2" xfId="23274"/>
    <cellStyle name="Normal 2 2 2 2 2 2 23 3 2 2 2 2 3 2 3" xfId="15788"/>
    <cellStyle name="Normal 2 2 2 2 2 2 23 3 2 2 2 2 3 2 3 2" xfId="19539"/>
    <cellStyle name="Normal 2 2 2 2 2 2 23 3 2 2 2 2 3 2 4" xfId="10170"/>
    <cellStyle name="Normal 2 2 2 2 2 2 23 3 2 2 2 2 3 2 5" xfId="27011"/>
    <cellStyle name="Normal 2 2 2 2 2 2 23 3 2 2 2 2 3 2 6" xfId="30738"/>
    <cellStyle name="Normal 2 2 2 2 2 2 23 3 2 2 2 2 3 2 7" xfId="34471"/>
    <cellStyle name="Normal 2 2 2 2 2 2 23 3 2 2 2 2 3 2 8" xfId="38202"/>
    <cellStyle name="Normal 2 2 2 2 2 2 23 3 2 2 2 2 4" xfId="1625"/>
    <cellStyle name="Normal 2 2 2 2 2 2 23 3 2 2 2 2 4 2" xfId="8678"/>
    <cellStyle name="Normal 2 2 2 2 2 2 23 3 2 2 2 2 4 2 2" xfId="23275"/>
    <cellStyle name="Normal 2 2 2 2 2 2 23 3 2 2 2 2 4 3" xfId="15789"/>
    <cellStyle name="Normal 2 2 2 2 2 2 23 3 2 2 2 2 4 3 2" xfId="19540"/>
    <cellStyle name="Normal 2 2 2 2 2 2 23 3 2 2 2 2 4 4" xfId="10171"/>
    <cellStyle name="Normal 2 2 2 2 2 2 23 3 2 2 2 2 4 5" xfId="27012"/>
    <cellStyle name="Normal 2 2 2 2 2 2 23 3 2 2 2 2 4 6" xfId="30739"/>
    <cellStyle name="Normal 2 2 2 2 2 2 23 3 2 2 2 2 4 7" xfId="34472"/>
    <cellStyle name="Normal 2 2 2 2 2 2 23 3 2 2 2 2 4 8" xfId="38203"/>
    <cellStyle name="Normal 2 2 2 2 2 2 23 3 2 2 2 2 5" xfId="1626"/>
    <cellStyle name="Normal 2 2 2 2 2 2 23 3 2 2 2 2 5 2" xfId="8679"/>
    <cellStyle name="Normal 2 2 2 2 2 2 23 3 2 2 2 2 5 2 2" xfId="23276"/>
    <cellStyle name="Normal 2 2 2 2 2 2 23 3 2 2 2 2 5 3" xfId="15790"/>
    <cellStyle name="Normal 2 2 2 2 2 2 23 3 2 2 2 2 5 3 2" xfId="19541"/>
    <cellStyle name="Normal 2 2 2 2 2 2 23 3 2 2 2 2 5 4" xfId="10172"/>
    <cellStyle name="Normal 2 2 2 2 2 2 23 3 2 2 2 2 5 5" xfId="27013"/>
    <cellStyle name="Normal 2 2 2 2 2 2 23 3 2 2 2 2 5 6" xfId="30740"/>
    <cellStyle name="Normal 2 2 2 2 2 2 23 3 2 2 2 2 5 7" xfId="34473"/>
    <cellStyle name="Normal 2 2 2 2 2 2 23 3 2 2 2 2 5 8" xfId="38204"/>
    <cellStyle name="Normal 2 2 2 2 2 2 23 3 2 2 2 2 6" xfId="1627"/>
    <cellStyle name="Normal 2 2 2 2 2 2 23 3 2 2 2 2 6 2" xfId="8680"/>
    <cellStyle name="Normal 2 2 2 2 2 2 23 3 2 2 2 2 6 2 2" xfId="23277"/>
    <cellStyle name="Normal 2 2 2 2 2 2 23 3 2 2 2 2 6 3" xfId="15791"/>
    <cellStyle name="Normal 2 2 2 2 2 2 23 3 2 2 2 2 6 3 2" xfId="19542"/>
    <cellStyle name="Normal 2 2 2 2 2 2 23 3 2 2 2 2 6 4" xfId="10174"/>
    <cellStyle name="Normal 2 2 2 2 2 2 23 3 2 2 2 2 6 5" xfId="27014"/>
    <cellStyle name="Normal 2 2 2 2 2 2 23 3 2 2 2 2 6 6" xfId="30741"/>
    <cellStyle name="Normal 2 2 2 2 2 2 23 3 2 2 2 2 6 7" xfId="34474"/>
    <cellStyle name="Normal 2 2 2 2 2 2 23 3 2 2 2 2 6 8" xfId="38205"/>
    <cellStyle name="Normal 2 2 2 2 2 2 23 3 2 2 2 2 7" xfId="1628"/>
    <cellStyle name="Normal 2 2 2 2 2 2 23 3 2 2 2 2 7 2" xfId="8681"/>
    <cellStyle name="Normal 2 2 2 2 2 2 23 3 2 2 2 2 7 2 2" xfId="23278"/>
    <cellStyle name="Normal 2 2 2 2 2 2 23 3 2 2 2 2 7 3" xfId="15792"/>
    <cellStyle name="Normal 2 2 2 2 2 2 23 3 2 2 2 2 7 3 2" xfId="19543"/>
    <cellStyle name="Normal 2 2 2 2 2 2 23 3 2 2 2 2 7 4" xfId="10175"/>
    <cellStyle name="Normal 2 2 2 2 2 2 23 3 2 2 2 2 7 5" xfId="27015"/>
    <cellStyle name="Normal 2 2 2 2 2 2 23 3 2 2 2 2 7 6" xfId="30742"/>
    <cellStyle name="Normal 2 2 2 2 2 2 23 3 2 2 2 2 7 7" xfId="34475"/>
    <cellStyle name="Normal 2 2 2 2 2 2 23 3 2 2 2 2 7 8" xfId="38206"/>
    <cellStyle name="Normal 2 2 2 2 2 2 23 3 2 2 2 2 8" xfId="1629"/>
    <cellStyle name="Normal 2 2 2 2 2 2 23 3 2 2 2 2 8 2" xfId="8682"/>
    <cellStyle name="Normal 2 2 2 2 2 2 23 3 2 2 2 2 8 2 2" xfId="23279"/>
    <cellStyle name="Normal 2 2 2 2 2 2 23 3 2 2 2 2 8 3" xfId="15793"/>
    <cellStyle name="Normal 2 2 2 2 2 2 23 3 2 2 2 2 8 3 2" xfId="19544"/>
    <cellStyle name="Normal 2 2 2 2 2 2 23 3 2 2 2 2 8 4" xfId="10176"/>
    <cellStyle name="Normal 2 2 2 2 2 2 23 3 2 2 2 2 8 5" xfId="27016"/>
    <cellStyle name="Normal 2 2 2 2 2 2 23 3 2 2 2 2 8 6" xfId="30743"/>
    <cellStyle name="Normal 2 2 2 2 2 2 23 3 2 2 2 2 8 7" xfId="34476"/>
    <cellStyle name="Normal 2 2 2 2 2 2 23 3 2 2 2 2 8 8" xfId="38207"/>
    <cellStyle name="Normal 2 2 2 2 2 2 23 3 2 2 2 2 9" xfId="1630"/>
    <cellStyle name="Normal 2 2 2 2 2 2 23 3 2 2 2 2 9 2" xfId="8683"/>
    <cellStyle name="Normal 2 2 2 2 2 2 23 3 2 2 2 2 9 2 2" xfId="23280"/>
    <cellStyle name="Normal 2 2 2 2 2 2 23 3 2 2 2 2 9 3" xfId="15794"/>
    <cellStyle name="Normal 2 2 2 2 2 2 23 3 2 2 2 2 9 3 2" xfId="19545"/>
    <cellStyle name="Normal 2 2 2 2 2 2 23 3 2 2 2 2 9 4" xfId="10177"/>
    <cellStyle name="Normal 2 2 2 2 2 2 23 3 2 2 2 2 9 5" xfId="27017"/>
    <cellStyle name="Normal 2 2 2 2 2 2 23 3 2 2 2 2 9 6" xfId="30744"/>
    <cellStyle name="Normal 2 2 2 2 2 2 23 3 2 2 2 2 9 7" xfId="34477"/>
    <cellStyle name="Normal 2 2 2 2 2 2 23 3 2 2 2 2 9 8" xfId="38208"/>
    <cellStyle name="Normal 2 2 2 2 2 2 23 3 2 2 2 3" xfId="1631"/>
    <cellStyle name="Normal 2 2 2 2 2 2 23 3 2 2 2 3 2" xfId="1632"/>
    <cellStyle name="Normal 2 2 2 2 2 2 23 3 2 2 2 3 3" xfId="8684"/>
    <cellStyle name="Normal 2 2 2 2 2 2 23 3 2 2 2 3 3 2" xfId="23281"/>
    <cellStyle name="Normal 2 2 2 2 2 2 23 3 2 2 2 3 4" xfId="15795"/>
    <cellStyle name="Normal 2 2 2 2 2 2 23 3 2 2 2 3 4 2" xfId="19546"/>
    <cellStyle name="Normal 2 2 2 2 2 2 23 3 2 2 2 3 5" xfId="10178"/>
    <cellStyle name="Normal 2 2 2 2 2 2 23 3 2 2 2 3 6" xfId="27018"/>
    <cellStyle name="Normal 2 2 2 2 2 2 23 3 2 2 2 3 7" xfId="30745"/>
    <cellStyle name="Normal 2 2 2 2 2 2 23 3 2 2 2 3 8" xfId="34478"/>
    <cellStyle name="Normal 2 2 2 2 2 2 23 3 2 2 2 3 9" xfId="38209"/>
    <cellStyle name="Normal 2 2 2 2 2 2 23 3 2 2 2 4" xfId="1633"/>
    <cellStyle name="Normal 2 2 2 2 2 2 23 3 2 2 2 5" xfId="1634"/>
    <cellStyle name="Normal 2 2 2 2 2 2 23 3 2 2 2 6" xfId="1635"/>
    <cellStyle name="Normal 2 2 2 2 2 2 23 3 2 2 2 7" xfId="1636"/>
    <cellStyle name="Normal 2 2 2 2 2 2 23 3 2 2 2 8" xfId="1637"/>
    <cellStyle name="Normal 2 2 2 2 2 2 23 3 2 2 2 9" xfId="1638"/>
    <cellStyle name="Normal 2 2 2 2 2 2 23 3 2 2 3" xfId="1639"/>
    <cellStyle name="Normal 2 2 2 2 2 2 23 3 2 2 3 10" xfId="1640"/>
    <cellStyle name="Normal 2 2 2 2 2 2 23 3 2 2 3 11" xfId="1641"/>
    <cellStyle name="Normal 2 2 2 2 2 2 23 3 2 2 3 2" xfId="1642"/>
    <cellStyle name="Normal 2 2 2 2 2 2 23 3 2 2 3 2 2" xfId="1643"/>
    <cellStyle name="Normal 2 2 2 2 2 2 23 3 2 2 3 2 3" xfId="8689"/>
    <cellStyle name="Normal 2 2 2 2 2 2 23 3 2 2 3 2 3 2" xfId="23282"/>
    <cellStyle name="Normal 2 2 2 2 2 2 23 3 2 2 3 2 4" xfId="15796"/>
    <cellStyle name="Normal 2 2 2 2 2 2 23 3 2 2 3 2 4 2" xfId="19547"/>
    <cellStyle name="Normal 2 2 2 2 2 2 23 3 2 2 3 2 5" xfId="10189"/>
    <cellStyle name="Normal 2 2 2 2 2 2 23 3 2 2 3 2 6" xfId="27019"/>
    <cellStyle name="Normal 2 2 2 2 2 2 23 3 2 2 3 2 7" xfId="30746"/>
    <cellStyle name="Normal 2 2 2 2 2 2 23 3 2 2 3 2 8" xfId="34479"/>
    <cellStyle name="Normal 2 2 2 2 2 2 23 3 2 2 3 2 9" xfId="38210"/>
    <cellStyle name="Normal 2 2 2 2 2 2 23 3 2 2 3 3" xfId="1644"/>
    <cellStyle name="Normal 2 2 2 2 2 2 23 3 2 2 3 4" xfId="1645"/>
    <cellStyle name="Normal 2 2 2 2 2 2 23 3 2 2 3 5" xfId="1646"/>
    <cellStyle name="Normal 2 2 2 2 2 2 23 3 2 2 3 6" xfId="1647"/>
    <cellStyle name="Normal 2 2 2 2 2 2 23 3 2 2 3 7" xfId="1648"/>
    <cellStyle name="Normal 2 2 2 2 2 2 23 3 2 2 3 8" xfId="1649"/>
    <cellStyle name="Normal 2 2 2 2 2 2 23 3 2 2 3 9" xfId="1650"/>
    <cellStyle name="Normal 2 2 2 2 2 2 23 3 2 2 4" xfId="1651"/>
    <cellStyle name="Normal 2 2 2 2 2 2 23 3 2 2 4 2" xfId="1652"/>
    <cellStyle name="Normal 2 2 2 2 2 2 23 3 2 2 4 2 2" xfId="8698"/>
    <cellStyle name="Normal 2 2 2 2 2 2 23 3 2 2 4 2 2 2" xfId="23283"/>
    <cellStyle name="Normal 2 2 2 2 2 2 23 3 2 2 4 2 3" xfId="15797"/>
    <cellStyle name="Normal 2 2 2 2 2 2 23 3 2 2 4 2 3 2" xfId="19548"/>
    <cellStyle name="Normal 2 2 2 2 2 2 23 3 2 2 4 2 4" xfId="10198"/>
    <cellStyle name="Normal 2 2 2 2 2 2 23 3 2 2 4 2 5" xfId="27020"/>
    <cellStyle name="Normal 2 2 2 2 2 2 23 3 2 2 4 2 6" xfId="30747"/>
    <cellStyle name="Normal 2 2 2 2 2 2 23 3 2 2 4 2 7" xfId="34480"/>
    <cellStyle name="Normal 2 2 2 2 2 2 23 3 2 2 4 2 8" xfId="38211"/>
    <cellStyle name="Normal 2 2 2 2 2 2 23 3 2 2 5" xfId="1653"/>
    <cellStyle name="Normal 2 2 2 2 2 2 23 3 2 2 5 2" xfId="8699"/>
    <cellStyle name="Normal 2 2 2 2 2 2 23 3 2 2 5 2 2" xfId="23284"/>
    <cellStyle name="Normal 2 2 2 2 2 2 23 3 2 2 5 3" xfId="15798"/>
    <cellStyle name="Normal 2 2 2 2 2 2 23 3 2 2 5 3 2" xfId="19549"/>
    <cellStyle name="Normal 2 2 2 2 2 2 23 3 2 2 5 4" xfId="10199"/>
    <cellStyle name="Normal 2 2 2 2 2 2 23 3 2 2 5 5" xfId="27021"/>
    <cellStyle name="Normal 2 2 2 2 2 2 23 3 2 2 5 6" xfId="30748"/>
    <cellStyle name="Normal 2 2 2 2 2 2 23 3 2 2 5 7" xfId="34481"/>
    <cellStyle name="Normal 2 2 2 2 2 2 23 3 2 2 5 8" xfId="38212"/>
    <cellStyle name="Normal 2 2 2 2 2 2 23 3 2 2 6" xfId="1654"/>
    <cellStyle name="Normal 2 2 2 2 2 2 23 3 2 2 6 2" xfId="8700"/>
    <cellStyle name="Normal 2 2 2 2 2 2 23 3 2 2 6 2 2" xfId="23285"/>
    <cellStyle name="Normal 2 2 2 2 2 2 23 3 2 2 6 3" xfId="15799"/>
    <cellStyle name="Normal 2 2 2 2 2 2 23 3 2 2 6 3 2" xfId="19550"/>
    <cellStyle name="Normal 2 2 2 2 2 2 23 3 2 2 6 4" xfId="10200"/>
    <cellStyle name="Normal 2 2 2 2 2 2 23 3 2 2 6 5" xfId="27022"/>
    <cellStyle name="Normal 2 2 2 2 2 2 23 3 2 2 6 6" xfId="30749"/>
    <cellStyle name="Normal 2 2 2 2 2 2 23 3 2 2 6 7" xfId="34482"/>
    <cellStyle name="Normal 2 2 2 2 2 2 23 3 2 2 6 8" xfId="38213"/>
    <cellStyle name="Normal 2 2 2 2 2 2 23 3 2 2 7" xfId="1655"/>
    <cellStyle name="Normal 2 2 2 2 2 2 23 3 2 2 7 2" xfId="8701"/>
    <cellStyle name="Normal 2 2 2 2 2 2 23 3 2 2 7 2 2" xfId="23286"/>
    <cellStyle name="Normal 2 2 2 2 2 2 23 3 2 2 7 3" xfId="15800"/>
    <cellStyle name="Normal 2 2 2 2 2 2 23 3 2 2 7 3 2" xfId="19551"/>
    <cellStyle name="Normal 2 2 2 2 2 2 23 3 2 2 7 4" xfId="10201"/>
    <cellStyle name="Normal 2 2 2 2 2 2 23 3 2 2 7 5" xfId="27023"/>
    <cellStyle name="Normal 2 2 2 2 2 2 23 3 2 2 7 6" xfId="30750"/>
    <cellStyle name="Normal 2 2 2 2 2 2 23 3 2 2 7 7" xfId="34483"/>
    <cellStyle name="Normal 2 2 2 2 2 2 23 3 2 2 7 8" xfId="38214"/>
    <cellStyle name="Normal 2 2 2 2 2 2 23 3 2 2 8" xfId="1656"/>
    <cellStyle name="Normal 2 2 2 2 2 2 23 3 2 2 8 2" xfId="8702"/>
    <cellStyle name="Normal 2 2 2 2 2 2 23 3 2 2 8 2 2" xfId="23287"/>
    <cellStyle name="Normal 2 2 2 2 2 2 23 3 2 2 8 3" xfId="15801"/>
    <cellStyle name="Normal 2 2 2 2 2 2 23 3 2 2 8 3 2" xfId="19552"/>
    <cellStyle name="Normal 2 2 2 2 2 2 23 3 2 2 8 4" xfId="10202"/>
    <cellStyle name="Normal 2 2 2 2 2 2 23 3 2 2 8 5" xfId="27024"/>
    <cellStyle name="Normal 2 2 2 2 2 2 23 3 2 2 8 6" xfId="30751"/>
    <cellStyle name="Normal 2 2 2 2 2 2 23 3 2 2 8 7" xfId="34484"/>
    <cellStyle name="Normal 2 2 2 2 2 2 23 3 2 2 8 8" xfId="38215"/>
    <cellStyle name="Normal 2 2 2 2 2 2 23 3 2 2 9" xfId="1657"/>
    <cellStyle name="Normal 2 2 2 2 2 2 23 3 2 2 9 2" xfId="8703"/>
    <cellStyle name="Normal 2 2 2 2 2 2 23 3 2 2 9 2 2" xfId="23288"/>
    <cellStyle name="Normal 2 2 2 2 2 2 23 3 2 2 9 3" xfId="15802"/>
    <cellStyle name="Normal 2 2 2 2 2 2 23 3 2 2 9 3 2" xfId="19553"/>
    <cellStyle name="Normal 2 2 2 2 2 2 23 3 2 2 9 4" xfId="10203"/>
    <cellStyle name="Normal 2 2 2 2 2 2 23 3 2 2 9 5" xfId="27025"/>
    <cellStyle name="Normal 2 2 2 2 2 2 23 3 2 2 9 6" xfId="30752"/>
    <cellStyle name="Normal 2 2 2 2 2 2 23 3 2 2 9 7" xfId="34485"/>
    <cellStyle name="Normal 2 2 2 2 2 2 23 3 2 2 9 8" xfId="38216"/>
    <cellStyle name="Normal 2 2 2 2 2 2 23 3 2 3" xfId="1658"/>
    <cellStyle name="Normal 2 2 2 2 2 2 23 3 2 3 10" xfId="1659"/>
    <cellStyle name="Normal 2 2 2 2 2 2 23 3 2 3 10 2" xfId="8705"/>
    <cellStyle name="Normal 2 2 2 2 2 2 23 3 2 3 10 2 2" xfId="23290"/>
    <cellStyle name="Normal 2 2 2 2 2 2 23 3 2 3 10 3" xfId="15804"/>
    <cellStyle name="Normal 2 2 2 2 2 2 23 3 2 3 10 3 2" xfId="19555"/>
    <cellStyle name="Normal 2 2 2 2 2 2 23 3 2 3 10 4" xfId="10208"/>
    <cellStyle name="Normal 2 2 2 2 2 2 23 3 2 3 10 5" xfId="27027"/>
    <cellStyle name="Normal 2 2 2 2 2 2 23 3 2 3 10 6" xfId="30754"/>
    <cellStyle name="Normal 2 2 2 2 2 2 23 3 2 3 10 7" xfId="34487"/>
    <cellStyle name="Normal 2 2 2 2 2 2 23 3 2 3 10 8" xfId="38218"/>
    <cellStyle name="Normal 2 2 2 2 2 2 23 3 2 3 11" xfId="1660"/>
    <cellStyle name="Normal 2 2 2 2 2 2 23 3 2 3 11 2" xfId="8706"/>
    <cellStyle name="Normal 2 2 2 2 2 2 23 3 2 3 11 2 2" xfId="23291"/>
    <cellStyle name="Normal 2 2 2 2 2 2 23 3 2 3 11 3" xfId="15805"/>
    <cellStyle name="Normal 2 2 2 2 2 2 23 3 2 3 11 3 2" xfId="19556"/>
    <cellStyle name="Normal 2 2 2 2 2 2 23 3 2 3 11 4" xfId="10209"/>
    <cellStyle name="Normal 2 2 2 2 2 2 23 3 2 3 11 5" xfId="27028"/>
    <cellStyle name="Normal 2 2 2 2 2 2 23 3 2 3 11 6" xfId="30755"/>
    <cellStyle name="Normal 2 2 2 2 2 2 23 3 2 3 11 7" xfId="34488"/>
    <cellStyle name="Normal 2 2 2 2 2 2 23 3 2 3 11 8" xfId="38219"/>
    <cellStyle name="Normal 2 2 2 2 2 2 23 3 2 3 12" xfId="8704"/>
    <cellStyle name="Normal 2 2 2 2 2 2 23 3 2 3 12 2" xfId="23289"/>
    <cellStyle name="Normal 2 2 2 2 2 2 23 3 2 3 13" xfId="15803"/>
    <cellStyle name="Normal 2 2 2 2 2 2 23 3 2 3 13 2" xfId="19554"/>
    <cellStyle name="Normal 2 2 2 2 2 2 23 3 2 3 14" xfId="10207"/>
    <cellStyle name="Normal 2 2 2 2 2 2 23 3 2 3 15" xfId="27026"/>
    <cellStyle name="Normal 2 2 2 2 2 2 23 3 2 3 16" xfId="30753"/>
    <cellStyle name="Normal 2 2 2 2 2 2 23 3 2 3 17" xfId="34486"/>
    <cellStyle name="Normal 2 2 2 2 2 2 23 3 2 3 18" xfId="38217"/>
    <cellStyle name="Normal 2 2 2 2 2 2 23 3 2 3 2" xfId="1661"/>
    <cellStyle name="Normal 2 2 2 2 2 2 23 3 2 3 2 10" xfId="1662"/>
    <cellStyle name="Normal 2 2 2 2 2 2 23 3 2 3 2 11" xfId="1663"/>
    <cellStyle name="Normal 2 2 2 2 2 2 23 3 2 3 2 2" xfId="1664"/>
    <cellStyle name="Normal 2 2 2 2 2 2 23 3 2 3 2 2 2" xfId="1665"/>
    <cellStyle name="Normal 2 2 2 2 2 2 23 3 2 3 2 2 3" xfId="8710"/>
    <cellStyle name="Normal 2 2 2 2 2 2 23 3 2 3 2 2 3 2" xfId="23292"/>
    <cellStyle name="Normal 2 2 2 2 2 2 23 3 2 3 2 2 4" xfId="15806"/>
    <cellStyle name="Normal 2 2 2 2 2 2 23 3 2 3 2 2 4 2" xfId="19557"/>
    <cellStyle name="Normal 2 2 2 2 2 2 23 3 2 3 2 2 5" xfId="10211"/>
    <cellStyle name="Normal 2 2 2 2 2 2 23 3 2 3 2 2 6" xfId="27029"/>
    <cellStyle name="Normal 2 2 2 2 2 2 23 3 2 3 2 2 7" xfId="30756"/>
    <cellStyle name="Normal 2 2 2 2 2 2 23 3 2 3 2 2 8" xfId="34489"/>
    <cellStyle name="Normal 2 2 2 2 2 2 23 3 2 3 2 2 9" xfId="38220"/>
    <cellStyle name="Normal 2 2 2 2 2 2 23 3 2 3 2 3" xfId="1666"/>
    <cellStyle name="Normal 2 2 2 2 2 2 23 3 2 3 2 4" xfId="1667"/>
    <cellStyle name="Normal 2 2 2 2 2 2 23 3 2 3 2 5" xfId="1668"/>
    <cellStyle name="Normal 2 2 2 2 2 2 23 3 2 3 2 6" xfId="1669"/>
    <cellStyle name="Normal 2 2 2 2 2 2 23 3 2 3 2 7" xfId="1670"/>
    <cellStyle name="Normal 2 2 2 2 2 2 23 3 2 3 2 8" xfId="1671"/>
    <cellStyle name="Normal 2 2 2 2 2 2 23 3 2 3 2 9" xfId="1672"/>
    <cellStyle name="Normal 2 2 2 2 2 2 23 3 2 3 3" xfId="1673"/>
    <cellStyle name="Normal 2 2 2 2 2 2 23 3 2 3 3 2" xfId="1674"/>
    <cellStyle name="Normal 2 2 2 2 2 2 23 3 2 3 3 2 2" xfId="8715"/>
    <cellStyle name="Normal 2 2 2 2 2 2 23 3 2 3 3 2 2 2" xfId="23293"/>
    <cellStyle name="Normal 2 2 2 2 2 2 23 3 2 3 3 2 3" xfId="15807"/>
    <cellStyle name="Normal 2 2 2 2 2 2 23 3 2 3 3 2 3 2" xfId="19558"/>
    <cellStyle name="Normal 2 2 2 2 2 2 23 3 2 3 3 2 4" xfId="10220"/>
    <cellStyle name="Normal 2 2 2 2 2 2 23 3 2 3 3 2 5" xfId="27030"/>
    <cellStyle name="Normal 2 2 2 2 2 2 23 3 2 3 3 2 6" xfId="30757"/>
    <cellStyle name="Normal 2 2 2 2 2 2 23 3 2 3 3 2 7" xfId="34490"/>
    <cellStyle name="Normal 2 2 2 2 2 2 23 3 2 3 3 2 8" xfId="38221"/>
    <cellStyle name="Normal 2 2 2 2 2 2 23 3 2 3 4" xfId="1675"/>
    <cellStyle name="Normal 2 2 2 2 2 2 23 3 2 3 4 2" xfId="8716"/>
    <cellStyle name="Normal 2 2 2 2 2 2 23 3 2 3 4 2 2" xfId="23294"/>
    <cellStyle name="Normal 2 2 2 2 2 2 23 3 2 3 4 3" xfId="15808"/>
    <cellStyle name="Normal 2 2 2 2 2 2 23 3 2 3 4 3 2" xfId="19559"/>
    <cellStyle name="Normal 2 2 2 2 2 2 23 3 2 3 4 4" xfId="10221"/>
    <cellStyle name="Normal 2 2 2 2 2 2 23 3 2 3 4 5" xfId="27031"/>
    <cellStyle name="Normal 2 2 2 2 2 2 23 3 2 3 4 6" xfId="30758"/>
    <cellStyle name="Normal 2 2 2 2 2 2 23 3 2 3 4 7" xfId="34491"/>
    <cellStyle name="Normal 2 2 2 2 2 2 23 3 2 3 4 8" xfId="38222"/>
    <cellStyle name="Normal 2 2 2 2 2 2 23 3 2 3 5" xfId="1676"/>
    <cellStyle name="Normal 2 2 2 2 2 2 23 3 2 3 5 2" xfId="8717"/>
    <cellStyle name="Normal 2 2 2 2 2 2 23 3 2 3 5 2 2" xfId="23295"/>
    <cellStyle name="Normal 2 2 2 2 2 2 23 3 2 3 5 3" xfId="15809"/>
    <cellStyle name="Normal 2 2 2 2 2 2 23 3 2 3 5 3 2" xfId="19560"/>
    <cellStyle name="Normal 2 2 2 2 2 2 23 3 2 3 5 4" xfId="10222"/>
    <cellStyle name="Normal 2 2 2 2 2 2 23 3 2 3 5 5" xfId="27032"/>
    <cellStyle name="Normal 2 2 2 2 2 2 23 3 2 3 5 6" xfId="30759"/>
    <cellStyle name="Normal 2 2 2 2 2 2 23 3 2 3 5 7" xfId="34492"/>
    <cellStyle name="Normal 2 2 2 2 2 2 23 3 2 3 5 8" xfId="38223"/>
    <cellStyle name="Normal 2 2 2 2 2 2 23 3 2 3 6" xfId="1677"/>
    <cellStyle name="Normal 2 2 2 2 2 2 23 3 2 3 6 2" xfId="8718"/>
    <cellStyle name="Normal 2 2 2 2 2 2 23 3 2 3 6 2 2" xfId="23296"/>
    <cellStyle name="Normal 2 2 2 2 2 2 23 3 2 3 6 3" xfId="15810"/>
    <cellStyle name="Normal 2 2 2 2 2 2 23 3 2 3 6 3 2" xfId="19561"/>
    <cellStyle name="Normal 2 2 2 2 2 2 23 3 2 3 6 4" xfId="10223"/>
    <cellStyle name="Normal 2 2 2 2 2 2 23 3 2 3 6 5" xfId="27033"/>
    <cellStyle name="Normal 2 2 2 2 2 2 23 3 2 3 6 6" xfId="30760"/>
    <cellStyle name="Normal 2 2 2 2 2 2 23 3 2 3 6 7" xfId="34493"/>
    <cellStyle name="Normal 2 2 2 2 2 2 23 3 2 3 6 8" xfId="38224"/>
    <cellStyle name="Normal 2 2 2 2 2 2 23 3 2 3 7" xfId="1678"/>
    <cellStyle name="Normal 2 2 2 2 2 2 23 3 2 3 7 2" xfId="8719"/>
    <cellStyle name="Normal 2 2 2 2 2 2 23 3 2 3 7 2 2" xfId="23297"/>
    <cellStyle name="Normal 2 2 2 2 2 2 23 3 2 3 7 3" xfId="15811"/>
    <cellStyle name="Normal 2 2 2 2 2 2 23 3 2 3 7 3 2" xfId="19562"/>
    <cellStyle name="Normal 2 2 2 2 2 2 23 3 2 3 7 4" xfId="10224"/>
    <cellStyle name="Normal 2 2 2 2 2 2 23 3 2 3 7 5" xfId="27034"/>
    <cellStyle name="Normal 2 2 2 2 2 2 23 3 2 3 7 6" xfId="30761"/>
    <cellStyle name="Normal 2 2 2 2 2 2 23 3 2 3 7 7" xfId="34494"/>
    <cellStyle name="Normal 2 2 2 2 2 2 23 3 2 3 7 8" xfId="38225"/>
    <cellStyle name="Normal 2 2 2 2 2 2 23 3 2 3 8" xfId="1679"/>
    <cellStyle name="Normal 2 2 2 2 2 2 23 3 2 3 8 2" xfId="8720"/>
    <cellStyle name="Normal 2 2 2 2 2 2 23 3 2 3 8 2 2" xfId="23298"/>
    <cellStyle name="Normal 2 2 2 2 2 2 23 3 2 3 8 3" xfId="15812"/>
    <cellStyle name="Normal 2 2 2 2 2 2 23 3 2 3 8 3 2" xfId="19563"/>
    <cellStyle name="Normal 2 2 2 2 2 2 23 3 2 3 8 4" xfId="10225"/>
    <cellStyle name="Normal 2 2 2 2 2 2 23 3 2 3 8 5" xfId="27035"/>
    <cellStyle name="Normal 2 2 2 2 2 2 23 3 2 3 8 6" xfId="30762"/>
    <cellStyle name="Normal 2 2 2 2 2 2 23 3 2 3 8 7" xfId="34495"/>
    <cellStyle name="Normal 2 2 2 2 2 2 23 3 2 3 8 8" xfId="38226"/>
    <cellStyle name="Normal 2 2 2 2 2 2 23 3 2 3 9" xfId="1680"/>
    <cellStyle name="Normal 2 2 2 2 2 2 23 3 2 3 9 2" xfId="8721"/>
    <cellStyle name="Normal 2 2 2 2 2 2 23 3 2 3 9 2 2" xfId="23299"/>
    <cellStyle name="Normal 2 2 2 2 2 2 23 3 2 3 9 3" xfId="15813"/>
    <cellStyle name="Normal 2 2 2 2 2 2 23 3 2 3 9 3 2" xfId="19564"/>
    <cellStyle name="Normal 2 2 2 2 2 2 23 3 2 3 9 4" xfId="10227"/>
    <cellStyle name="Normal 2 2 2 2 2 2 23 3 2 3 9 5" xfId="27036"/>
    <cellStyle name="Normal 2 2 2 2 2 2 23 3 2 3 9 6" xfId="30763"/>
    <cellStyle name="Normal 2 2 2 2 2 2 23 3 2 3 9 7" xfId="34496"/>
    <cellStyle name="Normal 2 2 2 2 2 2 23 3 2 3 9 8" xfId="38227"/>
    <cellStyle name="Normal 2 2 2 2 2 2 23 3 2 4" xfId="1681"/>
    <cellStyle name="Normal 2 2 2 2 2 2 23 3 2 4 2" xfId="1682"/>
    <cellStyle name="Normal 2 2 2 2 2 2 23 3 2 4 3" xfId="8722"/>
    <cellStyle name="Normal 2 2 2 2 2 2 23 3 2 4 3 2" xfId="23300"/>
    <cellStyle name="Normal 2 2 2 2 2 2 23 3 2 4 4" xfId="15814"/>
    <cellStyle name="Normal 2 2 2 2 2 2 23 3 2 4 4 2" xfId="19565"/>
    <cellStyle name="Normal 2 2 2 2 2 2 23 3 2 4 5" xfId="10228"/>
    <cellStyle name="Normal 2 2 2 2 2 2 23 3 2 4 6" xfId="27037"/>
    <cellStyle name="Normal 2 2 2 2 2 2 23 3 2 4 7" xfId="30764"/>
    <cellStyle name="Normal 2 2 2 2 2 2 23 3 2 4 8" xfId="34497"/>
    <cellStyle name="Normal 2 2 2 2 2 2 23 3 2 4 9" xfId="38228"/>
    <cellStyle name="Normal 2 2 2 2 2 2 23 3 2 5" xfId="1683"/>
    <cellStyle name="Normal 2 2 2 2 2 2 23 3 2 6" xfId="1684"/>
    <cellStyle name="Normal 2 2 2 2 2 2 23 3 2 7" xfId="1685"/>
    <cellStyle name="Normal 2 2 2 2 2 2 23 3 2 8" xfId="1686"/>
    <cellStyle name="Normal 2 2 2 2 2 2 23 3 2 9" xfId="1687"/>
    <cellStyle name="Normal 2 2 2 2 2 2 23 3 20" xfId="38189"/>
    <cellStyle name="Normal 2 2 2 2 2 2 23 3 3" xfId="1688"/>
    <cellStyle name="Normal 2 2 2 2 2 2 23 3 3 10" xfId="1689"/>
    <cellStyle name="Normal 2 2 2 2 2 2 23 3 3 11" xfId="1690"/>
    <cellStyle name="Normal 2 2 2 2 2 2 23 3 3 12" xfId="1691"/>
    <cellStyle name="Normal 2 2 2 2 2 2 23 3 3 2" xfId="1692"/>
    <cellStyle name="Normal 2 2 2 2 2 2 23 3 3 2 10" xfId="1693"/>
    <cellStyle name="Normal 2 2 2 2 2 2 23 3 3 2 10 2" xfId="8728"/>
    <cellStyle name="Normal 2 2 2 2 2 2 23 3 3 2 10 2 2" xfId="23302"/>
    <cellStyle name="Normal 2 2 2 2 2 2 23 3 3 2 10 3" xfId="15816"/>
    <cellStyle name="Normal 2 2 2 2 2 2 23 3 3 2 10 3 2" xfId="19567"/>
    <cellStyle name="Normal 2 2 2 2 2 2 23 3 3 2 10 4" xfId="10239"/>
    <cellStyle name="Normal 2 2 2 2 2 2 23 3 3 2 10 5" xfId="27039"/>
    <cellStyle name="Normal 2 2 2 2 2 2 23 3 3 2 10 6" xfId="30766"/>
    <cellStyle name="Normal 2 2 2 2 2 2 23 3 3 2 10 7" xfId="34499"/>
    <cellStyle name="Normal 2 2 2 2 2 2 23 3 3 2 10 8" xfId="38230"/>
    <cellStyle name="Normal 2 2 2 2 2 2 23 3 3 2 11" xfId="1694"/>
    <cellStyle name="Normal 2 2 2 2 2 2 23 3 3 2 11 2" xfId="8729"/>
    <cellStyle name="Normal 2 2 2 2 2 2 23 3 3 2 11 2 2" xfId="23303"/>
    <cellStyle name="Normal 2 2 2 2 2 2 23 3 3 2 11 3" xfId="15817"/>
    <cellStyle name="Normal 2 2 2 2 2 2 23 3 3 2 11 3 2" xfId="19568"/>
    <cellStyle name="Normal 2 2 2 2 2 2 23 3 3 2 11 4" xfId="10244"/>
    <cellStyle name="Normal 2 2 2 2 2 2 23 3 3 2 11 5" xfId="27040"/>
    <cellStyle name="Normal 2 2 2 2 2 2 23 3 3 2 11 6" xfId="30767"/>
    <cellStyle name="Normal 2 2 2 2 2 2 23 3 3 2 11 7" xfId="34500"/>
    <cellStyle name="Normal 2 2 2 2 2 2 23 3 3 2 11 8" xfId="38231"/>
    <cellStyle name="Normal 2 2 2 2 2 2 23 3 3 2 12" xfId="8727"/>
    <cellStyle name="Normal 2 2 2 2 2 2 23 3 3 2 12 2" xfId="23301"/>
    <cellStyle name="Normal 2 2 2 2 2 2 23 3 3 2 13" xfId="15815"/>
    <cellStyle name="Normal 2 2 2 2 2 2 23 3 3 2 13 2" xfId="19566"/>
    <cellStyle name="Normal 2 2 2 2 2 2 23 3 3 2 14" xfId="10238"/>
    <cellStyle name="Normal 2 2 2 2 2 2 23 3 3 2 15" xfId="27038"/>
    <cellStyle name="Normal 2 2 2 2 2 2 23 3 3 2 16" xfId="30765"/>
    <cellStyle name="Normal 2 2 2 2 2 2 23 3 3 2 17" xfId="34498"/>
    <cellStyle name="Normal 2 2 2 2 2 2 23 3 3 2 18" xfId="38229"/>
    <cellStyle name="Normal 2 2 2 2 2 2 23 3 3 2 2" xfId="1695"/>
    <cellStyle name="Normal 2 2 2 2 2 2 23 3 3 2 2 10" xfId="1696"/>
    <cellStyle name="Normal 2 2 2 2 2 2 23 3 3 2 2 11" xfId="1697"/>
    <cellStyle name="Normal 2 2 2 2 2 2 23 3 3 2 2 2" xfId="1698"/>
    <cellStyle name="Normal 2 2 2 2 2 2 23 3 3 2 2 2 2" xfId="1699"/>
    <cellStyle name="Normal 2 2 2 2 2 2 23 3 3 2 2 2 3" xfId="8732"/>
    <cellStyle name="Normal 2 2 2 2 2 2 23 3 3 2 2 2 3 2" xfId="23304"/>
    <cellStyle name="Normal 2 2 2 2 2 2 23 3 3 2 2 2 4" xfId="15818"/>
    <cellStyle name="Normal 2 2 2 2 2 2 23 3 3 2 2 2 4 2" xfId="19569"/>
    <cellStyle name="Normal 2 2 2 2 2 2 23 3 3 2 2 2 5" xfId="10248"/>
    <cellStyle name="Normal 2 2 2 2 2 2 23 3 3 2 2 2 6" xfId="27041"/>
    <cellStyle name="Normal 2 2 2 2 2 2 23 3 3 2 2 2 7" xfId="30768"/>
    <cellStyle name="Normal 2 2 2 2 2 2 23 3 3 2 2 2 8" xfId="34501"/>
    <cellStyle name="Normal 2 2 2 2 2 2 23 3 3 2 2 2 9" xfId="38232"/>
    <cellStyle name="Normal 2 2 2 2 2 2 23 3 3 2 2 3" xfId="1700"/>
    <cellStyle name="Normal 2 2 2 2 2 2 23 3 3 2 2 4" xfId="1701"/>
    <cellStyle name="Normal 2 2 2 2 2 2 23 3 3 2 2 5" xfId="1702"/>
    <cellStyle name="Normal 2 2 2 2 2 2 23 3 3 2 2 6" xfId="1703"/>
    <cellStyle name="Normal 2 2 2 2 2 2 23 3 3 2 2 7" xfId="1704"/>
    <cellStyle name="Normal 2 2 2 2 2 2 23 3 3 2 2 8" xfId="1705"/>
    <cellStyle name="Normal 2 2 2 2 2 2 23 3 3 2 2 9" xfId="1706"/>
    <cellStyle name="Normal 2 2 2 2 2 2 23 3 3 2 3" xfId="1707"/>
    <cellStyle name="Normal 2 2 2 2 2 2 23 3 3 2 3 2" xfId="1708"/>
    <cellStyle name="Normal 2 2 2 2 2 2 23 3 3 2 3 2 2" xfId="8741"/>
    <cellStyle name="Normal 2 2 2 2 2 2 23 3 3 2 3 2 2 2" xfId="23305"/>
    <cellStyle name="Normal 2 2 2 2 2 2 23 3 3 2 3 2 3" xfId="15819"/>
    <cellStyle name="Normal 2 2 2 2 2 2 23 3 3 2 3 2 3 2" xfId="19570"/>
    <cellStyle name="Normal 2 2 2 2 2 2 23 3 3 2 3 2 4" xfId="10250"/>
    <cellStyle name="Normal 2 2 2 2 2 2 23 3 3 2 3 2 5" xfId="27042"/>
    <cellStyle name="Normal 2 2 2 2 2 2 23 3 3 2 3 2 6" xfId="30769"/>
    <cellStyle name="Normal 2 2 2 2 2 2 23 3 3 2 3 2 7" xfId="34502"/>
    <cellStyle name="Normal 2 2 2 2 2 2 23 3 3 2 3 2 8" xfId="38233"/>
    <cellStyle name="Normal 2 2 2 2 2 2 23 3 3 2 4" xfId="1709"/>
    <cellStyle name="Normal 2 2 2 2 2 2 23 3 3 2 4 2" xfId="8742"/>
    <cellStyle name="Normal 2 2 2 2 2 2 23 3 3 2 4 2 2" xfId="23306"/>
    <cellStyle name="Normal 2 2 2 2 2 2 23 3 3 2 4 3" xfId="15820"/>
    <cellStyle name="Normal 2 2 2 2 2 2 23 3 3 2 4 3 2" xfId="19571"/>
    <cellStyle name="Normal 2 2 2 2 2 2 23 3 3 2 4 4" xfId="10251"/>
    <cellStyle name="Normal 2 2 2 2 2 2 23 3 3 2 4 5" xfId="27043"/>
    <cellStyle name="Normal 2 2 2 2 2 2 23 3 3 2 4 6" xfId="30770"/>
    <cellStyle name="Normal 2 2 2 2 2 2 23 3 3 2 4 7" xfId="34503"/>
    <cellStyle name="Normal 2 2 2 2 2 2 23 3 3 2 4 8" xfId="38234"/>
    <cellStyle name="Normal 2 2 2 2 2 2 23 3 3 2 5" xfId="1710"/>
    <cellStyle name="Normal 2 2 2 2 2 2 23 3 3 2 5 2" xfId="8743"/>
    <cellStyle name="Normal 2 2 2 2 2 2 23 3 3 2 5 2 2" xfId="23307"/>
    <cellStyle name="Normal 2 2 2 2 2 2 23 3 3 2 5 3" xfId="15821"/>
    <cellStyle name="Normal 2 2 2 2 2 2 23 3 3 2 5 3 2" xfId="19572"/>
    <cellStyle name="Normal 2 2 2 2 2 2 23 3 3 2 5 4" xfId="10260"/>
    <cellStyle name="Normal 2 2 2 2 2 2 23 3 3 2 5 5" xfId="27044"/>
    <cellStyle name="Normal 2 2 2 2 2 2 23 3 3 2 5 6" xfId="30771"/>
    <cellStyle name="Normal 2 2 2 2 2 2 23 3 3 2 5 7" xfId="34504"/>
    <cellStyle name="Normal 2 2 2 2 2 2 23 3 3 2 5 8" xfId="38235"/>
    <cellStyle name="Normal 2 2 2 2 2 2 23 3 3 2 6" xfId="1711"/>
    <cellStyle name="Normal 2 2 2 2 2 2 23 3 3 2 6 2" xfId="8744"/>
    <cellStyle name="Normal 2 2 2 2 2 2 23 3 3 2 6 2 2" xfId="23308"/>
    <cellStyle name="Normal 2 2 2 2 2 2 23 3 3 2 6 3" xfId="15822"/>
    <cellStyle name="Normal 2 2 2 2 2 2 23 3 3 2 6 3 2" xfId="19573"/>
    <cellStyle name="Normal 2 2 2 2 2 2 23 3 3 2 6 4" xfId="10261"/>
    <cellStyle name="Normal 2 2 2 2 2 2 23 3 3 2 6 5" xfId="27045"/>
    <cellStyle name="Normal 2 2 2 2 2 2 23 3 3 2 6 6" xfId="30772"/>
    <cellStyle name="Normal 2 2 2 2 2 2 23 3 3 2 6 7" xfId="34505"/>
    <cellStyle name="Normal 2 2 2 2 2 2 23 3 3 2 6 8" xfId="38236"/>
    <cellStyle name="Normal 2 2 2 2 2 2 23 3 3 2 7" xfId="1712"/>
    <cellStyle name="Normal 2 2 2 2 2 2 23 3 3 2 7 2" xfId="8745"/>
    <cellStyle name="Normal 2 2 2 2 2 2 23 3 3 2 7 2 2" xfId="23309"/>
    <cellStyle name="Normal 2 2 2 2 2 2 23 3 3 2 7 3" xfId="15823"/>
    <cellStyle name="Normal 2 2 2 2 2 2 23 3 3 2 7 3 2" xfId="19574"/>
    <cellStyle name="Normal 2 2 2 2 2 2 23 3 3 2 7 4" xfId="10262"/>
    <cellStyle name="Normal 2 2 2 2 2 2 23 3 3 2 7 5" xfId="27046"/>
    <cellStyle name="Normal 2 2 2 2 2 2 23 3 3 2 7 6" xfId="30773"/>
    <cellStyle name="Normal 2 2 2 2 2 2 23 3 3 2 7 7" xfId="34506"/>
    <cellStyle name="Normal 2 2 2 2 2 2 23 3 3 2 7 8" xfId="38237"/>
    <cellStyle name="Normal 2 2 2 2 2 2 23 3 3 2 8" xfId="1713"/>
    <cellStyle name="Normal 2 2 2 2 2 2 23 3 3 2 8 2" xfId="8746"/>
    <cellStyle name="Normal 2 2 2 2 2 2 23 3 3 2 8 2 2" xfId="23310"/>
    <cellStyle name="Normal 2 2 2 2 2 2 23 3 3 2 8 3" xfId="15824"/>
    <cellStyle name="Normal 2 2 2 2 2 2 23 3 3 2 8 3 2" xfId="19575"/>
    <cellStyle name="Normal 2 2 2 2 2 2 23 3 3 2 8 4" xfId="10263"/>
    <cellStyle name="Normal 2 2 2 2 2 2 23 3 3 2 8 5" xfId="27047"/>
    <cellStyle name="Normal 2 2 2 2 2 2 23 3 3 2 8 6" xfId="30774"/>
    <cellStyle name="Normal 2 2 2 2 2 2 23 3 3 2 8 7" xfId="34507"/>
    <cellStyle name="Normal 2 2 2 2 2 2 23 3 3 2 8 8" xfId="38238"/>
    <cellStyle name="Normal 2 2 2 2 2 2 23 3 3 2 9" xfId="1714"/>
    <cellStyle name="Normal 2 2 2 2 2 2 23 3 3 2 9 2" xfId="8747"/>
    <cellStyle name="Normal 2 2 2 2 2 2 23 3 3 2 9 2 2" xfId="23311"/>
    <cellStyle name="Normal 2 2 2 2 2 2 23 3 3 2 9 3" xfId="15825"/>
    <cellStyle name="Normal 2 2 2 2 2 2 23 3 3 2 9 3 2" xfId="19576"/>
    <cellStyle name="Normal 2 2 2 2 2 2 23 3 3 2 9 4" xfId="10264"/>
    <cellStyle name="Normal 2 2 2 2 2 2 23 3 3 2 9 5" xfId="27048"/>
    <cellStyle name="Normal 2 2 2 2 2 2 23 3 3 2 9 6" xfId="30775"/>
    <cellStyle name="Normal 2 2 2 2 2 2 23 3 3 2 9 7" xfId="34508"/>
    <cellStyle name="Normal 2 2 2 2 2 2 23 3 3 2 9 8" xfId="38239"/>
    <cellStyle name="Normal 2 2 2 2 2 2 23 3 3 3" xfId="1715"/>
    <cellStyle name="Normal 2 2 2 2 2 2 23 3 3 3 2" xfId="1716"/>
    <cellStyle name="Normal 2 2 2 2 2 2 23 3 3 3 3" xfId="8748"/>
    <cellStyle name="Normal 2 2 2 2 2 2 23 3 3 3 3 2" xfId="23312"/>
    <cellStyle name="Normal 2 2 2 2 2 2 23 3 3 3 4" xfId="15826"/>
    <cellStyle name="Normal 2 2 2 2 2 2 23 3 3 3 4 2" xfId="19577"/>
    <cellStyle name="Normal 2 2 2 2 2 2 23 3 3 3 5" xfId="10265"/>
    <cellStyle name="Normal 2 2 2 2 2 2 23 3 3 3 6" xfId="27049"/>
    <cellStyle name="Normal 2 2 2 2 2 2 23 3 3 3 7" xfId="30776"/>
    <cellStyle name="Normal 2 2 2 2 2 2 23 3 3 3 8" xfId="34509"/>
    <cellStyle name="Normal 2 2 2 2 2 2 23 3 3 3 9" xfId="38240"/>
    <cellStyle name="Normal 2 2 2 2 2 2 23 3 3 4" xfId="1717"/>
    <cellStyle name="Normal 2 2 2 2 2 2 23 3 3 5" xfId="1718"/>
    <cellStyle name="Normal 2 2 2 2 2 2 23 3 3 6" xfId="1719"/>
    <cellStyle name="Normal 2 2 2 2 2 2 23 3 3 7" xfId="1720"/>
    <cellStyle name="Normal 2 2 2 2 2 2 23 3 3 8" xfId="1721"/>
    <cellStyle name="Normal 2 2 2 2 2 2 23 3 3 9" xfId="1722"/>
    <cellStyle name="Normal 2 2 2 2 2 2 23 3 4" xfId="1723"/>
    <cellStyle name="Normal 2 2 2 2 2 2 23 3 4 10" xfId="1724"/>
    <cellStyle name="Normal 2 2 2 2 2 2 23 3 4 11" xfId="1725"/>
    <cellStyle name="Normal 2 2 2 2 2 2 23 3 4 2" xfId="1726"/>
    <cellStyle name="Normal 2 2 2 2 2 2 23 3 4 2 2" xfId="1727"/>
    <cellStyle name="Normal 2 2 2 2 2 2 23 3 4 2 3" xfId="8751"/>
    <cellStyle name="Normal 2 2 2 2 2 2 23 3 4 2 3 2" xfId="23313"/>
    <cellStyle name="Normal 2 2 2 2 2 2 23 3 4 2 4" xfId="15827"/>
    <cellStyle name="Normal 2 2 2 2 2 2 23 3 4 2 4 2" xfId="19578"/>
    <cellStyle name="Normal 2 2 2 2 2 2 23 3 4 2 5" xfId="10267"/>
    <cellStyle name="Normal 2 2 2 2 2 2 23 3 4 2 6" xfId="27050"/>
    <cellStyle name="Normal 2 2 2 2 2 2 23 3 4 2 7" xfId="30777"/>
    <cellStyle name="Normal 2 2 2 2 2 2 23 3 4 2 8" xfId="34510"/>
    <cellStyle name="Normal 2 2 2 2 2 2 23 3 4 2 9" xfId="38241"/>
    <cellStyle name="Normal 2 2 2 2 2 2 23 3 4 3" xfId="1728"/>
    <cellStyle name="Normal 2 2 2 2 2 2 23 3 4 4" xfId="1729"/>
    <cellStyle name="Normal 2 2 2 2 2 2 23 3 4 5" xfId="1730"/>
    <cellStyle name="Normal 2 2 2 2 2 2 23 3 4 6" xfId="1731"/>
    <cellStyle name="Normal 2 2 2 2 2 2 23 3 4 7" xfId="1732"/>
    <cellStyle name="Normal 2 2 2 2 2 2 23 3 4 8" xfId="1733"/>
    <cellStyle name="Normal 2 2 2 2 2 2 23 3 4 9" xfId="1734"/>
    <cellStyle name="Normal 2 2 2 2 2 2 23 3 5" xfId="1735"/>
    <cellStyle name="Normal 2 2 2 2 2 2 23 3 5 2" xfId="1736"/>
    <cellStyle name="Normal 2 2 2 2 2 2 23 3 5 2 2" xfId="8761"/>
    <cellStyle name="Normal 2 2 2 2 2 2 23 3 5 2 2 2" xfId="23314"/>
    <cellStyle name="Normal 2 2 2 2 2 2 23 3 5 2 3" xfId="15828"/>
    <cellStyle name="Normal 2 2 2 2 2 2 23 3 5 2 3 2" xfId="19579"/>
    <cellStyle name="Normal 2 2 2 2 2 2 23 3 5 2 4" xfId="10278"/>
    <cellStyle name="Normal 2 2 2 2 2 2 23 3 5 2 5" xfId="27051"/>
    <cellStyle name="Normal 2 2 2 2 2 2 23 3 5 2 6" xfId="30778"/>
    <cellStyle name="Normal 2 2 2 2 2 2 23 3 5 2 7" xfId="34511"/>
    <cellStyle name="Normal 2 2 2 2 2 2 23 3 5 2 8" xfId="38242"/>
    <cellStyle name="Normal 2 2 2 2 2 2 23 3 6" xfId="1737"/>
    <cellStyle name="Normal 2 2 2 2 2 2 23 3 6 2" xfId="8762"/>
    <cellStyle name="Normal 2 2 2 2 2 2 23 3 6 2 2" xfId="23315"/>
    <cellStyle name="Normal 2 2 2 2 2 2 23 3 6 3" xfId="15829"/>
    <cellStyle name="Normal 2 2 2 2 2 2 23 3 6 3 2" xfId="19580"/>
    <cellStyle name="Normal 2 2 2 2 2 2 23 3 6 4" xfId="10279"/>
    <cellStyle name="Normal 2 2 2 2 2 2 23 3 6 5" xfId="27052"/>
    <cellStyle name="Normal 2 2 2 2 2 2 23 3 6 6" xfId="30779"/>
    <cellStyle name="Normal 2 2 2 2 2 2 23 3 6 7" xfId="34512"/>
    <cellStyle name="Normal 2 2 2 2 2 2 23 3 6 8" xfId="38243"/>
    <cellStyle name="Normal 2 2 2 2 2 2 23 3 7" xfId="1738"/>
    <cellStyle name="Normal 2 2 2 2 2 2 23 3 7 2" xfId="8763"/>
    <cellStyle name="Normal 2 2 2 2 2 2 23 3 7 2 2" xfId="23316"/>
    <cellStyle name="Normal 2 2 2 2 2 2 23 3 7 3" xfId="15830"/>
    <cellStyle name="Normal 2 2 2 2 2 2 23 3 7 3 2" xfId="19581"/>
    <cellStyle name="Normal 2 2 2 2 2 2 23 3 7 4" xfId="10280"/>
    <cellStyle name="Normal 2 2 2 2 2 2 23 3 7 5" xfId="27053"/>
    <cellStyle name="Normal 2 2 2 2 2 2 23 3 7 6" xfId="30780"/>
    <cellStyle name="Normal 2 2 2 2 2 2 23 3 7 7" xfId="34513"/>
    <cellStyle name="Normal 2 2 2 2 2 2 23 3 7 8" xfId="38244"/>
    <cellStyle name="Normal 2 2 2 2 2 2 23 3 8" xfId="1739"/>
    <cellStyle name="Normal 2 2 2 2 2 2 23 3 8 2" xfId="8764"/>
    <cellStyle name="Normal 2 2 2 2 2 2 23 3 8 2 2" xfId="23317"/>
    <cellStyle name="Normal 2 2 2 2 2 2 23 3 8 3" xfId="15831"/>
    <cellStyle name="Normal 2 2 2 2 2 2 23 3 8 3 2" xfId="19582"/>
    <cellStyle name="Normal 2 2 2 2 2 2 23 3 8 4" xfId="10281"/>
    <cellStyle name="Normal 2 2 2 2 2 2 23 3 8 5" xfId="27054"/>
    <cellStyle name="Normal 2 2 2 2 2 2 23 3 8 6" xfId="30781"/>
    <cellStyle name="Normal 2 2 2 2 2 2 23 3 8 7" xfId="34514"/>
    <cellStyle name="Normal 2 2 2 2 2 2 23 3 8 8" xfId="38245"/>
    <cellStyle name="Normal 2 2 2 2 2 2 23 3 9" xfId="1740"/>
    <cellStyle name="Normal 2 2 2 2 2 2 23 3 9 2" xfId="8765"/>
    <cellStyle name="Normal 2 2 2 2 2 2 23 3 9 2 2" xfId="23318"/>
    <cellStyle name="Normal 2 2 2 2 2 2 23 3 9 3" xfId="15832"/>
    <cellStyle name="Normal 2 2 2 2 2 2 23 3 9 3 2" xfId="19583"/>
    <cellStyle name="Normal 2 2 2 2 2 2 23 3 9 4" xfId="10282"/>
    <cellStyle name="Normal 2 2 2 2 2 2 23 3 9 5" xfId="27055"/>
    <cellStyle name="Normal 2 2 2 2 2 2 23 3 9 6" xfId="30782"/>
    <cellStyle name="Normal 2 2 2 2 2 2 23 3 9 7" xfId="34515"/>
    <cellStyle name="Normal 2 2 2 2 2 2 23 3 9 8" xfId="38246"/>
    <cellStyle name="Normal 2 2 2 2 2 2 23 4" xfId="1741"/>
    <cellStyle name="Normal 2 2 2 2 2 2 23 4 10" xfId="1742"/>
    <cellStyle name="Normal 2 2 2 2 2 2 23 4 10 2" xfId="8767"/>
    <cellStyle name="Normal 2 2 2 2 2 2 23 4 10 2 2" xfId="23320"/>
    <cellStyle name="Normal 2 2 2 2 2 2 23 4 10 3" xfId="15834"/>
    <cellStyle name="Normal 2 2 2 2 2 2 23 4 10 3 2" xfId="19585"/>
    <cellStyle name="Normal 2 2 2 2 2 2 23 4 10 4" xfId="10292"/>
    <cellStyle name="Normal 2 2 2 2 2 2 23 4 10 5" xfId="27057"/>
    <cellStyle name="Normal 2 2 2 2 2 2 23 4 10 6" xfId="30784"/>
    <cellStyle name="Normal 2 2 2 2 2 2 23 4 10 7" xfId="34517"/>
    <cellStyle name="Normal 2 2 2 2 2 2 23 4 10 8" xfId="38248"/>
    <cellStyle name="Normal 2 2 2 2 2 2 23 4 11" xfId="1743"/>
    <cellStyle name="Normal 2 2 2 2 2 2 23 4 11 2" xfId="8768"/>
    <cellStyle name="Normal 2 2 2 2 2 2 23 4 11 2 2" xfId="23321"/>
    <cellStyle name="Normal 2 2 2 2 2 2 23 4 11 3" xfId="15835"/>
    <cellStyle name="Normal 2 2 2 2 2 2 23 4 11 3 2" xfId="19586"/>
    <cellStyle name="Normal 2 2 2 2 2 2 23 4 11 4" xfId="10293"/>
    <cellStyle name="Normal 2 2 2 2 2 2 23 4 11 5" xfId="27058"/>
    <cellStyle name="Normal 2 2 2 2 2 2 23 4 11 6" xfId="30785"/>
    <cellStyle name="Normal 2 2 2 2 2 2 23 4 11 7" xfId="34518"/>
    <cellStyle name="Normal 2 2 2 2 2 2 23 4 11 8" xfId="38249"/>
    <cellStyle name="Normal 2 2 2 2 2 2 23 4 12" xfId="1744"/>
    <cellStyle name="Normal 2 2 2 2 2 2 23 4 12 2" xfId="8769"/>
    <cellStyle name="Normal 2 2 2 2 2 2 23 4 12 2 2" xfId="23322"/>
    <cellStyle name="Normal 2 2 2 2 2 2 23 4 12 3" xfId="15836"/>
    <cellStyle name="Normal 2 2 2 2 2 2 23 4 12 3 2" xfId="19587"/>
    <cellStyle name="Normal 2 2 2 2 2 2 23 4 12 4" xfId="10294"/>
    <cellStyle name="Normal 2 2 2 2 2 2 23 4 12 5" xfId="27059"/>
    <cellStyle name="Normal 2 2 2 2 2 2 23 4 12 6" xfId="30786"/>
    <cellStyle name="Normal 2 2 2 2 2 2 23 4 12 7" xfId="34519"/>
    <cellStyle name="Normal 2 2 2 2 2 2 23 4 12 8" xfId="38250"/>
    <cellStyle name="Normal 2 2 2 2 2 2 23 4 13" xfId="8766"/>
    <cellStyle name="Normal 2 2 2 2 2 2 23 4 13 2" xfId="23319"/>
    <cellStyle name="Normal 2 2 2 2 2 2 23 4 14" xfId="15833"/>
    <cellStyle name="Normal 2 2 2 2 2 2 23 4 14 2" xfId="19584"/>
    <cellStyle name="Normal 2 2 2 2 2 2 23 4 15" xfId="10291"/>
    <cellStyle name="Normal 2 2 2 2 2 2 23 4 16" xfId="27056"/>
    <cellStyle name="Normal 2 2 2 2 2 2 23 4 17" xfId="30783"/>
    <cellStyle name="Normal 2 2 2 2 2 2 23 4 18" xfId="34516"/>
    <cellStyle name="Normal 2 2 2 2 2 2 23 4 19" xfId="38247"/>
    <cellStyle name="Normal 2 2 2 2 2 2 23 4 2" xfId="1745"/>
    <cellStyle name="Normal 2 2 2 2 2 2 23 4 2 10" xfId="1746"/>
    <cellStyle name="Normal 2 2 2 2 2 2 23 4 2 11" xfId="1747"/>
    <cellStyle name="Normal 2 2 2 2 2 2 23 4 2 12" xfId="1748"/>
    <cellStyle name="Normal 2 2 2 2 2 2 23 4 2 2" xfId="1749"/>
    <cellStyle name="Normal 2 2 2 2 2 2 23 4 2 2 10" xfId="1750"/>
    <cellStyle name="Normal 2 2 2 2 2 2 23 4 2 2 10 2" xfId="8774"/>
    <cellStyle name="Normal 2 2 2 2 2 2 23 4 2 2 10 2 2" xfId="23324"/>
    <cellStyle name="Normal 2 2 2 2 2 2 23 4 2 2 10 3" xfId="15838"/>
    <cellStyle name="Normal 2 2 2 2 2 2 23 4 2 2 10 3 2" xfId="19589"/>
    <cellStyle name="Normal 2 2 2 2 2 2 23 4 2 2 10 4" xfId="10296"/>
    <cellStyle name="Normal 2 2 2 2 2 2 23 4 2 2 10 5" xfId="27061"/>
    <cellStyle name="Normal 2 2 2 2 2 2 23 4 2 2 10 6" xfId="30788"/>
    <cellStyle name="Normal 2 2 2 2 2 2 23 4 2 2 10 7" xfId="34521"/>
    <cellStyle name="Normal 2 2 2 2 2 2 23 4 2 2 10 8" xfId="38252"/>
    <cellStyle name="Normal 2 2 2 2 2 2 23 4 2 2 11" xfId="1751"/>
    <cellStyle name="Normal 2 2 2 2 2 2 23 4 2 2 11 2" xfId="8775"/>
    <cellStyle name="Normal 2 2 2 2 2 2 23 4 2 2 11 2 2" xfId="23325"/>
    <cellStyle name="Normal 2 2 2 2 2 2 23 4 2 2 11 3" xfId="15839"/>
    <cellStyle name="Normal 2 2 2 2 2 2 23 4 2 2 11 3 2" xfId="19590"/>
    <cellStyle name="Normal 2 2 2 2 2 2 23 4 2 2 11 4" xfId="10300"/>
    <cellStyle name="Normal 2 2 2 2 2 2 23 4 2 2 11 5" xfId="27062"/>
    <cellStyle name="Normal 2 2 2 2 2 2 23 4 2 2 11 6" xfId="30789"/>
    <cellStyle name="Normal 2 2 2 2 2 2 23 4 2 2 11 7" xfId="34522"/>
    <cellStyle name="Normal 2 2 2 2 2 2 23 4 2 2 11 8" xfId="38253"/>
    <cellStyle name="Normal 2 2 2 2 2 2 23 4 2 2 12" xfId="8773"/>
    <cellStyle name="Normal 2 2 2 2 2 2 23 4 2 2 12 2" xfId="23323"/>
    <cellStyle name="Normal 2 2 2 2 2 2 23 4 2 2 13" xfId="15837"/>
    <cellStyle name="Normal 2 2 2 2 2 2 23 4 2 2 13 2" xfId="19588"/>
    <cellStyle name="Normal 2 2 2 2 2 2 23 4 2 2 14" xfId="10295"/>
    <cellStyle name="Normal 2 2 2 2 2 2 23 4 2 2 15" xfId="27060"/>
    <cellStyle name="Normal 2 2 2 2 2 2 23 4 2 2 16" xfId="30787"/>
    <cellStyle name="Normal 2 2 2 2 2 2 23 4 2 2 17" xfId="34520"/>
    <cellStyle name="Normal 2 2 2 2 2 2 23 4 2 2 18" xfId="38251"/>
    <cellStyle name="Normal 2 2 2 2 2 2 23 4 2 2 2" xfId="1752"/>
    <cellStyle name="Normal 2 2 2 2 2 2 23 4 2 2 2 10" xfId="1753"/>
    <cellStyle name="Normal 2 2 2 2 2 2 23 4 2 2 2 11" xfId="1754"/>
    <cellStyle name="Normal 2 2 2 2 2 2 23 4 2 2 2 2" xfId="1755"/>
    <cellStyle name="Normal 2 2 2 2 2 2 23 4 2 2 2 2 2" xfId="1756"/>
    <cellStyle name="Normal 2 2 2 2 2 2 23 4 2 2 2 2 3" xfId="8779"/>
    <cellStyle name="Normal 2 2 2 2 2 2 23 4 2 2 2 2 3 2" xfId="23326"/>
    <cellStyle name="Normal 2 2 2 2 2 2 23 4 2 2 2 2 4" xfId="15840"/>
    <cellStyle name="Normal 2 2 2 2 2 2 23 4 2 2 2 2 4 2" xfId="19591"/>
    <cellStyle name="Normal 2 2 2 2 2 2 23 4 2 2 2 2 5" xfId="10302"/>
    <cellStyle name="Normal 2 2 2 2 2 2 23 4 2 2 2 2 6" xfId="27063"/>
    <cellStyle name="Normal 2 2 2 2 2 2 23 4 2 2 2 2 7" xfId="30790"/>
    <cellStyle name="Normal 2 2 2 2 2 2 23 4 2 2 2 2 8" xfId="34523"/>
    <cellStyle name="Normal 2 2 2 2 2 2 23 4 2 2 2 2 9" xfId="38254"/>
    <cellStyle name="Normal 2 2 2 2 2 2 23 4 2 2 2 3" xfId="1757"/>
    <cellStyle name="Normal 2 2 2 2 2 2 23 4 2 2 2 4" xfId="1758"/>
    <cellStyle name="Normal 2 2 2 2 2 2 23 4 2 2 2 5" xfId="1759"/>
    <cellStyle name="Normal 2 2 2 2 2 2 23 4 2 2 2 6" xfId="1760"/>
    <cellStyle name="Normal 2 2 2 2 2 2 23 4 2 2 2 7" xfId="1761"/>
    <cellStyle name="Normal 2 2 2 2 2 2 23 4 2 2 2 8" xfId="1762"/>
    <cellStyle name="Normal 2 2 2 2 2 2 23 4 2 2 2 9" xfId="1763"/>
    <cellStyle name="Normal 2 2 2 2 2 2 23 4 2 2 3" xfId="1764"/>
    <cellStyle name="Normal 2 2 2 2 2 2 23 4 2 2 3 2" xfId="1765"/>
    <cellStyle name="Normal 2 2 2 2 2 2 23 4 2 2 3 2 2" xfId="8784"/>
    <cellStyle name="Normal 2 2 2 2 2 2 23 4 2 2 3 2 2 2" xfId="23327"/>
    <cellStyle name="Normal 2 2 2 2 2 2 23 4 2 2 3 2 3" xfId="15841"/>
    <cellStyle name="Normal 2 2 2 2 2 2 23 4 2 2 3 2 3 2" xfId="19592"/>
    <cellStyle name="Normal 2 2 2 2 2 2 23 4 2 2 3 2 4" xfId="10311"/>
    <cellStyle name="Normal 2 2 2 2 2 2 23 4 2 2 3 2 5" xfId="27064"/>
    <cellStyle name="Normal 2 2 2 2 2 2 23 4 2 2 3 2 6" xfId="30791"/>
    <cellStyle name="Normal 2 2 2 2 2 2 23 4 2 2 3 2 7" xfId="34524"/>
    <cellStyle name="Normal 2 2 2 2 2 2 23 4 2 2 3 2 8" xfId="38255"/>
    <cellStyle name="Normal 2 2 2 2 2 2 23 4 2 2 4" xfId="1766"/>
    <cellStyle name="Normal 2 2 2 2 2 2 23 4 2 2 4 2" xfId="8785"/>
    <cellStyle name="Normal 2 2 2 2 2 2 23 4 2 2 4 2 2" xfId="23328"/>
    <cellStyle name="Normal 2 2 2 2 2 2 23 4 2 2 4 3" xfId="15842"/>
    <cellStyle name="Normal 2 2 2 2 2 2 23 4 2 2 4 3 2" xfId="19593"/>
    <cellStyle name="Normal 2 2 2 2 2 2 23 4 2 2 4 4" xfId="10312"/>
    <cellStyle name="Normal 2 2 2 2 2 2 23 4 2 2 4 5" xfId="27065"/>
    <cellStyle name="Normal 2 2 2 2 2 2 23 4 2 2 4 6" xfId="30792"/>
    <cellStyle name="Normal 2 2 2 2 2 2 23 4 2 2 4 7" xfId="34525"/>
    <cellStyle name="Normal 2 2 2 2 2 2 23 4 2 2 4 8" xfId="38256"/>
    <cellStyle name="Normal 2 2 2 2 2 2 23 4 2 2 5" xfId="1767"/>
    <cellStyle name="Normal 2 2 2 2 2 2 23 4 2 2 5 2" xfId="8786"/>
    <cellStyle name="Normal 2 2 2 2 2 2 23 4 2 2 5 2 2" xfId="23329"/>
    <cellStyle name="Normal 2 2 2 2 2 2 23 4 2 2 5 3" xfId="15843"/>
    <cellStyle name="Normal 2 2 2 2 2 2 23 4 2 2 5 3 2" xfId="19594"/>
    <cellStyle name="Normal 2 2 2 2 2 2 23 4 2 2 5 4" xfId="10313"/>
    <cellStyle name="Normal 2 2 2 2 2 2 23 4 2 2 5 5" xfId="27066"/>
    <cellStyle name="Normal 2 2 2 2 2 2 23 4 2 2 5 6" xfId="30793"/>
    <cellStyle name="Normal 2 2 2 2 2 2 23 4 2 2 5 7" xfId="34526"/>
    <cellStyle name="Normal 2 2 2 2 2 2 23 4 2 2 5 8" xfId="38257"/>
    <cellStyle name="Normal 2 2 2 2 2 2 23 4 2 2 6" xfId="1768"/>
    <cellStyle name="Normal 2 2 2 2 2 2 23 4 2 2 6 2" xfId="8787"/>
    <cellStyle name="Normal 2 2 2 2 2 2 23 4 2 2 6 2 2" xfId="23330"/>
    <cellStyle name="Normal 2 2 2 2 2 2 23 4 2 2 6 3" xfId="15844"/>
    <cellStyle name="Normal 2 2 2 2 2 2 23 4 2 2 6 3 2" xfId="19595"/>
    <cellStyle name="Normal 2 2 2 2 2 2 23 4 2 2 6 4" xfId="10314"/>
    <cellStyle name="Normal 2 2 2 2 2 2 23 4 2 2 6 5" xfId="27067"/>
    <cellStyle name="Normal 2 2 2 2 2 2 23 4 2 2 6 6" xfId="30794"/>
    <cellStyle name="Normal 2 2 2 2 2 2 23 4 2 2 6 7" xfId="34527"/>
    <cellStyle name="Normal 2 2 2 2 2 2 23 4 2 2 6 8" xfId="38258"/>
    <cellStyle name="Normal 2 2 2 2 2 2 23 4 2 2 7" xfId="1769"/>
    <cellStyle name="Normal 2 2 2 2 2 2 23 4 2 2 7 2" xfId="8788"/>
    <cellStyle name="Normal 2 2 2 2 2 2 23 4 2 2 7 2 2" xfId="23331"/>
    <cellStyle name="Normal 2 2 2 2 2 2 23 4 2 2 7 3" xfId="15845"/>
    <cellStyle name="Normal 2 2 2 2 2 2 23 4 2 2 7 3 2" xfId="19596"/>
    <cellStyle name="Normal 2 2 2 2 2 2 23 4 2 2 7 4" xfId="10315"/>
    <cellStyle name="Normal 2 2 2 2 2 2 23 4 2 2 7 5" xfId="27068"/>
    <cellStyle name="Normal 2 2 2 2 2 2 23 4 2 2 7 6" xfId="30795"/>
    <cellStyle name="Normal 2 2 2 2 2 2 23 4 2 2 7 7" xfId="34528"/>
    <cellStyle name="Normal 2 2 2 2 2 2 23 4 2 2 7 8" xfId="38259"/>
    <cellStyle name="Normal 2 2 2 2 2 2 23 4 2 2 8" xfId="1770"/>
    <cellStyle name="Normal 2 2 2 2 2 2 23 4 2 2 8 2" xfId="8789"/>
    <cellStyle name="Normal 2 2 2 2 2 2 23 4 2 2 8 2 2" xfId="23332"/>
    <cellStyle name="Normal 2 2 2 2 2 2 23 4 2 2 8 3" xfId="15846"/>
    <cellStyle name="Normal 2 2 2 2 2 2 23 4 2 2 8 3 2" xfId="19597"/>
    <cellStyle name="Normal 2 2 2 2 2 2 23 4 2 2 8 4" xfId="10316"/>
    <cellStyle name="Normal 2 2 2 2 2 2 23 4 2 2 8 5" xfId="27069"/>
    <cellStyle name="Normal 2 2 2 2 2 2 23 4 2 2 8 6" xfId="30796"/>
    <cellStyle name="Normal 2 2 2 2 2 2 23 4 2 2 8 7" xfId="34529"/>
    <cellStyle name="Normal 2 2 2 2 2 2 23 4 2 2 8 8" xfId="38260"/>
    <cellStyle name="Normal 2 2 2 2 2 2 23 4 2 2 9" xfId="1771"/>
    <cellStyle name="Normal 2 2 2 2 2 2 23 4 2 2 9 2" xfId="8790"/>
    <cellStyle name="Normal 2 2 2 2 2 2 23 4 2 2 9 2 2" xfId="23333"/>
    <cellStyle name="Normal 2 2 2 2 2 2 23 4 2 2 9 3" xfId="15847"/>
    <cellStyle name="Normal 2 2 2 2 2 2 23 4 2 2 9 3 2" xfId="19598"/>
    <cellStyle name="Normal 2 2 2 2 2 2 23 4 2 2 9 4" xfId="10317"/>
    <cellStyle name="Normal 2 2 2 2 2 2 23 4 2 2 9 5" xfId="27070"/>
    <cellStyle name="Normal 2 2 2 2 2 2 23 4 2 2 9 6" xfId="30797"/>
    <cellStyle name="Normal 2 2 2 2 2 2 23 4 2 2 9 7" xfId="34530"/>
    <cellStyle name="Normal 2 2 2 2 2 2 23 4 2 2 9 8" xfId="38261"/>
    <cellStyle name="Normal 2 2 2 2 2 2 23 4 2 3" xfId="1772"/>
    <cellStyle name="Normal 2 2 2 2 2 2 23 4 2 3 2" xfId="1773"/>
    <cellStyle name="Normal 2 2 2 2 2 2 23 4 2 3 3" xfId="8791"/>
    <cellStyle name="Normal 2 2 2 2 2 2 23 4 2 3 3 2" xfId="23334"/>
    <cellStyle name="Normal 2 2 2 2 2 2 23 4 2 3 4" xfId="15848"/>
    <cellStyle name="Normal 2 2 2 2 2 2 23 4 2 3 4 2" xfId="19599"/>
    <cellStyle name="Normal 2 2 2 2 2 2 23 4 2 3 5" xfId="10318"/>
    <cellStyle name="Normal 2 2 2 2 2 2 23 4 2 3 6" xfId="27071"/>
    <cellStyle name="Normal 2 2 2 2 2 2 23 4 2 3 7" xfId="30798"/>
    <cellStyle name="Normal 2 2 2 2 2 2 23 4 2 3 8" xfId="34531"/>
    <cellStyle name="Normal 2 2 2 2 2 2 23 4 2 3 9" xfId="38262"/>
    <cellStyle name="Normal 2 2 2 2 2 2 23 4 2 4" xfId="1774"/>
    <cellStyle name="Normal 2 2 2 2 2 2 23 4 2 5" xfId="1775"/>
    <cellStyle name="Normal 2 2 2 2 2 2 23 4 2 6" xfId="1776"/>
    <cellStyle name="Normal 2 2 2 2 2 2 23 4 2 7" xfId="1777"/>
    <cellStyle name="Normal 2 2 2 2 2 2 23 4 2 8" xfId="1778"/>
    <cellStyle name="Normal 2 2 2 2 2 2 23 4 2 9" xfId="1779"/>
    <cellStyle name="Normal 2 2 2 2 2 2 23 4 3" xfId="1780"/>
    <cellStyle name="Normal 2 2 2 2 2 2 23 4 3 10" xfId="1781"/>
    <cellStyle name="Normal 2 2 2 2 2 2 23 4 3 11" xfId="1782"/>
    <cellStyle name="Normal 2 2 2 2 2 2 23 4 3 2" xfId="1783"/>
    <cellStyle name="Normal 2 2 2 2 2 2 23 4 3 2 2" xfId="1784"/>
    <cellStyle name="Normal 2 2 2 2 2 2 23 4 3 2 3" xfId="8797"/>
    <cellStyle name="Normal 2 2 2 2 2 2 23 4 3 2 3 2" xfId="23335"/>
    <cellStyle name="Normal 2 2 2 2 2 2 23 4 3 2 4" xfId="15849"/>
    <cellStyle name="Normal 2 2 2 2 2 2 23 4 3 2 4 2" xfId="19600"/>
    <cellStyle name="Normal 2 2 2 2 2 2 23 4 3 2 5" xfId="10329"/>
    <cellStyle name="Normal 2 2 2 2 2 2 23 4 3 2 6" xfId="27072"/>
    <cellStyle name="Normal 2 2 2 2 2 2 23 4 3 2 7" xfId="30799"/>
    <cellStyle name="Normal 2 2 2 2 2 2 23 4 3 2 8" xfId="34532"/>
    <cellStyle name="Normal 2 2 2 2 2 2 23 4 3 2 9" xfId="38263"/>
    <cellStyle name="Normal 2 2 2 2 2 2 23 4 3 3" xfId="1785"/>
    <cellStyle name="Normal 2 2 2 2 2 2 23 4 3 4" xfId="1786"/>
    <cellStyle name="Normal 2 2 2 2 2 2 23 4 3 5" xfId="1787"/>
    <cellStyle name="Normal 2 2 2 2 2 2 23 4 3 6" xfId="1788"/>
    <cellStyle name="Normal 2 2 2 2 2 2 23 4 3 7" xfId="1789"/>
    <cellStyle name="Normal 2 2 2 2 2 2 23 4 3 8" xfId="1790"/>
    <cellStyle name="Normal 2 2 2 2 2 2 23 4 3 9" xfId="1791"/>
    <cellStyle name="Normal 2 2 2 2 2 2 23 4 4" xfId="1792"/>
    <cellStyle name="Normal 2 2 2 2 2 2 23 4 4 2" xfId="1793"/>
    <cellStyle name="Normal 2 2 2 2 2 2 23 4 4 2 2" xfId="8805"/>
    <cellStyle name="Normal 2 2 2 2 2 2 23 4 4 2 2 2" xfId="23336"/>
    <cellStyle name="Normal 2 2 2 2 2 2 23 4 4 2 3" xfId="15850"/>
    <cellStyle name="Normal 2 2 2 2 2 2 23 4 4 2 3 2" xfId="19601"/>
    <cellStyle name="Normal 2 2 2 2 2 2 23 4 4 2 4" xfId="10334"/>
    <cellStyle name="Normal 2 2 2 2 2 2 23 4 4 2 5" xfId="27073"/>
    <cellStyle name="Normal 2 2 2 2 2 2 23 4 4 2 6" xfId="30800"/>
    <cellStyle name="Normal 2 2 2 2 2 2 23 4 4 2 7" xfId="34533"/>
    <cellStyle name="Normal 2 2 2 2 2 2 23 4 4 2 8" xfId="38264"/>
    <cellStyle name="Normal 2 2 2 2 2 2 23 4 5" xfId="1794"/>
    <cellStyle name="Normal 2 2 2 2 2 2 23 4 5 2" xfId="8806"/>
    <cellStyle name="Normal 2 2 2 2 2 2 23 4 5 2 2" xfId="23337"/>
    <cellStyle name="Normal 2 2 2 2 2 2 23 4 5 3" xfId="15851"/>
    <cellStyle name="Normal 2 2 2 2 2 2 23 4 5 3 2" xfId="19602"/>
    <cellStyle name="Normal 2 2 2 2 2 2 23 4 5 4" xfId="10335"/>
    <cellStyle name="Normal 2 2 2 2 2 2 23 4 5 5" xfId="27074"/>
    <cellStyle name="Normal 2 2 2 2 2 2 23 4 5 6" xfId="30801"/>
    <cellStyle name="Normal 2 2 2 2 2 2 23 4 5 7" xfId="34534"/>
    <cellStyle name="Normal 2 2 2 2 2 2 23 4 5 8" xfId="38265"/>
    <cellStyle name="Normal 2 2 2 2 2 2 23 4 6" xfId="1795"/>
    <cellStyle name="Normal 2 2 2 2 2 2 23 4 6 2" xfId="8807"/>
    <cellStyle name="Normal 2 2 2 2 2 2 23 4 6 2 2" xfId="23338"/>
    <cellStyle name="Normal 2 2 2 2 2 2 23 4 6 3" xfId="15852"/>
    <cellStyle name="Normal 2 2 2 2 2 2 23 4 6 3 2" xfId="19603"/>
    <cellStyle name="Normal 2 2 2 2 2 2 23 4 6 4" xfId="10336"/>
    <cellStyle name="Normal 2 2 2 2 2 2 23 4 6 5" xfId="27075"/>
    <cellStyle name="Normal 2 2 2 2 2 2 23 4 6 6" xfId="30802"/>
    <cellStyle name="Normal 2 2 2 2 2 2 23 4 6 7" xfId="34535"/>
    <cellStyle name="Normal 2 2 2 2 2 2 23 4 6 8" xfId="38266"/>
    <cellStyle name="Normal 2 2 2 2 2 2 23 4 7" xfId="1796"/>
    <cellStyle name="Normal 2 2 2 2 2 2 23 4 7 2" xfId="8808"/>
    <cellStyle name="Normal 2 2 2 2 2 2 23 4 7 2 2" xfId="23339"/>
    <cellStyle name="Normal 2 2 2 2 2 2 23 4 7 3" xfId="15853"/>
    <cellStyle name="Normal 2 2 2 2 2 2 23 4 7 3 2" xfId="19604"/>
    <cellStyle name="Normal 2 2 2 2 2 2 23 4 7 4" xfId="10337"/>
    <cellStyle name="Normal 2 2 2 2 2 2 23 4 7 5" xfId="27076"/>
    <cellStyle name="Normal 2 2 2 2 2 2 23 4 7 6" xfId="30803"/>
    <cellStyle name="Normal 2 2 2 2 2 2 23 4 7 7" xfId="34536"/>
    <cellStyle name="Normal 2 2 2 2 2 2 23 4 7 8" xfId="38267"/>
    <cellStyle name="Normal 2 2 2 2 2 2 23 4 8" xfId="1797"/>
    <cellStyle name="Normal 2 2 2 2 2 2 23 4 8 2" xfId="8809"/>
    <cellStyle name="Normal 2 2 2 2 2 2 23 4 8 2 2" xfId="23340"/>
    <cellStyle name="Normal 2 2 2 2 2 2 23 4 8 3" xfId="15854"/>
    <cellStyle name="Normal 2 2 2 2 2 2 23 4 8 3 2" xfId="19605"/>
    <cellStyle name="Normal 2 2 2 2 2 2 23 4 8 4" xfId="10338"/>
    <cellStyle name="Normal 2 2 2 2 2 2 23 4 8 5" xfId="27077"/>
    <cellStyle name="Normal 2 2 2 2 2 2 23 4 8 6" xfId="30804"/>
    <cellStyle name="Normal 2 2 2 2 2 2 23 4 8 7" xfId="34537"/>
    <cellStyle name="Normal 2 2 2 2 2 2 23 4 8 8" xfId="38268"/>
    <cellStyle name="Normal 2 2 2 2 2 2 23 4 9" xfId="1798"/>
    <cellStyle name="Normal 2 2 2 2 2 2 23 4 9 2" xfId="8810"/>
    <cellStyle name="Normal 2 2 2 2 2 2 23 4 9 2 2" xfId="23341"/>
    <cellStyle name="Normal 2 2 2 2 2 2 23 4 9 3" xfId="15855"/>
    <cellStyle name="Normal 2 2 2 2 2 2 23 4 9 3 2" xfId="19606"/>
    <cellStyle name="Normal 2 2 2 2 2 2 23 4 9 4" xfId="10347"/>
    <cellStyle name="Normal 2 2 2 2 2 2 23 4 9 5" xfId="27078"/>
    <cellStyle name="Normal 2 2 2 2 2 2 23 4 9 6" xfId="30805"/>
    <cellStyle name="Normal 2 2 2 2 2 2 23 4 9 7" xfId="34538"/>
    <cellStyle name="Normal 2 2 2 2 2 2 23 4 9 8" xfId="38269"/>
    <cellStyle name="Normal 2 2 2 2 2 2 23 5" xfId="1799"/>
    <cellStyle name="Normal 2 2 2 2 2 2 23 5 10" xfId="1800"/>
    <cellStyle name="Normal 2 2 2 2 2 2 23 5 10 2" xfId="8812"/>
    <cellStyle name="Normal 2 2 2 2 2 2 23 5 10 2 2" xfId="23343"/>
    <cellStyle name="Normal 2 2 2 2 2 2 23 5 10 3" xfId="15857"/>
    <cellStyle name="Normal 2 2 2 2 2 2 23 5 10 3 2" xfId="19608"/>
    <cellStyle name="Normal 2 2 2 2 2 2 23 5 10 4" xfId="10349"/>
    <cellStyle name="Normal 2 2 2 2 2 2 23 5 10 5" xfId="27080"/>
    <cellStyle name="Normal 2 2 2 2 2 2 23 5 10 6" xfId="30807"/>
    <cellStyle name="Normal 2 2 2 2 2 2 23 5 10 7" xfId="34540"/>
    <cellStyle name="Normal 2 2 2 2 2 2 23 5 10 8" xfId="38271"/>
    <cellStyle name="Normal 2 2 2 2 2 2 23 5 11" xfId="1801"/>
    <cellStyle name="Normal 2 2 2 2 2 2 23 5 11 2" xfId="8813"/>
    <cellStyle name="Normal 2 2 2 2 2 2 23 5 11 2 2" xfId="23344"/>
    <cellStyle name="Normal 2 2 2 2 2 2 23 5 11 3" xfId="15858"/>
    <cellStyle name="Normal 2 2 2 2 2 2 23 5 11 3 2" xfId="19609"/>
    <cellStyle name="Normal 2 2 2 2 2 2 23 5 11 4" xfId="10350"/>
    <cellStyle name="Normal 2 2 2 2 2 2 23 5 11 5" xfId="27081"/>
    <cellStyle name="Normal 2 2 2 2 2 2 23 5 11 6" xfId="30808"/>
    <cellStyle name="Normal 2 2 2 2 2 2 23 5 11 7" xfId="34541"/>
    <cellStyle name="Normal 2 2 2 2 2 2 23 5 11 8" xfId="38272"/>
    <cellStyle name="Normal 2 2 2 2 2 2 23 5 12" xfId="8811"/>
    <cellStyle name="Normal 2 2 2 2 2 2 23 5 12 2" xfId="23342"/>
    <cellStyle name="Normal 2 2 2 2 2 2 23 5 13" xfId="15856"/>
    <cellStyle name="Normal 2 2 2 2 2 2 23 5 13 2" xfId="19607"/>
    <cellStyle name="Normal 2 2 2 2 2 2 23 5 14" xfId="10348"/>
    <cellStyle name="Normal 2 2 2 2 2 2 23 5 15" xfId="27079"/>
    <cellStyle name="Normal 2 2 2 2 2 2 23 5 16" xfId="30806"/>
    <cellStyle name="Normal 2 2 2 2 2 2 23 5 17" xfId="34539"/>
    <cellStyle name="Normal 2 2 2 2 2 2 23 5 18" xfId="38270"/>
    <cellStyle name="Normal 2 2 2 2 2 2 23 5 2" xfId="1802"/>
    <cellStyle name="Normal 2 2 2 2 2 2 23 5 2 10" xfId="1803"/>
    <cellStyle name="Normal 2 2 2 2 2 2 23 5 2 11" xfId="1804"/>
    <cellStyle name="Normal 2 2 2 2 2 2 23 5 2 2" xfId="1805"/>
    <cellStyle name="Normal 2 2 2 2 2 2 23 5 2 2 2" xfId="1806"/>
    <cellStyle name="Normal 2 2 2 2 2 2 23 5 2 2 3" xfId="8814"/>
    <cellStyle name="Normal 2 2 2 2 2 2 23 5 2 2 3 2" xfId="23345"/>
    <cellStyle name="Normal 2 2 2 2 2 2 23 5 2 2 4" xfId="15859"/>
    <cellStyle name="Normal 2 2 2 2 2 2 23 5 2 2 4 2" xfId="19610"/>
    <cellStyle name="Normal 2 2 2 2 2 2 23 5 2 2 5" xfId="10351"/>
    <cellStyle name="Normal 2 2 2 2 2 2 23 5 2 2 6" xfId="27082"/>
    <cellStyle name="Normal 2 2 2 2 2 2 23 5 2 2 7" xfId="30809"/>
    <cellStyle name="Normal 2 2 2 2 2 2 23 5 2 2 8" xfId="34542"/>
    <cellStyle name="Normal 2 2 2 2 2 2 23 5 2 2 9" xfId="38273"/>
    <cellStyle name="Normal 2 2 2 2 2 2 23 5 2 3" xfId="1807"/>
    <cellStyle name="Normal 2 2 2 2 2 2 23 5 2 4" xfId="1808"/>
    <cellStyle name="Normal 2 2 2 2 2 2 23 5 2 5" xfId="1809"/>
    <cellStyle name="Normal 2 2 2 2 2 2 23 5 2 6" xfId="1810"/>
    <cellStyle name="Normal 2 2 2 2 2 2 23 5 2 7" xfId="1811"/>
    <cellStyle name="Normal 2 2 2 2 2 2 23 5 2 8" xfId="1812"/>
    <cellStyle name="Normal 2 2 2 2 2 2 23 5 2 9" xfId="1813"/>
    <cellStyle name="Normal 2 2 2 2 2 2 23 5 3" xfId="1814"/>
    <cellStyle name="Normal 2 2 2 2 2 2 23 5 3 2" xfId="1815"/>
    <cellStyle name="Normal 2 2 2 2 2 2 23 5 3 2 2" xfId="8821"/>
    <cellStyle name="Normal 2 2 2 2 2 2 23 5 3 2 2 2" xfId="23346"/>
    <cellStyle name="Normal 2 2 2 2 2 2 23 5 3 2 3" xfId="15860"/>
    <cellStyle name="Normal 2 2 2 2 2 2 23 5 3 2 3 2" xfId="19611"/>
    <cellStyle name="Normal 2 2 2 2 2 2 23 5 3 2 4" xfId="10353"/>
    <cellStyle name="Normal 2 2 2 2 2 2 23 5 3 2 5" xfId="27083"/>
    <cellStyle name="Normal 2 2 2 2 2 2 23 5 3 2 6" xfId="30810"/>
    <cellStyle name="Normal 2 2 2 2 2 2 23 5 3 2 7" xfId="34543"/>
    <cellStyle name="Normal 2 2 2 2 2 2 23 5 3 2 8" xfId="38274"/>
    <cellStyle name="Normal 2 2 2 2 2 2 23 5 4" xfId="1816"/>
    <cellStyle name="Normal 2 2 2 2 2 2 23 5 4 2" xfId="8822"/>
    <cellStyle name="Normal 2 2 2 2 2 2 23 5 4 2 2" xfId="23347"/>
    <cellStyle name="Normal 2 2 2 2 2 2 23 5 4 3" xfId="15861"/>
    <cellStyle name="Normal 2 2 2 2 2 2 23 5 4 3 2" xfId="19612"/>
    <cellStyle name="Normal 2 2 2 2 2 2 23 5 4 4" xfId="10354"/>
    <cellStyle name="Normal 2 2 2 2 2 2 23 5 4 5" xfId="27084"/>
    <cellStyle name="Normal 2 2 2 2 2 2 23 5 4 6" xfId="30811"/>
    <cellStyle name="Normal 2 2 2 2 2 2 23 5 4 7" xfId="34544"/>
    <cellStyle name="Normal 2 2 2 2 2 2 23 5 4 8" xfId="38275"/>
    <cellStyle name="Normal 2 2 2 2 2 2 23 5 5" xfId="1817"/>
    <cellStyle name="Normal 2 2 2 2 2 2 23 5 5 2" xfId="8823"/>
    <cellStyle name="Normal 2 2 2 2 2 2 23 5 5 2 2" xfId="23348"/>
    <cellStyle name="Normal 2 2 2 2 2 2 23 5 5 3" xfId="15862"/>
    <cellStyle name="Normal 2 2 2 2 2 2 23 5 5 3 2" xfId="19613"/>
    <cellStyle name="Normal 2 2 2 2 2 2 23 5 5 4" xfId="10364"/>
    <cellStyle name="Normal 2 2 2 2 2 2 23 5 5 5" xfId="27085"/>
    <cellStyle name="Normal 2 2 2 2 2 2 23 5 5 6" xfId="30812"/>
    <cellStyle name="Normal 2 2 2 2 2 2 23 5 5 7" xfId="34545"/>
    <cellStyle name="Normal 2 2 2 2 2 2 23 5 5 8" xfId="38276"/>
    <cellStyle name="Normal 2 2 2 2 2 2 23 5 6" xfId="1818"/>
    <cellStyle name="Normal 2 2 2 2 2 2 23 5 6 2" xfId="8824"/>
    <cellStyle name="Normal 2 2 2 2 2 2 23 5 6 2 2" xfId="23349"/>
    <cellStyle name="Normal 2 2 2 2 2 2 23 5 6 3" xfId="15863"/>
    <cellStyle name="Normal 2 2 2 2 2 2 23 5 6 3 2" xfId="19614"/>
    <cellStyle name="Normal 2 2 2 2 2 2 23 5 6 4" xfId="10365"/>
    <cellStyle name="Normal 2 2 2 2 2 2 23 5 6 5" xfId="27086"/>
    <cellStyle name="Normal 2 2 2 2 2 2 23 5 6 6" xfId="30813"/>
    <cellStyle name="Normal 2 2 2 2 2 2 23 5 6 7" xfId="34546"/>
    <cellStyle name="Normal 2 2 2 2 2 2 23 5 6 8" xfId="38277"/>
    <cellStyle name="Normal 2 2 2 2 2 2 23 5 7" xfId="1819"/>
    <cellStyle name="Normal 2 2 2 2 2 2 23 5 7 2" xfId="8825"/>
    <cellStyle name="Normal 2 2 2 2 2 2 23 5 7 2 2" xfId="23350"/>
    <cellStyle name="Normal 2 2 2 2 2 2 23 5 7 3" xfId="15864"/>
    <cellStyle name="Normal 2 2 2 2 2 2 23 5 7 3 2" xfId="19615"/>
    <cellStyle name="Normal 2 2 2 2 2 2 23 5 7 4" xfId="10366"/>
    <cellStyle name="Normal 2 2 2 2 2 2 23 5 7 5" xfId="27087"/>
    <cellStyle name="Normal 2 2 2 2 2 2 23 5 7 6" xfId="30814"/>
    <cellStyle name="Normal 2 2 2 2 2 2 23 5 7 7" xfId="34547"/>
    <cellStyle name="Normal 2 2 2 2 2 2 23 5 7 8" xfId="38278"/>
    <cellStyle name="Normal 2 2 2 2 2 2 23 5 8" xfId="1820"/>
    <cellStyle name="Normal 2 2 2 2 2 2 23 5 8 2" xfId="8826"/>
    <cellStyle name="Normal 2 2 2 2 2 2 23 5 8 2 2" xfId="23351"/>
    <cellStyle name="Normal 2 2 2 2 2 2 23 5 8 3" xfId="15865"/>
    <cellStyle name="Normal 2 2 2 2 2 2 23 5 8 3 2" xfId="19616"/>
    <cellStyle name="Normal 2 2 2 2 2 2 23 5 8 4" xfId="10368"/>
    <cellStyle name="Normal 2 2 2 2 2 2 23 5 8 5" xfId="27088"/>
    <cellStyle name="Normal 2 2 2 2 2 2 23 5 8 6" xfId="30815"/>
    <cellStyle name="Normal 2 2 2 2 2 2 23 5 8 7" xfId="34548"/>
    <cellStyle name="Normal 2 2 2 2 2 2 23 5 8 8" xfId="38279"/>
    <cellStyle name="Normal 2 2 2 2 2 2 23 5 9" xfId="1821"/>
    <cellStyle name="Normal 2 2 2 2 2 2 23 5 9 2" xfId="8827"/>
    <cellStyle name="Normal 2 2 2 2 2 2 23 5 9 2 2" xfId="23352"/>
    <cellStyle name="Normal 2 2 2 2 2 2 23 5 9 3" xfId="15866"/>
    <cellStyle name="Normal 2 2 2 2 2 2 23 5 9 3 2" xfId="19617"/>
    <cellStyle name="Normal 2 2 2 2 2 2 23 5 9 4" xfId="10369"/>
    <cellStyle name="Normal 2 2 2 2 2 2 23 5 9 5" xfId="27089"/>
    <cellStyle name="Normal 2 2 2 2 2 2 23 5 9 6" xfId="30816"/>
    <cellStyle name="Normal 2 2 2 2 2 2 23 5 9 7" xfId="34549"/>
    <cellStyle name="Normal 2 2 2 2 2 2 23 5 9 8" xfId="38280"/>
    <cellStyle name="Normal 2 2 2 2 2 2 23 6" xfId="1822"/>
    <cellStyle name="Normal 2 2 2 2 2 2 23 6 2" xfId="1823"/>
    <cellStyle name="Normal 2 2 2 2 2 2 23 6 3" xfId="8828"/>
    <cellStyle name="Normal 2 2 2 2 2 2 23 6 3 2" xfId="23353"/>
    <cellStyle name="Normal 2 2 2 2 2 2 23 6 4" xfId="15867"/>
    <cellStyle name="Normal 2 2 2 2 2 2 23 6 4 2" xfId="19618"/>
    <cellStyle name="Normal 2 2 2 2 2 2 23 6 5" xfId="10370"/>
    <cellStyle name="Normal 2 2 2 2 2 2 23 6 6" xfId="27090"/>
    <cellStyle name="Normal 2 2 2 2 2 2 23 6 7" xfId="30817"/>
    <cellStyle name="Normal 2 2 2 2 2 2 23 6 8" xfId="34550"/>
    <cellStyle name="Normal 2 2 2 2 2 2 23 6 9" xfId="38281"/>
    <cellStyle name="Normal 2 2 2 2 2 2 23 7" xfId="1824"/>
    <cellStyle name="Normal 2 2 2 2 2 2 23 8" xfId="1825"/>
    <cellStyle name="Normal 2 2 2 2 2 2 23 9" xfId="1826"/>
    <cellStyle name="Normal 2 2 2 2 2 2 24" xfId="1827"/>
    <cellStyle name="Normal 2 2 2 2 2 2 24 10" xfId="1828"/>
    <cellStyle name="Normal 2 2 2 2 2 2 24 11" xfId="1829"/>
    <cellStyle name="Normal 2 2 2 2 2 2 24 12" xfId="1830"/>
    <cellStyle name="Normal 2 2 2 2 2 2 24 13" xfId="1831"/>
    <cellStyle name="Normal 2 2 2 2 2 2 24 14" xfId="1832"/>
    <cellStyle name="Normal 2 2 2 2 2 2 24 2" xfId="1833"/>
    <cellStyle name="Normal 2 2 2 2 2 2 24 2 10" xfId="1834"/>
    <cellStyle name="Normal 2 2 2 2 2 2 24 2 10 2" xfId="8835"/>
    <cellStyle name="Normal 2 2 2 2 2 2 24 2 10 2 2" xfId="23355"/>
    <cellStyle name="Normal 2 2 2 2 2 2 24 2 10 3" xfId="15869"/>
    <cellStyle name="Normal 2 2 2 2 2 2 24 2 10 3 2" xfId="19620"/>
    <cellStyle name="Normal 2 2 2 2 2 2 24 2 10 4" xfId="10380"/>
    <cellStyle name="Normal 2 2 2 2 2 2 24 2 10 5" xfId="27092"/>
    <cellStyle name="Normal 2 2 2 2 2 2 24 2 10 6" xfId="30819"/>
    <cellStyle name="Normal 2 2 2 2 2 2 24 2 10 7" xfId="34552"/>
    <cellStyle name="Normal 2 2 2 2 2 2 24 2 10 8" xfId="38283"/>
    <cellStyle name="Normal 2 2 2 2 2 2 24 2 11" xfId="1835"/>
    <cellStyle name="Normal 2 2 2 2 2 2 24 2 11 2" xfId="8836"/>
    <cellStyle name="Normal 2 2 2 2 2 2 24 2 11 2 2" xfId="23356"/>
    <cellStyle name="Normal 2 2 2 2 2 2 24 2 11 3" xfId="15870"/>
    <cellStyle name="Normal 2 2 2 2 2 2 24 2 11 3 2" xfId="19621"/>
    <cellStyle name="Normal 2 2 2 2 2 2 24 2 11 4" xfId="10381"/>
    <cellStyle name="Normal 2 2 2 2 2 2 24 2 11 5" xfId="27093"/>
    <cellStyle name="Normal 2 2 2 2 2 2 24 2 11 6" xfId="30820"/>
    <cellStyle name="Normal 2 2 2 2 2 2 24 2 11 7" xfId="34553"/>
    <cellStyle name="Normal 2 2 2 2 2 2 24 2 11 8" xfId="38284"/>
    <cellStyle name="Normal 2 2 2 2 2 2 24 2 12" xfId="1836"/>
    <cellStyle name="Normal 2 2 2 2 2 2 24 2 12 2" xfId="8837"/>
    <cellStyle name="Normal 2 2 2 2 2 2 24 2 12 2 2" xfId="23357"/>
    <cellStyle name="Normal 2 2 2 2 2 2 24 2 12 3" xfId="15871"/>
    <cellStyle name="Normal 2 2 2 2 2 2 24 2 12 3 2" xfId="19622"/>
    <cellStyle name="Normal 2 2 2 2 2 2 24 2 12 4" xfId="10382"/>
    <cellStyle name="Normal 2 2 2 2 2 2 24 2 12 5" xfId="27094"/>
    <cellStyle name="Normal 2 2 2 2 2 2 24 2 12 6" xfId="30821"/>
    <cellStyle name="Normal 2 2 2 2 2 2 24 2 12 7" xfId="34554"/>
    <cellStyle name="Normal 2 2 2 2 2 2 24 2 12 8" xfId="38285"/>
    <cellStyle name="Normal 2 2 2 2 2 2 24 2 13" xfId="1837"/>
    <cellStyle name="Normal 2 2 2 2 2 2 24 2 13 2" xfId="8838"/>
    <cellStyle name="Normal 2 2 2 2 2 2 24 2 13 2 2" xfId="23358"/>
    <cellStyle name="Normal 2 2 2 2 2 2 24 2 13 3" xfId="15872"/>
    <cellStyle name="Normal 2 2 2 2 2 2 24 2 13 3 2" xfId="19623"/>
    <cellStyle name="Normal 2 2 2 2 2 2 24 2 13 4" xfId="10383"/>
    <cellStyle name="Normal 2 2 2 2 2 2 24 2 13 5" xfId="27095"/>
    <cellStyle name="Normal 2 2 2 2 2 2 24 2 13 6" xfId="30822"/>
    <cellStyle name="Normal 2 2 2 2 2 2 24 2 13 7" xfId="34555"/>
    <cellStyle name="Normal 2 2 2 2 2 2 24 2 13 8" xfId="38286"/>
    <cellStyle name="Normal 2 2 2 2 2 2 24 2 14" xfId="8834"/>
    <cellStyle name="Normal 2 2 2 2 2 2 24 2 14 2" xfId="23354"/>
    <cellStyle name="Normal 2 2 2 2 2 2 24 2 15" xfId="15868"/>
    <cellStyle name="Normal 2 2 2 2 2 2 24 2 15 2" xfId="19619"/>
    <cellStyle name="Normal 2 2 2 2 2 2 24 2 16" xfId="10379"/>
    <cellStyle name="Normal 2 2 2 2 2 2 24 2 17" xfId="27091"/>
    <cellStyle name="Normal 2 2 2 2 2 2 24 2 18" xfId="30818"/>
    <cellStyle name="Normal 2 2 2 2 2 2 24 2 19" xfId="34551"/>
    <cellStyle name="Normal 2 2 2 2 2 2 24 2 2" xfId="1838"/>
    <cellStyle name="Normal 2 2 2 2 2 2 24 2 2 10" xfId="1839"/>
    <cellStyle name="Normal 2 2 2 2 2 2 24 2 2 11" xfId="1840"/>
    <cellStyle name="Normal 2 2 2 2 2 2 24 2 2 12" xfId="1841"/>
    <cellStyle name="Normal 2 2 2 2 2 2 24 2 2 13" xfId="1842"/>
    <cellStyle name="Normal 2 2 2 2 2 2 24 2 2 2" xfId="1843"/>
    <cellStyle name="Normal 2 2 2 2 2 2 24 2 2 2 10" xfId="1844"/>
    <cellStyle name="Normal 2 2 2 2 2 2 24 2 2 2 10 2" xfId="8844"/>
    <cellStyle name="Normal 2 2 2 2 2 2 24 2 2 2 10 2 2" xfId="23360"/>
    <cellStyle name="Normal 2 2 2 2 2 2 24 2 2 2 10 3" xfId="15874"/>
    <cellStyle name="Normal 2 2 2 2 2 2 24 2 2 2 10 3 2" xfId="19625"/>
    <cellStyle name="Normal 2 2 2 2 2 2 24 2 2 2 10 4" xfId="10394"/>
    <cellStyle name="Normal 2 2 2 2 2 2 24 2 2 2 10 5" xfId="27097"/>
    <cellStyle name="Normal 2 2 2 2 2 2 24 2 2 2 10 6" xfId="30824"/>
    <cellStyle name="Normal 2 2 2 2 2 2 24 2 2 2 10 7" xfId="34557"/>
    <cellStyle name="Normal 2 2 2 2 2 2 24 2 2 2 10 8" xfId="38288"/>
    <cellStyle name="Normal 2 2 2 2 2 2 24 2 2 2 11" xfId="1845"/>
    <cellStyle name="Normal 2 2 2 2 2 2 24 2 2 2 11 2" xfId="8845"/>
    <cellStyle name="Normal 2 2 2 2 2 2 24 2 2 2 11 2 2" xfId="23361"/>
    <cellStyle name="Normal 2 2 2 2 2 2 24 2 2 2 11 3" xfId="15875"/>
    <cellStyle name="Normal 2 2 2 2 2 2 24 2 2 2 11 3 2" xfId="19626"/>
    <cellStyle name="Normal 2 2 2 2 2 2 24 2 2 2 11 4" xfId="10395"/>
    <cellStyle name="Normal 2 2 2 2 2 2 24 2 2 2 11 5" xfId="27098"/>
    <cellStyle name="Normal 2 2 2 2 2 2 24 2 2 2 11 6" xfId="30825"/>
    <cellStyle name="Normal 2 2 2 2 2 2 24 2 2 2 11 7" xfId="34558"/>
    <cellStyle name="Normal 2 2 2 2 2 2 24 2 2 2 11 8" xfId="38289"/>
    <cellStyle name="Normal 2 2 2 2 2 2 24 2 2 2 12" xfId="1846"/>
    <cellStyle name="Normal 2 2 2 2 2 2 24 2 2 2 12 2" xfId="8846"/>
    <cellStyle name="Normal 2 2 2 2 2 2 24 2 2 2 12 2 2" xfId="23362"/>
    <cellStyle name="Normal 2 2 2 2 2 2 24 2 2 2 12 3" xfId="15876"/>
    <cellStyle name="Normal 2 2 2 2 2 2 24 2 2 2 12 3 2" xfId="19627"/>
    <cellStyle name="Normal 2 2 2 2 2 2 24 2 2 2 12 4" xfId="10396"/>
    <cellStyle name="Normal 2 2 2 2 2 2 24 2 2 2 12 5" xfId="27099"/>
    <cellStyle name="Normal 2 2 2 2 2 2 24 2 2 2 12 6" xfId="30826"/>
    <cellStyle name="Normal 2 2 2 2 2 2 24 2 2 2 12 7" xfId="34559"/>
    <cellStyle name="Normal 2 2 2 2 2 2 24 2 2 2 12 8" xfId="38290"/>
    <cellStyle name="Normal 2 2 2 2 2 2 24 2 2 2 13" xfId="8843"/>
    <cellStyle name="Normal 2 2 2 2 2 2 24 2 2 2 13 2" xfId="23359"/>
    <cellStyle name="Normal 2 2 2 2 2 2 24 2 2 2 14" xfId="15873"/>
    <cellStyle name="Normal 2 2 2 2 2 2 24 2 2 2 14 2" xfId="19624"/>
    <cellStyle name="Normal 2 2 2 2 2 2 24 2 2 2 15" xfId="10389"/>
    <cellStyle name="Normal 2 2 2 2 2 2 24 2 2 2 16" xfId="27096"/>
    <cellStyle name="Normal 2 2 2 2 2 2 24 2 2 2 17" xfId="30823"/>
    <cellStyle name="Normal 2 2 2 2 2 2 24 2 2 2 18" xfId="34556"/>
    <cellStyle name="Normal 2 2 2 2 2 2 24 2 2 2 19" xfId="38287"/>
    <cellStyle name="Normal 2 2 2 2 2 2 24 2 2 2 2" xfId="1847"/>
    <cellStyle name="Normal 2 2 2 2 2 2 24 2 2 2 2 10" xfId="1848"/>
    <cellStyle name="Normal 2 2 2 2 2 2 24 2 2 2 2 11" xfId="1849"/>
    <cellStyle name="Normal 2 2 2 2 2 2 24 2 2 2 2 12" xfId="1850"/>
    <cellStyle name="Normal 2 2 2 2 2 2 24 2 2 2 2 2" xfId="1851"/>
    <cellStyle name="Normal 2 2 2 2 2 2 24 2 2 2 2 2 10" xfId="1852"/>
    <cellStyle name="Normal 2 2 2 2 2 2 24 2 2 2 2 2 10 2" xfId="8849"/>
    <cellStyle name="Normal 2 2 2 2 2 2 24 2 2 2 2 2 10 2 2" xfId="23364"/>
    <cellStyle name="Normal 2 2 2 2 2 2 24 2 2 2 2 2 10 3" xfId="15878"/>
    <cellStyle name="Normal 2 2 2 2 2 2 24 2 2 2 2 2 10 3 2" xfId="19629"/>
    <cellStyle name="Normal 2 2 2 2 2 2 24 2 2 2 2 2 10 4" xfId="10402"/>
    <cellStyle name="Normal 2 2 2 2 2 2 24 2 2 2 2 2 10 5" xfId="27101"/>
    <cellStyle name="Normal 2 2 2 2 2 2 24 2 2 2 2 2 10 6" xfId="30828"/>
    <cellStyle name="Normal 2 2 2 2 2 2 24 2 2 2 2 2 10 7" xfId="34561"/>
    <cellStyle name="Normal 2 2 2 2 2 2 24 2 2 2 2 2 10 8" xfId="38292"/>
    <cellStyle name="Normal 2 2 2 2 2 2 24 2 2 2 2 2 11" xfId="1853"/>
    <cellStyle name="Normal 2 2 2 2 2 2 24 2 2 2 2 2 11 2" xfId="8850"/>
    <cellStyle name="Normal 2 2 2 2 2 2 24 2 2 2 2 2 11 2 2" xfId="23365"/>
    <cellStyle name="Normal 2 2 2 2 2 2 24 2 2 2 2 2 11 3" xfId="15879"/>
    <cellStyle name="Normal 2 2 2 2 2 2 24 2 2 2 2 2 11 3 2" xfId="19630"/>
    <cellStyle name="Normal 2 2 2 2 2 2 24 2 2 2 2 2 11 4" xfId="10403"/>
    <cellStyle name="Normal 2 2 2 2 2 2 24 2 2 2 2 2 11 5" xfId="27102"/>
    <cellStyle name="Normal 2 2 2 2 2 2 24 2 2 2 2 2 11 6" xfId="30829"/>
    <cellStyle name="Normal 2 2 2 2 2 2 24 2 2 2 2 2 11 7" xfId="34562"/>
    <cellStyle name="Normal 2 2 2 2 2 2 24 2 2 2 2 2 11 8" xfId="38293"/>
    <cellStyle name="Normal 2 2 2 2 2 2 24 2 2 2 2 2 12" xfId="8848"/>
    <cellStyle name="Normal 2 2 2 2 2 2 24 2 2 2 2 2 12 2" xfId="23363"/>
    <cellStyle name="Normal 2 2 2 2 2 2 24 2 2 2 2 2 13" xfId="15877"/>
    <cellStyle name="Normal 2 2 2 2 2 2 24 2 2 2 2 2 13 2" xfId="19628"/>
    <cellStyle name="Normal 2 2 2 2 2 2 24 2 2 2 2 2 14" xfId="10401"/>
    <cellStyle name="Normal 2 2 2 2 2 2 24 2 2 2 2 2 15" xfId="27100"/>
    <cellStyle name="Normal 2 2 2 2 2 2 24 2 2 2 2 2 16" xfId="30827"/>
    <cellStyle name="Normal 2 2 2 2 2 2 24 2 2 2 2 2 17" xfId="34560"/>
    <cellStyle name="Normal 2 2 2 2 2 2 24 2 2 2 2 2 18" xfId="38291"/>
    <cellStyle name="Normal 2 2 2 2 2 2 24 2 2 2 2 2 2" xfId="1854"/>
    <cellStyle name="Normal 2 2 2 2 2 2 24 2 2 2 2 2 2 10" xfId="1855"/>
    <cellStyle name="Normal 2 2 2 2 2 2 24 2 2 2 2 2 2 11" xfId="1856"/>
    <cellStyle name="Normal 2 2 2 2 2 2 24 2 2 2 2 2 2 2" xfId="1857"/>
    <cellStyle name="Normal 2 2 2 2 2 2 24 2 2 2 2 2 2 2 2" xfId="1858"/>
    <cellStyle name="Normal 2 2 2 2 2 2 24 2 2 2 2 2 2 2 3" xfId="8854"/>
    <cellStyle name="Normal 2 2 2 2 2 2 24 2 2 2 2 2 2 2 3 2" xfId="23366"/>
    <cellStyle name="Normal 2 2 2 2 2 2 24 2 2 2 2 2 2 2 4" xfId="15880"/>
    <cellStyle name="Normal 2 2 2 2 2 2 24 2 2 2 2 2 2 2 4 2" xfId="19631"/>
    <cellStyle name="Normal 2 2 2 2 2 2 24 2 2 2 2 2 2 2 5" xfId="10404"/>
    <cellStyle name="Normal 2 2 2 2 2 2 24 2 2 2 2 2 2 2 6" xfId="27103"/>
    <cellStyle name="Normal 2 2 2 2 2 2 24 2 2 2 2 2 2 2 7" xfId="30830"/>
    <cellStyle name="Normal 2 2 2 2 2 2 24 2 2 2 2 2 2 2 8" xfId="34563"/>
    <cellStyle name="Normal 2 2 2 2 2 2 24 2 2 2 2 2 2 2 9" xfId="38294"/>
    <cellStyle name="Normal 2 2 2 2 2 2 24 2 2 2 2 2 2 3" xfId="1859"/>
    <cellStyle name="Normal 2 2 2 2 2 2 24 2 2 2 2 2 2 4" xfId="1860"/>
    <cellStyle name="Normal 2 2 2 2 2 2 24 2 2 2 2 2 2 5" xfId="1861"/>
    <cellStyle name="Normal 2 2 2 2 2 2 24 2 2 2 2 2 2 6" xfId="1862"/>
    <cellStyle name="Normal 2 2 2 2 2 2 24 2 2 2 2 2 2 7" xfId="1863"/>
    <cellStyle name="Normal 2 2 2 2 2 2 24 2 2 2 2 2 2 8" xfId="1864"/>
    <cellStyle name="Normal 2 2 2 2 2 2 24 2 2 2 2 2 2 9" xfId="1865"/>
    <cellStyle name="Normal 2 2 2 2 2 2 24 2 2 2 2 2 3" xfId="1866"/>
    <cellStyle name="Normal 2 2 2 2 2 2 24 2 2 2 2 2 3 2" xfId="1867"/>
    <cellStyle name="Normal 2 2 2 2 2 2 24 2 2 2 2 2 3 2 2" xfId="8860"/>
    <cellStyle name="Normal 2 2 2 2 2 2 24 2 2 2 2 2 3 2 2 2" xfId="23367"/>
    <cellStyle name="Normal 2 2 2 2 2 2 24 2 2 2 2 2 3 2 3" xfId="15881"/>
    <cellStyle name="Normal 2 2 2 2 2 2 24 2 2 2 2 2 3 2 3 2" xfId="19632"/>
    <cellStyle name="Normal 2 2 2 2 2 2 24 2 2 2 2 2 3 2 4" xfId="10413"/>
    <cellStyle name="Normal 2 2 2 2 2 2 24 2 2 2 2 2 3 2 5" xfId="27104"/>
    <cellStyle name="Normal 2 2 2 2 2 2 24 2 2 2 2 2 3 2 6" xfId="30831"/>
    <cellStyle name="Normal 2 2 2 2 2 2 24 2 2 2 2 2 3 2 7" xfId="34564"/>
    <cellStyle name="Normal 2 2 2 2 2 2 24 2 2 2 2 2 3 2 8" xfId="38295"/>
    <cellStyle name="Normal 2 2 2 2 2 2 24 2 2 2 2 2 4" xfId="1868"/>
    <cellStyle name="Normal 2 2 2 2 2 2 24 2 2 2 2 2 4 2" xfId="8861"/>
    <cellStyle name="Normal 2 2 2 2 2 2 24 2 2 2 2 2 4 2 2" xfId="23368"/>
    <cellStyle name="Normal 2 2 2 2 2 2 24 2 2 2 2 2 4 3" xfId="15882"/>
    <cellStyle name="Normal 2 2 2 2 2 2 24 2 2 2 2 2 4 3 2" xfId="19633"/>
    <cellStyle name="Normal 2 2 2 2 2 2 24 2 2 2 2 2 4 4" xfId="10414"/>
    <cellStyle name="Normal 2 2 2 2 2 2 24 2 2 2 2 2 4 5" xfId="27105"/>
    <cellStyle name="Normal 2 2 2 2 2 2 24 2 2 2 2 2 4 6" xfId="30832"/>
    <cellStyle name="Normal 2 2 2 2 2 2 24 2 2 2 2 2 4 7" xfId="34565"/>
    <cellStyle name="Normal 2 2 2 2 2 2 24 2 2 2 2 2 4 8" xfId="38296"/>
    <cellStyle name="Normal 2 2 2 2 2 2 24 2 2 2 2 2 5" xfId="1869"/>
    <cellStyle name="Normal 2 2 2 2 2 2 24 2 2 2 2 2 5 2" xfId="8862"/>
    <cellStyle name="Normal 2 2 2 2 2 2 24 2 2 2 2 2 5 2 2" xfId="23369"/>
    <cellStyle name="Normal 2 2 2 2 2 2 24 2 2 2 2 2 5 3" xfId="15883"/>
    <cellStyle name="Normal 2 2 2 2 2 2 24 2 2 2 2 2 5 3 2" xfId="19634"/>
    <cellStyle name="Normal 2 2 2 2 2 2 24 2 2 2 2 2 5 4" xfId="10415"/>
    <cellStyle name="Normal 2 2 2 2 2 2 24 2 2 2 2 2 5 5" xfId="27106"/>
    <cellStyle name="Normal 2 2 2 2 2 2 24 2 2 2 2 2 5 6" xfId="30833"/>
    <cellStyle name="Normal 2 2 2 2 2 2 24 2 2 2 2 2 5 7" xfId="34566"/>
    <cellStyle name="Normal 2 2 2 2 2 2 24 2 2 2 2 2 5 8" xfId="38297"/>
    <cellStyle name="Normal 2 2 2 2 2 2 24 2 2 2 2 2 6" xfId="1870"/>
    <cellStyle name="Normal 2 2 2 2 2 2 24 2 2 2 2 2 6 2" xfId="8863"/>
    <cellStyle name="Normal 2 2 2 2 2 2 24 2 2 2 2 2 6 2 2" xfId="23370"/>
    <cellStyle name="Normal 2 2 2 2 2 2 24 2 2 2 2 2 6 3" xfId="15884"/>
    <cellStyle name="Normal 2 2 2 2 2 2 24 2 2 2 2 2 6 3 2" xfId="19635"/>
    <cellStyle name="Normal 2 2 2 2 2 2 24 2 2 2 2 2 6 4" xfId="10417"/>
    <cellStyle name="Normal 2 2 2 2 2 2 24 2 2 2 2 2 6 5" xfId="27107"/>
    <cellStyle name="Normal 2 2 2 2 2 2 24 2 2 2 2 2 6 6" xfId="30834"/>
    <cellStyle name="Normal 2 2 2 2 2 2 24 2 2 2 2 2 6 7" xfId="34567"/>
    <cellStyle name="Normal 2 2 2 2 2 2 24 2 2 2 2 2 6 8" xfId="38298"/>
    <cellStyle name="Normal 2 2 2 2 2 2 24 2 2 2 2 2 7" xfId="1871"/>
    <cellStyle name="Normal 2 2 2 2 2 2 24 2 2 2 2 2 7 2" xfId="8864"/>
    <cellStyle name="Normal 2 2 2 2 2 2 24 2 2 2 2 2 7 2 2" xfId="23371"/>
    <cellStyle name="Normal 2 2 2 2 2 2 24 2 2 2 2 2 7 3" xfId="15885"/>
    <cellStyle name="Normal 2 2 2 2 2 2 24 2 2 2 2 2 7 3 2" xfId="19636"/>
    <cellStyle name="Normal 2 2 2 2 2 2 24 2 2 2 2 2 7 4" xfId="10418"/>
    <cellStyle name="Normal 2 2 2 2 2 2 24 2 2 2 2 2 7 5" xfId="27108"/>
    <cellStyle name="Normal 2 2 2 2 2 2 24 2 2 2 2 2 7 6" xfId="30835"/>
    <cellStyle name="Normal 2 2 2 2 2 2 24 2 2 2 2 2 7 7" xfId="34568"/>
    <cellStyle name="Normal 2 2 2 2 2 2 24 2 2 2 2 2 7 8" xfId="38299"/>
    <cellStyle name="Normal 2 2 2 2 2 2 24 2 2 2 2 2 8" xfId="1872"/>
    <cellStyle name="Normal 2 2 2 2 2 2 24 2 2 2 2 2 8 2" xfId="8865"/>
    <cellStyle name="Normal 2 2 2 2 2 2 24 2 2 2 2 2 8 2 2" xfId="23372"/>
    <cellStyle name="Normal 2 2 2 2 2 2 24 2 2 2 2 2 8 3" xfId="15886"/>
    <cellStyle name="Normal 2 2 2 2 2 2 24 2 2 2 2 2 8 3 2" xfId="19637"/>
    <cellStyle name="Normal 2 2 2 2 2 2 24 2 2 2 2 2 8 4" xfId="10419"/>
    <cellStyle name="Normal 2 2 2 2 2 2 24 2 2 2 2 2 8 5" xfId="27109"/>
    <cellStyle name="Normal 2 2 2 2 2 2 24 2 2 2 2 2 8 6" xfId="30836"/>
    <cellStyle name="Normal 2 2 2 2 2 2 24 2 2 2 2 2 8 7" xfId="34569"/>
    <cellStyle name="Normal 2 2 2 2 2 2 24 2 2 2 2 2 8 8" xfId="38300"/>
    <cellStyle name="Normal 2 2 2 2 2 2 24 2 2 2 2 2 9" xfId="1873"/>
    <cellStyle name="Normal 2 2 2 2 2 2 24 2 2 2 2 2 9 2" xfId="8866"/>
    <cellStyle name="Normal 2 2 2 2 2 2 24 2 2 2 2 2 9 2 2" xfId="23373"/>
    <cellStyle name="Normal 2 2 2 2 2 2 24 2 2 2 2 2 9 3" xfId="15887"/>
    <cellStyle name="Normal 2 2 2 2 2 2 24 2 2 2 2 2 9 3 2" xfId="19638"/>
    <cellStyle name="Normal 2 2 2 2 2 2 24 2 2 2 2 2 9 4" xfId="10420"/>
    <cellStyle name="Normal 2 2 2 2 2 2 24 2 2 2 2 2 9 5" xfId="27110"/>
    <cellStyle name="Normal 2 2 2 2 2 2 24 2 2 2 2 2 9 6" xfId="30837"/>
    <cellStyle name="Normal 2 2 2 2 2 2 24 2 2 2 2 2 9 7" xfId="34570"/>
    <cellStyle name="Normal 2 2 2 2 2 2 24 2 2 2 2 2 9 8" xfId="38301"/>
    <cellStyle name="Normal 2 2 2 2 2 2 24 2 2 2 2 3" xfId="1874"/>
    <cellStyle name="Normal 2 2 2 2 2 2 24 2 2 2 2 3 2" xfId="1875"/>
    <cellStyle name="Normal 2 2 2 2 2 2 24 2 2 2 2 3 3" xfId="8867"/>
    <cellStyle name="Normal 2 2 2 2 2 2 24 2 2 2 2 3 3 2" xfId="23374"/>
    <cellStyle name="Normal 2 2 2 2 2 2 24 2 2 2 2 3 4" xfId="15888"/>
    <cellStyle name="Normal 2 2 2 2 2 2 24 2 2 2 2 3 4 2" xfId="19639"/>
    <cellStyle name="Normal 2 2 2 2 2 2 24 2 2 2 2 3 5" xfId="10421"/>
    <cellStyle name="Normal 2 2 2 2 2 2 24 2 2 2 2 3 6" xfId="27111"/>
    <cellStyle name="Normal 2 2 2 2 2 2 24 2 2 2 2 3 7" xfId="30838"/>
    <cellStyle name="Normal 2 2 2 2 2 2 24 2 2 2 2 3 8" xfId="34571"/>
    <cellStyle name="Normal 2 2 2 2 2 2 24 2 2 2 2 3 9" xfId="38302"/>
    <cellStyle name="Normal 2 2 2 2 2 2 24 2 2 2 2 4" xfId="1876"/>
    <cellStyle name="Normal 2 2 2 2 2 2 24 2 2 2 2 5" xfId="1877"/>
    <cellStyle name="Normal 2 2 2 2 2 2 24 2 2 2 2 6" xfId="1878"/>
    <cellStyle name="Normal 2 2 2 2 2 2 24 2 2 2 2 7" xfId="1879"/>
    <cellStyle name="Normal 2 2 2 2 2 2 24 2 2 2 2 8" xfId="1880"/>
    <cellStyle name="Normal 2 2 2 2 2 2 24 2 2 2 2 9" xfId="1881"/>
    <cellStyle name="Normal 2 2 2 2 2 2 24 2 2 2 3" xfId="1882"/>
    <cellStyle name="Normal 2 2 2 2 2 2 24 2 2 2 3 10" xfId="1883"/>
    <cellStyle name="Normal 2 2 2 2 2 2 24 2 2 2 3 11" xfId="1884"/>
    <cellStyle name="Normal 2 2 2 2 2 2 24 2 2 2 3 2" xfId="1885"/>
    <cellStyle name="Normal 2 2 2 2 2 2 24 2 2 2 3 2 2" xfId="1886"/>
    <cellStyle name="Normal 2 2 2 2 2 2 24 2 2 2 3 2 3" xfId="8875"/>
    <cellStyle name="Normal 2 2 2 2 2 2 24 2 2 2 3 2 3 2" xfId="23375"/>
    <cellStyle name="Normal 2 2 2 2 2 2 24 2 2 2 3 2 4" xfId="15889"/>
    <cellStyle name="Normal 2 2 2 2 2 2 24 2 2 2 3 2 4 2" xfId="19640"/>
    <cellStyle name="Normal 2 2 2 2 2 2 24 2 2 2 3 2 5" xfId="10432"/>
    <cellStyle name="Normal 2 2 2 2 2 2 24 2 2 2 3 2 6" xfId="27112"/>
    <cellStyle name="Normal 2 2 2 2 2 2 24 2 2 2 3 2 7" xfId="30839"/>
    <cellStyle name="Normal 2 2 2 2 2 2 24 2 2 2 3 2 8" xfId="34572"/>
    <cellStyle name="Normal 2 2 2 2 2 2 24 2 2 2 3 2 9" xfId="38303"/>
    <cellStyle name="Normal 2 2 2 2 2 2 24 2 2 2 3 3" xfId="1887"/>
    <cellStyle name="Normal 2 2 2 2 2 2 24 2 2 2 3 4" xfId="1888"/>
    <cellStyle name="Normal 2 2 2 2 2 2 24 2 2 2 3 5" xfId="1889"/>
    <cellStyle name="Normal 2 2 2 2 2 2 24 2 2 2 3 6" xfId="1890"/>
    <cellStyle name="Normal 2 2 2 2 2 2 24 2 2 2 3 7" xfId="1891"/>
    <cellStyle name="Normal 2 2 2 2 2 2 24 2 2 2 3 8" xfId="1892"/>
    <cellStyle name="Normal 2 2 2 2 2 2 24 2 2 2 3 9" xfId="1893"/>
    <cellStyle name="Normal 2 2 2 2 2 2 24 2 2 2 4" xfId="1894"/>
    <cellStyle name="Normal 2 2 2 2 2 2 24 2 2 2 4 2" xfId="1895"/>
    <cellStyle name="Normal 2 2 2 2 2 2 24 2 2 2 4 2 2" xfId="8880"/>
    <cellStyle name="Normal 2 2 2 2 2 2 24 2 2 2 4 2 2 2" xfId="23376"/>
    <cellStyle name="Normal 2 2 2 2 2 2 24 2 2 2 4 2 3" xfId="15890"/>
    <cellStyle name="Normal 2 2 2 2 2 2 24 2 2 2 4 2 3 2" xfId="19641"/>
    <cellStyle name="Normal 2 2 2 2 2 2 24 2 2 2 4 2 4" xfId="10441"/>
    <cellStyle name="Normal 2 2 2 2 2 2 24 2 2 2 4 2 5" xfId="27113"/>
    <cellStyle name="Normal 2 2 2 2 2 2 24 2 2 2 4 2 6" xfId="30840"/>
    <cellStyle name="Normal 2 2 2 2 2 2 24 2 2 2 4 2 7" xfId="34573"/>
    <cellStyle name="Normal 2 2 2 2 2 2 24 2 2 2 4 2 8" xfId="38304"/>
    <cellStyle name="Normal 2 2 2 2 2 2 24 2 2 2 5" xfId="1896"/>
    <cellStyle name="Normal 2 2 2 2 2 2 24 2 2 2 5 2" xfId="8881"/>
    <cellStyle name="Normal 2 2 2 2 2 2 24 2 2 2 5 2 2" xfId="23377"/>
    <cellStyle name="Normal 2 2 2 2 2 2 24 2 2 2 5 3" xfId="15891"/>
    <cellStyle name="Normal 2 2 2 2 2 2 24 2 2 2 5 3 2" xfId="19642"/>
    <cellStyle name="Normal 2 2 2 2 2 2 24 2 2 2 5 4" xfId="10442"/>
    <cellStyle name="Normal 2 2 2 2 2 2 24 2 2 2 5 5" xfId="27114"/>
    <cellStyle name="Normal 2 2 2 2 2 2 24 2 2 2 5 6" xfId="30841"/>
    <cellStyle name="Normal 2 2 2 2 2 2 24 2 2 2 5 7" xfId="34574"/>
    <cellStyle name="Normal 2 2 2 2 2 2 24 2 2 2 5 8" xfId="38305"/>
    <cellStyle name="Normal 2 2 2 2 2 2 24 2 2 2 6" xfId="1897"/>
    <cellStyle name="Normal 2 2 2 2 2 2 24 2 2 2 6 2" xfId="8882"/>
    <cellStyle name="Normal 2 2 2 2 2 2 24 2 2 2 6 2 2" xfId="23378"/>
    <cellStyle name="Normal 2 2 2 2 2 2 24 2 2 2 6 3" xfId="15892"/>
    <cellStyle name="Normal 2 2 2 2 2 2 24 2 2 2 6 3 2" xfId="19643"/>
    <cellStyle name="Normal 2 2 2 2 2 2 24 2 2 2 6 4" xfId="10443"/>
    <cellStyle name="Normal 2 2 2 2 2 2 24 2 2 2 6 5" xfId="27115"/>
    <cellStyle name="Normal 2 2 2 2 2 2 24 2 2 2 6 6" xfId="30842"/>
    <cellStyle name="Normal 2 2 2 2 2 2 24 2 2 2 6 7" xfId="34575"/>
    <cellStyle name="Normal 2 2 2 2 2 2 24 2 2 2 6 8" xfId="38306"/>
    <cellStyle name="Normal 2 2 2 2 2 2 24 2 2 2 7" xfId="1898"/>
    <cellStyle name="Normal 2 2 2 2 2 2 24 2 2 2 7 2" xfId="8883"/>
    <cellStyle name="Normal 2 2 2 2 2 2 24 2 2 2 7 2 2" xfId="23379"/>
    <cellStyle name="Normal 2 2 2 2 2 2 24 2 2 2 7 3" xfId="15893"/>
    <cellStyle name="Normal 2 2 2 2 2 2 24 2 2 2 7 3 2" xfId="19644"/>
    <cellStyle name="Normal 2 2 2 2 2 2 24 2 2 2 7 4" xfId="10444"/>
    <cellStyle name="Normal 2 2 2 2 2 2 24 2 2 2 7 5" xfId="27116"/>
    <cellStyle name="Normal 2 2 2 2 2 2 24 2 2 2 7 6" xfId="30843"/>
    <cellStyle name="Normal 2 2 2 2 2 2 24 2 2 2 7 7" xfId="34576"/>
    <cellStyle name="Normal 2 2 2 2 2 2 24 2 2 2 7 8" xfId="38307"/>
    <cellStyle name="Normal 2 2 2 2 2 2 24 2 2 2 8" xfId="1899"/>
    <cellStyle name="Normal 2 2 2 2 2 2 24 2 2 2 8 2" xfId="8884"/>
    <cellStyle name="Normal 2 2 2 2 2 2 24 2 2 2 8 2 2" xfId="23380"/>
    <cellStyle name="Normal 2 2 2 2 2 2 24 2 2 2 8 3" xfId="15894"/>
    <cellStyle name="Normal 2 2 2 2 2 2 24 2 2 2 8 3 2" xfId="19645"/>
    <cellStyle name="Normal 2 2 2 2 2 2 24 2 2 2 8 4" xfId="10445"/>
    <cellStyle name="Normal 2 2 2 2 2 2 24 2 2 2 8 5" xfId="27117"/>
    <cellStyle name="Normal 2 2 2 2 2 2 24 2 2 2 8 6" xfId="30844"/>
    <cellStyle name="Normal 2 2 2 2 2 2 24 2 2 2 8 7" xfId="34577"/>
    <cellStyle name="Normal 2 2 2 2 2 2 24 2 2 2 8 8" xfId="38308"/>
    <cellStyle name="Normal 2 2 2 2 2 2 24 2 2 2 9" xfId="1900"/>
    <cellStyle name="Normal 2 2 2 2 2 2 24 2 2 2 9 2" xfId="8885"/>
    <cellStyle name="Normal 2 2 2 2 2 2 24 2 2 2 9 2 2" xfId="23381"/>
    <cellStyle name="Normal 2 2 2 2 2 2 24 2 2 2 9 3" xfId="15895"/>
    <cellStyle name="Normal 2 2 2 2 2 2 24 2 2 2 9 3 2" xfId="19646"/>
    <cellStyle name="Normal 2 2 2 2 2 2 24 2 2 2 9 4" xfId="10446"/>
    <cellStyle name="Normal 2 2 2 2 2 2 24 2 2 2 9 5" xfId="27118"/>
    <cellStyle name="Normal 2 2 2 2 2 2 24 2 2 2 9 6" xfId="30845"/>
    <cellStyle name="Normal 2 2 2 2 2 2 24 2 2 2 9 7" xfId="34578"/>
    <cellStyle name="Normal 2 2 2 2 2 2 24 2 2 2 9 8" xfId="38309"/>
    <cellStyle name="Normal 2 2 2 2 2 2 24 2 2 3" xfId="1901"/>
    <cellStyle name="Normal 2 2 2 2 2 2 24 2 2 3 10" xfId="1902"/>
    <cellStyle name="Normal 2 2 2 2 2 2 24 2 2 3 10 2" xfId="8887"/>
    <cellStyle name="Normal 2 2 2 2 2 2 24 2 2 3 10 2 2" xfId="23383"/>
    <cellStyle name="Normal 2 2 2 2 2 2 24 2 2 3 10 3" xfId="15897"/>
    <cellStyle name="Normal 2 2 2 2 2 2 24 2 2 3 10 3 2" xfId="19648"/>
    <cellStyle name="Normal 2 2 2 2 2 2 24 2 2 3 10 4" xfId="10451"/>
    <cellStyle name="Normal 2 2 2 2 2 2 24 2 2 3 10 5" xfId="27120"/>
    <cellStyle name="Normal 2 2 2 2 2 2 24 2 2 3 10 6" xfId="30847"/>
    <cellStyle name="Normal 2 2 2 2 2 2 24 2 2 3 10 7" xfId="34580"/>
    <cellStyle name="Normal 2 2 2 2 2 2 24 2 2 3 10 8" xfId="38311"/>
    <cellStyle name="Normal 2 2 2 2 2 2 24 2 2 3 11" xfId="1903"/>
    <cellStyle name="Normal 2 2 2 2 2 2 24 2 2 3 11 2" xfId="8888"/>
    <cellStyle name="Normal 2 2 2 2 2 2 24 2 2 3 11 2 2" xfId="23384"/>
    <cellStyle name="Normal 2 2 2 2 2 2 24 2 2 3 11 3" xfId="15898"/>
    <cellStyle name="Normal 2 2 2 2 2 2 24 2 2 3 11 3 2" xfId="19649"/>
    <cellStyle name="Normal 2 2 2 2 2 2 24 2 2 3 11 4" xfId="10452"/>
    <cellStyle name="Normal 2 2 2 2 2 2 24 2 2 3 11 5" xfId="27121"/>
    <cellStyle name="Normal 2 2 2 2 2 2 24 2 2 3 11 6" xfId="30848"/>
    <cellStyle name="Normal 2 2 2 2 2 2 24 2 2 3 11 7" xfId="34581"/>
    <cellStyle name="Normal 2 2 2 2 2 2 24 2 2 3 11 8" xfId="38312"/>
    <cellStyle name="Normal 2 2 2 2 2 2 24 2 2 3 12" xfId="8886"/>
    <cellStyle name="Normal 2 2 2 2 2 2 24 2 2 3 12 2" xfId="23382"/>
    <cellStyle name="Normal 2 2 2 2 2 2 24 2 2 3 13" xfId="15896"/>
    <cellStyle name="Normal 2 2 2 2 2 2 24 2 2 3 13 2" xfId="19647"/>
    <cellStyle name="Normal 2 2 2 2 2 2 24 2 2 3 14" xfId="10450"/>
    <cellStyle name="Normal 2 2 2 2 2 2 24 2 2 3 15" xfId="27119"/>
    <cellStyle name="Normal 2 2 2 2 2 2 24 2 2 3 16" xfId="30846"/>
    <cellStyle name="Normal 2 2 2 2 2 2 24 2 2 3 17" xfId="34579"/>
    <cellStyle name="Normal 2 2 2 2 2 2 24 2 2 3 18" xfId="38310"/>
    <cellStyle name="Normal 2 2 2 2 2 2 24 2 2 3 2" xfId="1904"/>
    <cellStyle name="Normal 2 2 2 2 2 2 24 2 2 3 2 10" xfId="1905"/>
    <cellStyle name="Normal 2 2 2 2 2 2 24 2 2 3 2 11" xfId="1906"/>
    <cellStyle name="Normal 2 2 2 2 2 2 24 2 2 3 2 2" xfId="1907"/>
    <cellStyle name="Normal 2 2 2 2 2 2 24 2 2 3 2 2 2" xfId="1908"/>
    <cellStyle name="Normal 2 2 2 2 2 2 24 2 2 3 2 2 3" xfId="8892"/>
    <cellStyle name="Normal 2 2 2 2 2 2 24 2 2 3 2 2 3 2" xfId="23385"/>
    <cellStyle name="Normal 2 2 2 2 2 2 24 2 2 3 2 2 4" xfId="15899"/>
    <cellStyle name="Normal 2 2 2 2 2 2 24 2 2 3 2 2 4 2" xfId="19650"/>
    <cellStyle name="Normal 2 2 2 2 2 2 24 2 2 3 2 2 5" xfId="10454"/>
    <cellStyle name="Normal 2 2 2 2 2 2 24 2 2 3 2 2 6" xfId="27122"/>
    <cellStyle name="Normal 2 2 2 2 2 2 24 2 2 3 2 2 7" xfId="30849"/>
    <cellStyle name="Normal 2 2 2 2 2 2 24 2 2 3 2 2 8" xfId="34582"/>
    <cellStyle name="Normal 2 2 2 2 2 2 24 2 2 3 2 2 9" xfId="38313"/>
    <cellStyle name="Normal 2 2 2 2 2 2 24 2 2 3 2 3" xfId="1909"/>
    <cellStyle name="Normal 2 2 2 2 2 2 24 2 2 3 2 4" xfId="1910"/>
    <cellStyle name="Normal 2 2 2 2 2 2 24 2 2 3 2 5" xfId="1911"/>
    <cellStyle name="Normal 2 2 2 2 2 2 24 2 2 3 2 6" xfId="1912"/>
    <cellStyle name="Normal 2 2 2 2 2 2 24 2 2 3 2 7" xfId="1913"/>
    <cellStyle name="Normal 2 2 2 2 2 2 24 2 2 3 2 8" xfId="1914"/>
    <cellStyle name="Normal 2 2 2 2 2 2 24 2 2 3 2 9" xfId="1915"/>
    <cellStyle name="Normal 2 2 2 2 2 2 24 2 2 3 3" xfId="1916"/>
    <cellStyle name="Normal 2 2 2 2 2 2 24 2 2 3 3 2" xfId="1917"/>
    <cellStyle name="Normal 2 2 2 2 2 2 24 2 2 3 3 2 2" xfId="8901"/>
    <cellStyle name="Normal 2 2 2 2 2 2 24 2 2 3 3 2 2 2" xfId="23386"/>
    <cellStyle name="Normal 2 2 2 2 2 2 24 2 2 3 3 2 3" xfId="15900"/>
    <cellStyle name="Normal 2 2 2 2 2 2 24 2 2 3 3 2 3 2" xfId="19651"/>
    <cellStyle name="Normal 2 2 2 2 2 2 24 2 2 3 3 2 4" xfId="10463"/>
    <cellStyle name="Normal 2 2 2 2 2 2 24 2 2 3 3 2 5" xfId="27123"/>
    <cellStyle name="Normal 2 2 2 2 2 2 24 2 2 3 3 2 6" xfId="30850"/>
    <cellStyle name="Normal 2 2 2 2 2 2 24 2 2 3 3 2 7" xfId="34583"/>
    <cellStyle name="Normal 2 2 2 2 2 2 24 2 2 3 3 2 8" xfId="38314"/>
    <cellStyle name="Normal 2 2 2 2 2 2 24 2 2 3 4" xfId="1918"/>
    <cellStyle name="Normal 2 2 2 2 2 2 24 2 2 3 4 2" xfId="8902"/>
    <cellStyle name="Normal 2 2 2 2 2 2 24 2 2 3 4 2 2" xfId="23387"/>
    <cellStyle name="Normal 2 2 2 2 2 2 24 2 2 3 4 3" xfId="15901"/>
    <cellStyle name="Normal 2 2 2 2 2 2 24 2 2 3 4 3 2" xfId="19652"/>
    <cellStyle name="Normal 2 2 2 2 2 2 24 2 2 3 4 4" xfId="10464"/>
    <cellStyle name="Normal 2 2 2 2 2 2 24 2 2 3 4 5" xfId="27124"/>
    <cellStyle name="Normal 2 2 2 2 2 2 24 2 2 3 4 6" xfId="30851"/>
    <cellStyle name="Normal 2 2 2 2 2 2 24 2 2 3 4 7" xfId="34584"/>
    <cellStyle name="Normal 2 2 2 2 2 2 24 2 2 3 4 8" xfId="38315"/>
    <cellStyle name="Normal 2 2 2 2 2 2 24 2 2 3 5" xfId="1919"/>
    <cellStyle name="Normal 2 2 2 2 2 2 24 2 2 3 5 2" xfId="8903"/>
    <cellStyle name="Normal 2 2 2 2 2 2 24 2 2 3 5 2 2" xfId="23388"/>
    <cellStyle name="Normal 2 2 2 2 2 2 24 2 2 3 5 3" xfId="15902"/>
    <cellStyle name="Normal 2 2 2 2 2 2 24 2 2 3 5 3 2" xfId="19653"/>
    <cellStyle name="Normal 2 2 2 2 2 2 24 2 2 3 5 4" xfId="10465"/>
    <cellStyle name="Normal 2 2 2 2 2 2 24 2 2 3 5 5" xfId="27125"/>
    <cellStyle name="Normal 2 2 2 2 2 2 24 2 2 3 5 6" xfId="30852"/>
    <cellStyle name="Normal 2 2 2 2 2 2 24 2 2 3 5 7" xfId="34585"/>
    <cellStyle name="Normal 2 2 2 2 2 2 24 2 2 3 5 8" xfId="38316"/>
    <cellStyle name="Normal 2 2 2 2 2 2 24 2 2 3 6" xfId="1920"/>
    <cellStyle name="Normal 2 2 2 2 2 2 24 2 2 3 6 2" xfId="8904"/>
    <cellStyle name="Normal 2 2 2 2 2 2 24 2 2 3 6 2 2" xfId="23389"/>
    <cellStyle name="Normal 2 2 2 2 2 2 24 2 2 3 6 3" xfId="15903"/>
    <cellStyle name="Normal 2 2 2 2 2 2 24 2 2 3 6 3 2" xfId="19654"/>
    <cellStyle name="Normal 2 2 2 2 2 2 24 2 2 3 6 4" xfId="10466"/>
    <cellStyle name="Normal 2 2 2 2 2 2 24 2 2 3 6 5" xfId="27126"/>
    <cellStyle name="Normal 2 2 2 2 2 2 24 2 2 3 6 6" xfId="30853"/>
    <cellStyle name="Normal 2 2 2 2 2 2 24 2 2 3 6 7" xfId="34586"/>
    <cellStyle name="Normal 2 2 2 2 2 2 24 2 2 3 6 8" xfId="38317"/>
    <cellStyle name="Normal 2 2 2 2 2 2 24 2 2 3 7" xfId="1921"/>
    <cellStyle name="Normal 2 2 2 2 2 2 24 2 2 3 7 2" xfId="8905"/>
    <cellStyle name="Normal 2 2 2 2 2 2 24 2 2 3 7 2 2" xfId="23390"/>
    <cellStyle name="Normal 2 2 2 2 2 2 24 2 2 3 7 3" xfId="15904"/>
    <cellStyle name="Normal 2 2 2 2 2 2 24 2 2 3 7 3 2" xfId="19655"/>
    <cellStyle name="Normal 2 2 2 2 2 2 24 2 2 3 7 4" xfId="10467"/>
    <cellStyle name="Normal 2 2 2 2 2 2 24 2 2 3 7 5" xfId="27127"/>
    <cellStyle name="Normal 2 2 2 2 2 2 24 2 2 3 7 6" xfId="30854"/>
    <cellStyle name="Normal 2 2 2 2 2 2 24 2 2 3 7 7" xfId="34587"/>
    <cellStyle name="Normal 2 2 2 2 2 2 24 2 2 3 7 8" xfId="38318"/>
    <cellStyle name="Normal 2 2 2 2 2 2 24 2 2 3 8" xfId="1922"/>
    <cellStyle name="Normal 2 2 2 2 2 2 24 2 2 3 8 2" xfId="8906"/>
    <cellStyle name="Normal 2 2 2 2 2 2 24 2 2 3 8 2 2" xfId="23391"/>
    <cellStyle name="Normal 2 2 2 2 2 2 24 2 2 3 8 3" xfId="15905"/>
    <cellStyle name="Normal 2 2 2 2 2 2 24 2 2 3 8 3 2" xfId="19656"/>
    <cellStyle name="Normal 2 2 2 2 2 2 24 2 2 3 8 4" xfId="10468"/>
    <cellStyle name="Normal 2 2 2 2 2 2 24 2 2 3 8 5" xfId="27128"/>
    <cellStyle name="Normal 2 2 2 2 2 2 24 2 2 3 8 6" xfId="30855"/>
    <cellStyle name="Normal 2 2 2 2 2 2 24 2 2 3 8 7" xfId="34588"/>
    <cellStyle name="Normal 2 2 2 2 2 2 24 2 2 3 8 8" xfId="38319"/>
    <cellStyle name="Normal 2 2 2 2 2 2 24 2 2 3 9" xfId="1923"/>
    <cellStyle name="Normal 2 2 2 2 2 2 24 2 2 3 9 2" xfId="8907"/>
    <cellStyle name="Normal 2 2 2 2 2 2 24 2 2 3 9 2 2" xfId="23392"/>
    <cellStyle name="Normal 2 2 2 2 2 2 24 2 2 3 9 3" xfId="15906"/>
    <cellStyle name="Normal 2 2 2 2 2 2 24 2 2 3 9 3 2" xfId="19657"/>
    <cellStyle name="Normal 2 2 2 2 2 2 24 2 2 3 9 4" xfId="10470"/>
    <cellStyle name="Normal 2 2 2 2 2 2 24 2 2 3 9 5" xfId="27129"/>
    <cellStyle name="Normal 2 2 2 2 2 2 24 2 2 3 9 6" xfId="30856"/>
    <cellStyle name="Normal 2 2 2 2 2 2 24 2 2 3 9 7" xfId="34589"/>
    <cellStyle name="Normal 2 2 2 2 2 2 24 2 2 3 9 8" xfId="38320"/>
    <cellStyle name="Normal 2 2 2 2 2 2 24 2 2 4" xfId="1924"/>
    <cellStyle name="Normal 2 2 2 2 2 2 24 2 2 4 2" xfId="1925"/>
    <cellStyle name="Normal 2 2 2 2 2 2 24 2 2 4 3" xfId="8908"/>
    <cellStyle name="Normal 2 2 2 2 2 2 24 2 2 4 3 2" xfId="23393"/>
    <cellStyle name="Normal 2 2 2 2 2 2 24 2 2 4 4" xfId="15907"/>
    <cellStyle name="Normal 2 2 2 2 2 2 24 2 2 4 4 2" xfId="19658"/>
    <cellStyle name="Normal 2 2 2 2 2 2 24 2 2 4 5" xfId="10471"/>
    <cellStyle name="Normal 2 2 2 2 2 2 24 2 2 4 6" xfId="27130"/>
    <cellStyle name="Normal 2 2 2 2 2 2 24 2 2 4 7" xfId="30857"/>
    <cellStyle name="Normal 2 2 2 2 2 2 24 2 2 4 8" xfId="34590"/>
    <cellStyle name="Normal 2 2 2 2 2 2 24 2 2 4 9" xfId="38321"/>
    <cellStyle name="Normal 2 2 2 2 2 2 24 2 2 5" xfId="1926"/>
    <cellStyle name="Normal 2 2 2 2 2 2 24 2 2 6" xfId="1927"/>
    <cellStyle name="Normal 2 2 2 2 2 2 24 2 2 7" xfId="1928"/>
    <cellStyle name="Normal 2 2 2 2 2 2 24 2 2 8" xfId="1929"/>
    <cellStyle name="Normal 2 2 2 2 2 2 24 2 2 9" xfId="1930"/>
    <cellStyle name="Normal 2 2 2 2 2 2 24 2 20" xfId="38282"/>
    <cellStyle name="Normal 2 2 2 2 2 2 24 2 3" xfId="1931"/>
    <cellStyle name="Normal 2 2 2 2 2 2 24 2 3 10" xfId="1932"/>
    <cellStyle name="Normal 2 2 2 2 2 2 24 2 3 11" xfId="1933"/>
    <cellStyle name="Normal 2 2 2 2 2 2 24 2 3 12" xfId="1934"/>
    <cellStyle name="Normal 2 2 2 2 2 2 24 2 3 2" xfId="1935"/>
    <cellStyle name="Normal 2 2 2 2 2 2 24 2 3 2 10" xfId="1936"/>
    <cellStyle name="Normal 2 2 2 2 2 2 24 2 3 2 10 2" xfId="8914"/>
    <cellStyle name="Normal 2 2 2 2 2 2 24 2 3 2 10 2 2" xfId="23395"/>
    <cellStyle name="Normal 2 2 2 2 2 2 24 2 3 2 10 3" xfId="15909"/>
    <cellStyle name="Normal 2 2 2 2 2 2 24 2 3 2 10 3 2" xfId="19660"/>
    <cellStyle name="Normal 2 2 2 2 2 2 24 2 3 2 10 4" xfId="10485"/>
    <cellStyle name="Normal 2 2 2 2 2 2 24 2 3 2 10 5" xfId="27132"/>
    <cellStyle name="Normal 2 2 2 2 2 2 24 2 3 2 10 6" xfId="30859"/>
    <cellStyle name="Normal 2 2 2 2 2 2 24 2 3 2 10 7" xfId="34592"/>
    <cellStyle name="Normal 2 2 2 2 2 2 24 2 3 2 10 8" xfId="38323"/>
    <cellStyle name="Normal 2 2 2 2 2 2 24 2 3 2 11" xfId="1937"/>
    <cellStyle name="Normal 2 2 2 2 2 2 24 2 3 2 11 2" xfId="8915"/>
    <cellStyle name="Normal 2 2 2 2 2 2 24 2 3 2 11 2 2" xfId="23396"/>
    <cellStyle name="Normal 2 2 2 2 2 2 24 2 3 2 11 3" xfId="15910"/>
    <cellStyle name="Normal 2 2 2 2 2 2 24 2 3 2 11 3 2" xfId="19661"/>
    <cellStyle name="Normal 2 2 2 2 2 2 24 2 3 2 11 4" xfId="10486"/>
    <cellStyle name="Normal 2 2 2 2 2 2 24 2 3 2 11 5" xfId="27133"/>
    <cellStyle name="Normal 2 2 2 2 2 2 24 2 3 2 11 6" xfId="30860"/>
    <cellStyle name="Normal 2 2 2 2 2 2 24 2 3 2 11 7" xfId="34593"/>
    <cellStyle name="Normal 2 2 2 2 2 2 24 2 3 2 11 8" xfId="38324"/>
    <cellStyle name="Normal 2 2 2 2 2 2 24 2 3 2 12" xfId="8913"/>
    <cellStyle name="Normal 2 2 2 2 2 2 24 2 3 2 12 2" xfId="23394"/>
    <cellStyle name="Normal 2 2 2 2 2 2 24 2 3 2 13" xfId="15908"/>
    <cellStyle name="Normal 2 2 2 2 2 2 24 2 3 2 13 2" xfId="19659"/>
    <cellStyle name="Normal 2 2 2 2 2 2 24 2 3 2 14" xfId="10481"/>
    <cellStyle name="Normal 2 2 2 2 2 2 24 2 3 2 15" xfId="27131"/>
    <cellStyle name="Normal 2 2 2 2 2 2 24 2 3 2 16" xfId="30858"/>
    <cellStyle name="Normal 2 2 2 2 2 2 24 2 3 2 17" xfId="34591"/>
    <cellStyle name="Normal 2 2 2 2 2 2 24 2 3 2 18" xfId="38322"/>
    <cellStyle name="Normal 2 2 2 2 2 2 24 2 3 2 2" xfId="1938"/>
    <cellStyle name="Normal 2 2 2 2 2 2 24 2 3 2 2 10" xfId="1939"/>
    <cellStyle name="Normal 2 2 2 2 2 2 24 2 3 2 2 11" xfId="1940"/>
    <cellStyle name="Normal 2 2 2 2 2 2 24 2 3 2 2 2" xfId="1941"/>
    <cellStyle name="Normal 2 2 2 2 2 2 24 2 3 2 2 2 2" xfId="1942"/>
    <cellStyle name="Normal 2 2 2 2 2 2 24 2 3 2 2 2 3" xfId="8916"/>
    <cellStyle name="Normal 2 2 2 2 2 2 24 2 3 2 2 2 3 2" xfId="23397"/>
    <cellStyle name="Normal 2 2 2 2 2 2 24 2 3 2 2 2 4" xfId="15911"/>
    <cellStyle name="Normal 2 2 2 2 2 2 24 2 3 2 2 2 4 2" xfId="19662"/>
    <cellStyle name="Normal 2 2 2 2 2 2 24 2 3 2 2 2 5" xfId="10488"/>
    <cellStyle name="Normal 2 2 2 2 2 2 24 2 3 2 2 2 6" xfId="27134"/>
    <cellStyle name="Normal 2 2 2 2 2 2 24 2 3 2 2 2 7" xfId="30861"/>
    <cellStyle name="Normal 2 2 2 2 2 2 24 2 3 2 2 2 8" xfId="34594"/>
    <cellStyle name="Normal 2 2 2 2 2 2 24 2 3 2 2 2 9" xfId="38325"/>
    <cellStyle name="Normal 2 2 2 2 2 2 24 2 3 2 2 3" xfId="1943"/>
    <cellStyle name="Normal 2 2 2 2 2 2 24 2 3 2 2 4" xfId="1944"/>
    <cellStyle name="Normal 2 2 2 2 2 2 24 2 3 2 2 5" xfId="1945"/>
    <cellStyle name="Normal 2 2 2 2 2 2 24 2 3 2 2 6" xfId="1946"/>
    <cellStyle name="Normal 2 2 2 2 2 2 24 2 3 2 2 7" xfId="1947"/>
    <cellStyle name="Normal 2 2 2 2 2 2 24 2 3 2 2 8" xfId="1948"/>
    <cellStyle name="Normal 2 2 2 2 2 2 24 2 3 2 2 9" xfId="1949"/>
    <cellStyle name="Normal 2 2 2 2 2 2 24 2 3 2 3" xfId="1950"/>
    <cellStyle name="Normal 2 2 2 2 2 2 24 2 3 2 3 2" xfId="1951"/>
    <cellStyle name="Normal 2 2 2 2 2 2 24 2 3 2 3 2 2" xfId="8925"/>
    <cellStyle name="Normal 2 2 2 2 2 2 24 2 3 2 3 2 2 2" xfId="23398"/>
    <cellStyle name="Normal 2 2 2 2 2 2 24 2 3 2 3 2 3" xfId="15912"/>
    <cellStyle name="Normal 2 2 2 2 2 2 24 2 3 2 3 2 3 2" xfId="19663"/>
    <cellStyle name="Normal 2 2 2 2 2 2 24 2 3 2 3 2 4" xfId="10497"/>
    <cellStyle name="Normal 2 2 2 2 2 2 24 2 3 2 3 2 5" xfId="27135"/>
    <cellStyle name="Normal 2 2 2 2 2 2 24 2 3 2 3 2 6" xfId="30862"/>
    <cellStyle name="Normal 2 2 2 2 2 2 24 2 3 2 3 2 7" xfId="34595"/>
    <cellStyle name="Normal 2 2 2 2 2 2 24 2 3 2 3 2 8" xfId="38326"/>
    <cellStyle name="Normal 2 2 2 2 2 2 24 2 3 2 4" xfId="1952"/>
    <cellStyle name="Normal 2 2 2 2 2 2 24 2 3 2 4 2" xfId="8926"/>
    <cellStyle name="Normal 2 2 2 2 2 2 24 2 3 2 4 2 2" xfId="23399"/>
    <cellStyle name="Normal 2 2 2 2 2 2 24 2 3 2 4 3" xfId="15913"/>
    <cellStyle name="Normal 2 2 2 2 2 2 24 2 3 2 4 3 2" xfId="19664"/>
    <cellStyle name="Normal 2 2 2 2 2 2 24 2 3 2 4 4" xfId="10498"/>
    <cellStyle name="Normal 2 2 2 2 2 2 24 2 3 2 4 5" xfId="27136"/>
    <cellStyle name="Normal 2 2 2 2 2 2 24 2 3 2 4 6" xfId="30863"/>
    <cellStyle name="Normal 2 2 2 2 2 2 24 2 3 2 4 7" xfId="34596"/>
    <cellStyle name="Normal 2 2 2 2 2 2 24 2 3 2 4 8" xfId="38327"/>
    <cellStyle name="Normal 2 2 2 2 2 2 24 2 3 2 5" xfId="1953"/>
    <cellStyle name="Normal 2 2 2 2 2 2 24 2 3 2 5 2" xfId="8927"/>
    <cellStyle name="Normal 2 2 2 2 2 2 24 2 3 2 5 2 2" xfId="23400"/>
    <cellStyle name="Normal 2 2 2 2 2 2 24 2 3 2 5 3" xfId="15914"/>
    <cellStyle name="Normal 2 2 2 2 2 2 24 2 3 2 5 3 2" xfId="19665"/>
    <cellStyle name="Normal 2 2 2 2 2 2 24 2 3 2 5 4" xfId="10499"/>
    <cellStyle name="Normal 2 2 2 2 2 2 24 2 3 2 5 5" xfId="27137"/>
    <cellStyle name="Normal 2 2 2 2 2 2 24 2 3 2 5 6" xfId="30864"/>
    <cellStyle name="Normal 2 2 2 2 2 2 24 2 3 2 5 7" xfId="34597"/>
    <cellStyle name="Normal 2 2 2 2 2 2 24 2 3 2 5 8" xfId="38328"/>
    <cellStyle name="Normal 2 2 2 2 2 2 24 2 3 2 6" xfId="1954"/>
    <cellStyle name="Normal 2 2 2 2 2 2 24 2 3 2 6 2" xfId="8928"/>
    <cellStyle name="Normal 2 2 2 2 2 2 24 2 3 2 6 2 2" xfId="23401"/>
    <cellStyle name="Normal 2 2 2 2 2 2 24 2 3 2 6 3" xfId="15915"/>
    <cellStyle name="Normal 2 2 2 2 2 2 24 2 3 2 6 3 2" xfId="19666"/>
    <cellStyle name="Normal 2 2 2 2 2 2 24 2 3 2 6 4" xfId="10500"/>
    <cellStyle name="Normal 2 2 2 2 2 2 24 2 3 2 6 5" xfId="27138"/>
    <cellStyle name="Normal 2 2 2 2 2 2 24 2 3 2 6 6" xfId="30865"/>
    <cellStyle name="Normal 2 2 2 2 2 2 24 2 3 2 6 7" xfId="34598"/>
    <cellStyle name="Normal 2 2 2 2 2 2 24 2 3 2 6 8" xfId="38329"/>
    <cellStyle name="Normal 2 2 2 2 2 2 24 2 3 2 7" xfId="1955"/>
    <cellStyle name="Normal 2 2 2 2 2 2 24 2 3 2 7 2" xfId="8929"/>
    <cellStyle name="Normal 2 2 2 2 2 2 24 2 3 2 7 2 2" xfId="23402"/>
    <cellStyle name="Normal 2 2 2 2 2 2 24 2 3 2 7 3" xfId="15916"/>
    <cellStyle name="Normal 2 2 2 2 2 2 24 2 3 2 7 3 2" xfId="19667"/>
    <cellStyle name="Normal 2 2 2 2 2 2 24 2 3 2 7 4" xfId="10501"/>
    <cellStyle name="Normal 2 2 2 2 2 2 24 2 3 2 7 5" xfId="27139"/>
    <cellStyle name="Normal 2 2 2 2 2 2 24 2 3 2 7 6" xfId="30866"/>
    <cellStyle name="Normal 2 2 2 2 2 2 24 2 3 2 7 7" xfId="34599"/>
    <cellStyle name="Normal 2 2 2 2 2 2 24 2 3 2 7 8" xfId="38330"/>
    <cellStyle name="Normal 2 2 2 2 2 2 24 2 3 2 8" xfId="1956"/>
    <cellStyle name="Normal 2 2 2 2 2 2 24 2 3 2 8 2" xfId="8930"/>
    <cellStyle name="Normal 2 2 2 2 2 2 24 2 3 2 8 2 2" xfId="23403"/>
    <cellStyle name="Normal 2 2 2 2 2 2 24 2 3 2 8 3" xfId="15917"/>
    <cellStyle name="Normal 2 2 2 2 2 2 24 2 3 2 8 3 2" xfId="19668"/>
    <cellStyle name="Normal 2 2 2 2 2 2 24 2 3 2 8 4" xfId="10502"/>
    <cellStyle name="Normal 2 2 2 2 2 2 24 2 3 2 8 5" xfId="27140"/>
    <cellStyle name="Normal 2 2 2 2 2 2 24 2 3 2 8 6" xfId="30867"/>
    <cellStyle name="Normal 2 2 2 2 2 2 24 2 3 2 8 7" xfId="34600"/>
    <cellStyle name="Normal 2 2 2 2 2 2 24 2 3 2 8 8" xfId="38331"/>
    <cellStyle name="Normal 2 2 2 2 2 2 24 2 3 2 9" xfId="1957"/>
    <cellStyle name="Normal 2 2 2 2 2 2 24 2 3 2 9 2" xfId="8931"/>
    <cellStyle name="Normal 2 2 2 2 2 2 24 2 3 2 9 2 2" xfId="23404"/>
    <cellStyle name="Normal 2 2 2 2 2 2 24 2 3 2 9 3" xfId="15918"/>
    <cellStyle name="Normal 2 2 2 2 2 2 24 2 3 2 9 3 2" xfId="19669"/>
    <cellStyle name="Normal 2 2 2 2 2 2 24 2 3 2 9 4" xfId="10503"/>
    <cellStyle name="Normal 2 2 2 2 2 2 24 2 3 2 9 5" xfId="27141"/>
    <cellStyle name="Normal 2 2 2 2 2 2 24 2 3 2 9 6" xfId="30868"/>
    <cellStyle name="Normal 2 2 2 2 2 2 24 2 3 2 9 7" xfId="34601"/>
    <cellStyle name="Normal 2 2 2 2 2 2 24 2 3 2 9 8" xfId="38332"/>
    <cellStyle name="Normal 2 2 2 2 2 2 24 2 3 3" xfId="1958"/>
    <cellStyle name="Normal 2 2 2 2 2 2 24 2 3 3 2" xfId="1959"/>
    <cellStyle name="Normal 2 2 2 2 2 2 24 2 3 3 3" xfId="8932"/>
    <cellStyle name="Normal 2 2 2 2 2 2 24 2 3 3 3 2" xfId="23405"/>
    <cellStyle name="Normal 2 2 2 2 2 2 24 2 3 3 4" xfId="15919"/>
    <cellStyle name="Normal 2 2 2 2 2 2 24 2 3 3 4 2" xfId="19670"/>
    <cellStyle name="Normal 2 2 2 2 2 2 24 2 3 3 5" xfId="10505"/>
    <cellStyle name="Normal 2 2 2 2 2 2 24 2 3 3 6" xfId="27142"/>
    <cellStyle name="Normal 2 2 2 2 2 2 24 2 3 3 7" xfId="30869"/>
    <cellStyle name="Normal 2 2 2 2 2 2 24 2 3 3 8" xfId="34602"/>
    <cellStyle name="Normal 2 2 2 2 2 2 24 2 3 3 9" xfId="38333"/>
    <cellStyle name="Normal 2 2 2 2 2 2 24 2 3 4" xfId="1960"/>
    <cellStyle name="Normal 2 2 2 2 2 2 24 2 3 5" xfId="1961"/>
    <cellStyle name="Normal 2 2 2 2 2 2 24 2 3 6" xfId="1962"/>
    <cellStyle name="Normal 2 2 2 2 2 2 24 2 3 7" xfId="1963"/>
    <cellStyle name="Normal 2 2 2 2 2 2 24 2 3 8" xfId="1964"/>
    <cellStyle name="Normal 2 2 2 2 2 2 24 2 3 9" xfId="1965"/>
    <cellStyle name="Normal 2 2 2 2 2 2 24 2 4" xfId="1966"/>
    <cellStyle name="Normal 2 2 2 2 2 2 24 2 4 10" xfId="1967"/>
    <cellStyle name="Normal 2 2 2 2 2 2 24 2 4 11" xfId="1968"/>
    <cellStyle name="Normal 2 2 2 2 2 2 24 2 4 2" xfId="1969"/>
    <cellStyle name="Normal 2 2 2 2 2 2 24 2 4 2 2" xfId="1970"/>
    <cellStyle name="Normal 2 2 2 2 2 2 24 2 4 2 3" xfId="8937"/>
    <cellStyle name="Normal 2 2 2 2 2 2 24 2 4 2 3 2" xfId="23406"/>
    <cellStyle name="Normal 2 2 2 2 2 2 24 2 4 2 4" xfId="15920"/>
    <cellStyle name="Normal 2 2 2 2 2 2 24 2 4 2 4 2" xfId="19671"/>
    <cellStyle name="Normal 2 2 2 2 2 2 24 2 4 2 5" xfId="10515"/>
    <cellStyle name="Normal 2 2 2 2 2 2 24 2 4 2 6" xfId="27143"/>
    <cellStyle name="Normal 2 2 2 2 2 2 24 2 4 2 7" xfId="30870"/>
    <cellStyle name="Normal 2 2 2 2 2 2 24 2 4 2 8" xfId="34603"/>
    <cellStyle name="Normal 2 2 2 2 2 2 24 2 4 2 9" xfId="38334"/>
    <cellStyle name="Normal 2 2 2 2 2 2 24 2 4 3" xfId="1971"/>
    <cellStyle name="Normal 2 2 2 2 2 2 24 2 4 4" xfId="1972"/>
    <cellStyle name="Normal 2 2 2 2 2 2 24 2 4 5" xfId="1973"/>
    <cellStyle name="Normal 2 2 2 2 2 2 24 2 4 6" xfId="1974"/>
    <cellStyle name="Normal 2 2 2 2 2 2 24 2 4 7" xfId="1975"/>
    <cellStyle name="Normal 2 2 2 2 2 2 24 2 4 8" xfId="1976"/>
    <cellStyle name="Normal 2 2 2 2 2 2 24 2 4 9" xfId="1977"/>
    <cellStyle name="Normal 2 2 2 2 2 2 24 2 5" xfId="1978"/>
    <cellStyle name="Normal 2 2 2 2 2 2 24 2 5 2" xfId="1979"/>
    <cellStyle name="Normal 2 2 2 2 2 2 24 2 5 2 2" xfId="8945"/>
    <cellStyle name="Normal 2 2 2 2 2 2 24 2 5 2 2 2" xfId="23407"/>
    <cellStyle name="Normal 2 2 2 2 2 2 24 2 5 2 3" xfId="15921"/>
    <cellStyle name="Normal 2 2 2 2 2 2 24 2 5 2 3 2" xfId="19672"/>
    <cellStyle name="Normal 2 2 2 2 2 2 24 2 5 2 4" xfId="10525"/>
    <cellStyle name="Normal 2 2 2 2 2 2 24 2 5 2 5" xfId="27144"/>
    <cellStyle name="Normal 2 2 2 2 2 2 24 2 5 2 6" xfId="30871"/>
    <cellStyle name="Normal 2 2 2 2 2 2 24 2 5 2 7" xfId="34604"/>
    <cellStyle name="Normal 2 2 2 2 2 2 24 2 5 2 8" xfId="38335"/>
    <cellStyle name="Normal 2 2 2 2 2 2 24 2 6" xfId="1980"/>
    <cellStyle name="Normal 2 2 2 2 2 2 24 2 6 2" xfId="8946"/>
    <cellStyle name="Normal 2 2 2 2 2 2 24 2 6 2 2" xfId="23408"/>
    <cellStyle name="Normal 2 2 2 2 2 2 24 2 6 3" xfId="15922"/>
    <cellStyle name="Normal 2 2 2 2 2 2 24 2 6 3 2" xfId="19673"/>
    <cellStyle name="Normal 2 2 2 2 2 2 24 2 6 4" xfId="10526"/>
    <cellStyle name="Normal 2 2 2 2 2 2 24 2 6 5" xfId="27145"/>
    <cellStyle name="Normal 2 2 2 2 2 2 24 2 6 6" xfId="30872"/>
    <cellStyle name="Normal 2 2 2 2 2 2 24 2 6 7" xfId="34605"/>
    <cellStyle name="Normal 2 2 2 2 2 2 24 2 6 8" xfId="38336"/>
    <cellStyle name="Normal 2 2 2 2 2 2 24 2 7" xfId="1981"/>
    <cellStyle name="Normal 2 2 2 2 2 2 24 2 7 2" xfId="8947"/>
    <cellStyle name="Normal 2 2 2 2 2 2 24 2 7 2 2" xfId="23409"/>
    <cellStyle name="Normal 2 2 2 2 2 2 24 2 7 3" xfId="15923"/>
    <cellStyle name="Normal 2 2 2 2 2 2 24 2 7 3 2" xfId="19674"/>
    <cellStyle name="Normal 2 2 2 2 2 2 24 2 7 4" xfId="10527"/>
    <cellStyle name="Normal 2 2 2 2 2 2 24 2 7 5" xfId="27146"/>
    <cellStyle name="Normal 2 2 2 2 2 2 24 2 7 6" xfId="30873"/>
    <cellStyle name="Normal 2 2 2 2 2 2 24 2 7 7" xfId="34606"/>
    <cellStyle name="Normal 2 2 2 2 2 2 24 2 7 8" xfId="38337"/>
    <cellStyle name="Normal 2 2 2 2 2 2 24 2 8" xfId="1982"/>
    <cellStyle name="Normal 2 2 2 2 2 2 24 2 8 2" xfId="8948"/>
    <cellStyle name="Normal 2 2 2 2 2 2 24 2 8 2 2" xfId="23410"/>
    <cellStyle name="Normal 2 2 2 2 2 2 24 2 8 3" xfId="15924"/>
    <cellStyle name="Normal 2 2 2 2 2 2 24 2 8 3 2" xfId="19675"/>
    <cellStyle name="Normal 2 2 2 2 2 2 24 2 8 4" xfId="10528"/>
    <cellStyle name="Normal 2 2 2 2 2 2 24 2 8 5" xfId="27147"/>
    <cellStyle name="Normal 2 2 2 2 2 2 24 2 8 6" xfId="30874"/>
    <cellStyle name="Normal 2 2 2 2 2 2 24 2 8 7" xfId="34607"/>
    <cellStyle name="Normal 2 2 2 2 2 2 24 2 8 8" xfId="38338"/>
    <cellStyle name="Normal 2 2 2 2 2 2 24 2 9" xfId="1983"/>
    <cellStyle name="Normal 2 2 2 2 2 2 24 2 9 2" xfId="8949"/>
    <cellStyle name="Normal 2 2 2 2 2 2 24 2 9 2 2" xfId="23411"/>
    <cellStyle name="Normal 2 2 2 2 2 2 24 2 9 3" xfId="15925"/>
    <cellStyle name="Normal 2 2 2 2 2 2 24 2 9 3 2" xfId="19676"/>
    <cellStyle name="Normal 2 2 2 2 2 2 24 2 9 4" xfId="10529"/>
    <cellStyle name="Normal 2 2 2 2 2 2 24 2 9 5" xfId="27148"/>
    <cellStyle name="Normal 2 2 2 2 2 2 24 2 9 6" xfId="30875"/>
    <cellStyle name="Normal 2 2 2 2 2 2 24 2 9 7" xfId="34608"/>
    <cellStyle name="Normal 2 2 2 2 2 2 24 2 9 8" xfId="38339"/>
    <cellStyle name="Normal 2 2 2 2 2 2 24 3" xfId="1984"/>
    <cellStyle name="Normal 2 2 2 2 2 2 24 3 10" xfId="1985"/>
    <cellStyle name="Normal 2 2 2 2 2 2 24 3 10 2" xfId="8951"/>
    <cellStyle name="Normal 2 2 2 2 2 2 24 3 10 2 2" xfId="23413"/>
    <cellStyle name="Normal 2 2 2 2 2 2 24 3 10 3" xfId="15927"/>
    <cellStyle name="Normal 2 2 2 2 2 2 24 3 10 3 2" xfId="19678"/>
    <cellStyle name="Normal 2 2 2 2 2 2 24 3 10 4" xfId="10531"/>
    <cellStyle name="Normal 2 2 2 2 2 2 24 3 10 5" xfId="27150"/>
    <cellStyle name="Normal 2 2 2 2 2 2 24 3 10 6" xfId="30877"/>
    <cellStyle name="Normal 2 2 2 2 2 2 24 3 10 7" xfId="34610"/>
    <cellStyle name="Normal 2 2 2 2 2 2 24 3 10 8" xfId="38341"/>
    <cellStyle name="Normal 2 2 2 2 2 2 24 3 11" xfId="1986"/>
    <cellStyle name="Normal 2 2 2 2 2 2 24 3 11 2" xfId="8952"/>
    <cellStyle name="Normal 2 2 2 2 2 2 24 3 11 2 2" xfId="23414"/>
    <cellStyle name="Normal 2 2 2 2 2 2 24 3 11 3" xfId="15928"/>
    <cellStyle name="Normal 2 2 2 2 2 2 24 3 11 3 2" xfId="19679"/>
    <cellStyle name="Normal 2 2 2 2 2 2 24 3 11 4" xfId="10532"/>
    <cellStyle name="Normal 2 2 2 2 2 2 24 3 11 5" xfId="27151"/>
    <cellStyle name="Normal 2 2 2 2 2 2 24 3 11 6" xfId="30878"/>
    <cellStyle name="Normal 2 2 2 2 2 2 24 3 11 7" xfId="34611"/>
    <cellStyle name="Normal 2 2 2 2 2 2 24 3 11 8" xfId="38342"/>
    <cellStyle name="Normal 2 2 2 2 2 2 24 3 12" xfId="1987"/>
    <cellStyle name="Normal 2 2 2 2 2 2 24 3 12 2" xfId="8953"/>
    <cellStyle name="Normal 2 2 2 2 2 2 24 3 12 2 2" xfId="23415"/>
    <cellStyle name="Normal 2 2 2 2 2 2 24 3 12 3" xfId="15929"/>
    <cellStyle name="Normal 2 2 2 2 2 2 24 3 12 3 2" xfId="19680"/>
    <cellStyle name="Normal 2 2 2 2 2 2 24 3 12 4" xfId="10533"/>
    <cellStyle name="Normal 2 2 2 2 2 2 24 3 12 5" xfId="27152"/>
    <cellStyle name="Normal 2 2 2 2 2 2 24 3 12 6" xfId="30879"/>
    <cellStyle name="Normal 2 2 2 2 2 2 24 3 12 7" xfId="34612"/>
    <cellStyle name="Normal 2 2 2 2 2 2 24 3 12 8" xfId="38343"/>
    <cellStyle name="Normal 2 2 2 2 2 2 24 3 13" xfId="8950"/>
    <cellStyle name="Normal 2 2 2 2 2 2 24 3 13 2" xfId="23412"/>
    <cellStyle name="Normal 2 2 2 2 2 2 24 3 14" xfId="15926"/>
    <cellStyle name="Normal 2 2 2 2 2 2 24 3 14 2" xfId="19677"/>
    <cellStyle name="Normal 2 2 2 2 2 2 24 3 15" xfId="10530"/>
    <cellStyle name="Normal 2 2 2 2 2 2 24 3 16" xfId="27149"/>
    <cellStyle name="Normal 2 2 2 2 2 2 24 3 17" xfId="30876"/>
    <cellStyle name="Normal 2 2 2 2 2 2 24 3 18" xfId="34609"/>
    <cellStyle name="Normal 2 2 2 2 2 2 24 3 19" xfId="38340"/>
    <cellStyle name="Normal 2 2 2 2 2 2 24 3 2" xfId="1988"/>
    <cellStyle name="Normal 2 2 2 2 2 2 24 3 2 10" xfId="1989"/>
    <cellStyle name="Normal 2 2 2 2 2 2 24 3 2 11" xfId="1990"/>
    <cellStyle name="Normal 2 2 2 2 2 2 24 3 2 12" xfId="1991"/>
    <cellStyle name="Normal 2 2 2 2 2 2 24 3 2 2" xfId="1992"/>
    <cellStyle name="Normal 2 2 2 2 2 2 24 3 2 2 10" xfId="1993"/>
    <cellStyle name="Normal 2 2 2 2 2 2 24 3 2 2 10 2" xfId="8958"/>
    <cellStyle name="Normal 2 2 2 2 2 2 24 3 2 2 10 2 2" xfId="23417"/>
    <cellStyle name="Normal 2 2 2 2 2 2 24 3 2 2 10 3" xfId="15931"/>
    <cellStyle name="Normal 2 2 2 2 2 2 24 3 2 2 10 3 2" xfId="19682"/>
    <cellStyle name="Normal 2 2 2 2 2 2 24 3 2 2 10 4" xfId="10542"/>
    <cellStyle name="Normal 2 2 2 2 2 2 24 3 2 2 10 5" xfId="27154"/>
    <cellStyle name="Normal 2 2 2 2 2 2 24 3 2 2 10 6" xfId="30881"/>
    <cellStyle name="Normal 2 2 2 2 2 2 24 3 2 2 10 7" xfId="34614"/>
    <cellStyle name="Normal 2 2 2 2 2 2 24 3 2 2 10 8" xfId="38345"/>
    <cellStyle name="Normal 2 2 2 2 2 2 24 3 2 2 11" xfId="1994"/>
    <cellStyle name="Normal 2 2 2 2 2 2 24 3 2 2 11 2" xfId="8959"/>
    <cellStyle name="Normal 2 2 2 2 2 2 24 3 2 2 11 2 2" xfId="23418"/>
    <cellStyle name="Normal 2 2 2 2 2 2 24 3 2 2 11 3" xfId="15932"/>
    <cellStyle name="Normal 2 2 2 2 2 2 24 3 2 2 11 3 2" xfId="19683"/>
    <cellStyle name="Normal 2 2 2 2 2 2 24 3 2 2 11 4" xfId="10543"/>
    <cellStyle name="Normal 2 2 2 2 2 2 24 3 2 2 11 5" xfId="27155"/>
    <cellStyle name="Normal 2 2 2 2 2 2 24 3 2 2 11 6" xfId="30882"/>
    <cellStyle name="Normal 2 2 2 2 2 2 24 3 2 2 11 7" xfId="34615"/>
    <cellStyle name="Normal 2 2 2 2 2 2 24 3 2 2 11 8" xfId="38346"/>
    <cellStyle name="Normal 2 2 2 2 2 2 24 3 2 2 12" xfId="8957"/>
    <cellStyle name="Normal 2 2 2 2 2 2 24 3 2 2 12 2" xfId="23416"/>
    <cellStyle name="Normal 2 2 2 2 2 2 24 3 2 2 13" xfId="15930"/>
    <cellStyle name="Normal 2 2 2 2 2 2 24 3 2 2 13 2" xfId="19681"/>
    <cellStyle name="Normal 2 2 2 2 2 2 24 3 2 2 14" xfId="10538"/>
    <cellStyle name="Normal 2 2 2 2 2 2 24 3 2 2 15" xfId="27153"/>
    <cellStyle name="Normal 2 2 2 2 2 2 24 3 2 2 16" xfId="30880"/>
    <cellStyle name="Normal 2 2 2 2 2 2 24 3 2 2 17" xfId="34613"/>
    <cellStyle name="Normal 2 2 2 2 2 2 24 3 2 2 18" xfId="38344"/>
    <cellStyle name="Normal 2 2 2 2 2 2 24 3 2 2 2" xfId="1995"/>
    <cellStyle name="Normal 2 2 2 2 2 2 24 3 2 2 2 10" xfId="1996"/>
    <cellStyle name="Normal 2 2 2 2 2 2 24 3 2 2 2 11" xfId="1997"/>
    <cellStyle name="Normal 2 2 2 2 2 2 24 3 2 2 2 2" xfId="1998"/>
    <cellStyle name="Normal 2 2 2 2 2 2 24 3 2 2 2 2 2" xfId="1999"/>
    <cellStyle name="Normal 2 2 2 2 2 2 24 3 2 2 2 2 3" xfId="8961"/>
    <cellStyle name="Normal 2 2 2 2 2 2 24 3 2 2 2 2 3 2" xfId="23419"/>
    <cellStyle name="Normal 2 2 2 2 2 2 24 3 2 2 2 2 4" xfId="15933"/>
    <cellStyle name="Normal 2 2 2 2 2 2 24 3 2 2 2 2 4 2" xfId="19684"/>
    <cellStyle name="Normal 2 2 2 2 2 2 24 3 2 2 2 2 5" xfId="10545"/>
    <cellStyle name="Normal 2 2 2 2 2 2 24 3 2 2 2 2 6" xfId="27156"/>
    <cellStyle name="Normal 2 2 2 2 2 2 24 3 2 2 2 2 7" xfId="30883"/>
    <cellStyle name="Normal 2 2 2 2 2 2 24 3 2 2 2 2 8" xfId="34616"/>
    <cellStyle name="Normal 2 2 2 2 2 2 24 3 2 2 2 2 9" xfId="38347"/>
    <cellStyle name="Normal 2 2 2 2 2 2 24 3 2 2 2 3" xfId="2000"/>
    <cellStyle name="Normal 2 2 2 2 2 2 24 3 2 2 2 4" xfId="2001"/>
    <cellStyle name="Normal 2 2 2 2 2 2 24 3 2 2 2 5" xfId="2002"/>
    <cellStyle name="Normal 2 2 2 2 2 2 24 3 2 2 2 6" xfId="2003"/>
    <cellStyle name="Normal 2 2 2 2 2 2 24 3 2 2 2 7" xfId="2004"/>
    <cellStyle name="Normal 2 2 2 2 2 2 24 3 2 2 2 8" xfId="2005"/>
    <cellStyle name="Normal 2 2 2 2 2 2 24 3 2 2 2 9" xfId="2006"/>
    <cellStyle name="Normal 2 2 2 2 2 2 24 3 2 2 3" xfId="2007"/>
    <cellStyle name="Normal 2 2 2 2 2 2 24 3 2 2 3 2" xfId="2008"/>
    <cellStyle name="Normal 2 2 2 2 2 2 24 3 2 2 3 2 2" xfId="8970"/>
    <cellStyle name="Normal 2 2 2 2 2 2 24 3 2 2 3 2 2 2" xfId="23420"/>
    <cellStyle name="Normal 2 2 2 2 2 2 24 3 2 2 3 2 3" xfId="15934"/>
    <cellStyle name="Normal 2 2 2 2 2 2 24 3 2 2 3 2 3 2" xfId="19685"/>
    <cellStyle name="Normal 2 2 2 2 2 2 24 3 2 2 3 2 4" xfId="10554"/>
    <cellStyle name="Normal 2 2 2 2 2 2 24 3 2 2 3 2 5" xfId="27157"/>
    <cellStyle name="Normal 2 2 2 2 2 2 24 3 2 2 3 2 6" xfId="30884"/>
    <cellStyle name="Normal 2 2 2 2 2 2 24 3 2 2 3 2 7" xfId="34617"/>
    <cellStyle name="Normal 2 2 2 2 2 2 24 3 2 2 3 2 8" xfId="38348"/>
    <cellStyle name="Normal 2 2 2 2 2 2 24 3 2 2 4" xfId="2009"/>
    <cellStyle name="Normal 2 2 2 2 2 2 24 3 2 2 4 2" xfId="8971"/>
    <cellStyle name="Normal 2 2 2 2 2 2 24 3 2 2 4 2 2" xfId="23421"/>
    <cellStyle name="Normal 2 2 2 2 2 2 24 3 2 2 4 3" xfId="15935"/>
    <cellStyle name="Normal 2 2 2 2 2 2 24 3 2 2 4 3 2" xfId="19686"/>
    <cellStyle name="Normal 2 2 2 2 2 2 24 3 2 2 4 4" xfId="10555"/>
    <cellStyle name="Normal 2 2 2 2 2 2 24 3 2 2 4 5" xfId="27158"/>
    <cellStyle name="Normal 2 2 2 2 2 2 24 3 2 2 4 6" xfId="30885"/>
    <cellStyle name="Normal 2 2 2 2 2 2 24 3 2 2 4 7" xfId="34618"/>
    <cellStyle name="Normal 2 2 2 2 2 2 24 3 2 2 4 8" xfId="38349"/>
    <cellStyle name="Normal 2 2 2 2 2 2 24 3 2 2 5" xfId="2010"/>
    <cellStyle name="Normal 2 2 2 2 2 2 24 3 2 2 5 2" xfId="8972"/>
    <cellStyle name="Normal 2 2 2 2 2 2 24 3 2 2 5 2 2" xfId="23422"/>
    <cellStyle name="Normal 2 2 2 2 2 2 24 3 2 2 5 3" xfId="15936"/>
    <cellStyle name="Normal 2 2 2 2 2 2 24 3 2 2 5 3 2" xfId="19687"/>
    <cellStyle name="Normal 2 2 2 2 2 2 24 3 2 2 5 4" xfId="10556"/>
    <cellStyle name="Normal 2 2 2 2 2 2 24 3 2 2 5 5" xfId="27159"/>
    <cellStyle name="Normal 2 2 2 2 2 2 24 3 2 2 5 6" xfId="30886"/>
    <cellStyle name="Normal 2 2 2 2 2 2 24 3 2 2 5 7" xfId="34619"/>
    <cellStyle name="Normal 2 2 2 2 2 2 24 3 2 2 5 8" xfId="38350"/>
    <cellStyle name="Normal 2 2 2 2 2 2 24 3 2 2 6" xfId="2011"/>
    <cellStyle name="Normal 2 2 2 2 2 2 24 3 2 2 6 2" xfId="8973"/>
    <cellStyle name="Normal 2 2 2 2 2 2 24 3 2 2 6 2 2" xfId="23423"/>
    <cellStyle name="Normal 2 2 2 2 2 2 24 3 2 2 6 3" xfId="15937"/>
    <cellStyle name="Normal 2 2 2 2 2 2 24 3 2 2 6 3 2" xfId="19688"/>
    <cellStyle name="Normal 2 2 2 2 2 2 24 3 2 2 6 4" xfId="10557"/>
    <cellStyle name="Normal 2 2 2 2 2 2 24 3 2 2 6 5" xfId="27160"/>
    <cellStyle name="Normal 2 2 2 2 2 2 24 3 2 2 6 6" xfId="30887"/>
    <cellStyle name="Normal 2 2 2 2 2 2 24 3 2 2 6 7" xfId="34620"/>
    <cellStyle name="Normal 2 2 2 2 2 2 24 3 2 2 6 8" xfId="38351"/>
    <cellStyle name="Normal 2 2 2 2 2 2 24 3 2 2 7" xfId="2012"/>
    <cellStyle name="Normal 2 2 2 2 2 2 24 3 2 2 7 2" xfId="8974"/>
    <cellStyle name="Normal 2 2 2 2 2 2 24 3 2 2 7 2 2" xfId="23424"/>
    <cellStyle name="Normal 2 2 2 2 2 2 24 3 2 2 7 3" xfId="15938"/>
    <cellStyle name="Normal 2 2 2 2 2 2 24 3 2 2 7 3 2" xfId="19689"/>
    <cellStyle name="Normal 2 2 2 2 2 2 24 3 2 2 7 4" xfId="10558"/>
    <cellStyle name="Normal 2 2 2 2 2 2 24 3 2 2 7 5" xfId="27161"/>
    <cellStyle name="Normal 2 2 2 2 2 2 24 3 2 2 7 6" xfId="30888"/>
    <cellStyle name="Normal 2 2 2 2 2 2 24 3 2 2 7 7" xfId="34621"/>
    <cellStyle name="Normal 2 2 2 2 2 2 24 3 2 2 7 8" xfId="38352"/>
    <cellStyle name="Normal 2 2 2 2 2 2 24 3 2 2 8" xfId="2013"/>
    <cellStyle name="Normal 2 2 2 2 2 2 24 3 2 2 8 2" xfId="8975"/>
    <cellStyle name="Normal 2 2 2 2 2 2 24 3 2 2 8 2 2" xfId="23425"/>
    <cellStyle name="Normal 2 2 2 2 2 2 24 3 2 2 8 3" xfId="15939"/>
    <cellStyle name="Normal 2 2 2 2 2 2 24 3 2 2 8 3 2" xfId="19690"/>
    <cellStyle name="Normal 2 2 2 2 2 2 24 3 2 2 8 4" xfId="10559"/>
    <cellStyle name="Normal 2 2 2 2 2 2 24 3 2 2 8 5" xfId="27162"/>
    <cellStyle name="Normal 2 2 2 2 2 2 24 3 2 2 8 6" xfId="30889"/>
    <cellStyle name="Normal 2 2 2 2 2 2 24 3 2 2 8 7" xfId="34622"/>
    <cellStyle name="Normal 2 2 2 2 2 2 24 3 2 2 8 8" xfId="38353"/>
    <cellStyle name="Normal 2 2 2 2 2 2 24 3 2 2 9" xfId="2014"/>
    <cellStyle name="Normal 2 2 2 2 2 2 24 3 2 2 9 2" xfId="8976"/>
    <cellStyle name="Normal 2 2 2 2 2 2 24 3 2 2 9 2 2" xfId="23426"/>
    <cellStyle name="Normal 2 2 2 2 2 2 24 3 2 2 9 3" xfId="15940"/>
    <cellStyle name="Normal 2 2 2 2 2 2 24 3 2 2 9 3 2" xfId="19691"/>
    <cellStyle name="Normal 2 2 2 2 2 2 24 3 2 2 9 4" xfId="10560"/>
    <cellStyle name="Normal 2 2 2 2 2 2 24 3 2 2 9 5" xfId="27163"/>
    <cellStyle name="Normal 2 2 2 2 2 2 24 3 2 2 9 6" xfId="30890"/>
    <cellStyle name="Normal 2 2 2 2 2 2 24 3 2 2 9 7" xfId="34623"/>
    <cellStyle name="Normal 2 2 2 2 2 2 24 3 2 2 9 8" xfId="38354"/>
    <cellStyle name="Normal 2 2 2 2 2 2 24 3 2 3" xfId="2015"/>
    <cellStyle name="Normal 2 2 2 2 2 2 24 3 2 3 2" xfId="2016"/>
    <cellStyle name="Normal 2 2 2 2 2 2 24 3 2 3 3" xfId="8977"/>
    <cellStyle name="Normal 2 2 2 2 2 2 24 3 2 3 3 2" xfId="23427"/>
    <cellStyle name="Normal 2 2 2 2 2 2 24 3 2 3 4" xfId="15941"/>
    <cellStyle name="Normal 2 2 2 2 2 2 24 3 2 3 4 2" xfId="19692"/>
    <cellStyle name="Normal 2 2 2 2 2 2 24 3 2 3 5" xfId="10562"/>
    <cellStyle name="Normal 2 2 2 2 2 2 24 3 2 3 6" xfId="27164"/>
    <cellStyle name="Normal 2 2 2 2 2 2 24 3 2 3 7" xfId="30891"/>
    <cellStyle name="Normal 2 2 2 2 2 2 24 3 2 3 8" xfId="34624"/>
    <cellStyle name="Normal 2 2 2 2 2 2 24 3 2 3 9" xfId="38355"/>
    <cellStyle name="Normal 2 2 2 2 2 2 24 3 2 4" xfId="2017"/>
    <cellStyle name="Normal 2 2 2 2 2 2 24 3 2 5" xfId="2018"/>
    <cellStyle name="Normal 2 2 2 2 2 2 24 3 2 6" xfId="2019"/>
    <cellStyle name="Normal 2 2 2 2 2 2 24 3 2 7" xfId="2020"/>
    <cellStyle name="Normal 2 2 2 2 2 2 24 3 2 8" xfId="2021"/>
    <cellStyle name="Normal 2 2 2 2 2 2 24 3 2 9" xfId="2022"/>
    <cellStyle name="Normal 2 2 2 2 2 2 24 3 3" xfId="2023"/>
    <cellStyle name="Normal 2 2 2 2 2 2 24 3 3 10" xfId="2024"/>
    <cellStyle name="Normal 2 2 2 2 2 2 24 3 3 11" xfId="2025"/>
    <cellStyle name="Normal 2 2 2 2 2 2 24 3 3 2" xfId="2026"/>
    <cellStyle name="Normal 2 2 2 2 2 2 24 3 3 2 2" xfId="2027"/>
    <cellStyle name="Normal 2 2 2 2 2 2 24 3 3 2 3" xfId="8981"/>
    <cellStyle name="Normal 2 2 2 2 2 2 24 3 3 2 3 2" xfId="23428"/>
    <cellStyle name="Normal 2 2 2 2 2 2 24 3 3 2 4" xfId="15942"/>
    <cellStyle name="Normal 2 2 2 2 2 2 24 3 3 2 4 2" xfId="19693"/>
    <cellStyle name="Normal 2 2 2 2 2 2 24 3 3 2 5" xfId="10572"/>
    <cellStyle name="Normal 2 2 2 2 2 2 24 3 3 2 6" xfId="27165"/>
    <cellStyle name="Normal 2 2 2 2 2 2 24 3 3 2 7" xfId="30892"/>
    <cellStyle name="Normal 2 2 2 2 2 2 24 3 3 2 8" xfId="34625"/>
    <cellStyle name="Normal 2 2 2 2 2 2 24 3 3 2 9" xfId="38356"/>
    <cellStyle name="Normal 2 2 2 2 2 2 24 3 3 3" xfId="2028"/>
    <cellStyle name="Normal 2 2 2 2 2 2 24 3 3 4" xfId="2029"/>
    <cellStyle name="Normal 2 2 2 2 2 2 24 3 3 5" xfId="2030"/>
    <cellStyle name="Normal 2 2 2 2 2 2 24 3 3 6" xfId="2031"/>
    <cellStyle name="Normal 2 2 2 2 2 2 24 3 3 7" xfId="2032"/>
    <cellStyle name="Normal 2 2 2 2 2 2 24 3 3 8" xfId="2033"/>
    <cellStyle name="Normal 2 2 2 2 2 2 24 3 3 9" xfId="2034"/>
    <cellStyle name="Normal 2 2 2 2 2 2 24 3 4" xfId="2035"/>
    <cellStyle name="Normal 2 2 2 2 2 2 24 3 4 2" xfId="2036"/>
    <cellStyle name="Normal 2 2 2 2 2 2 24 3 4 2 2" xfId="8990"/>
    <cellStyle name="Normal 2 2 2 2 2 2 24 3 4 2 2 2" xfId="23429"/>
    <cellStyle name="Normal 2 2 2 2 2 2 24 3 4 2 3" xfId="15943"/>
    <cellStyle name="Normal 2 2 2 2 2 2 24 3 4 2 3 2" xfId="19694"/>
    <cellStyle name="Normal 2 2 2 2 2 2 24 3 4 2 4" xfId="10582"/>
    <cellStyle name="Normal 2 2 2 2 2 2 24 3 4 2 5" xfId="27166"/>
    <cellStyle name="Normal 2 2 2 2 2 2 24 3 4 2 6" xfId="30893"/>
    <cellStyle name="Normal 2 2 2 2 2 2 24 3 4 2 7" xfId="34626"/>
    <cellStyle name="Normal 2 2 2 2 2 2 24 3 4 2 8" xfId="38357"/>
    <cellStyle name="Normal 2 2 2 2 2 2 24 3 5" xfId="2037"/>
    <cellStyle name="Normal 2 2 2 2 2 2 24 3 5 2" xfId="8991"/>
    <cellStyle name="Normal 2 2 2 2 2 2 24 3 5 2 2" xfId="23430"/>
    <cellStyle name="Normal 2 2 2 2 2 2 24 3 5 3" xfId="15944"/>
    <cellStyle name="Normal 2 2 2 2 2 2 24 3 5 3 2" xfId="19695"/>
    <cellStyle name="Normal 2 2 2 2 2 2 24 3 5 4" xfId="10583"/>
    <cellStyle name="Normal 2 2 2 2 2 2 24 3 5 5" xfId="27167"/>
    <cellStyle name="Normal 2 2 2 2 2 2 24 3 5 6" xfId="30894"/>
    <cellStyle name="Normal 2 2 2 2 2 2 24 3 5 7" xfId="34627"/>
    <cellStyle name="Normal 2 2 2 2 2 2 24 3 5 8" xfId="38358"/>
    <cellStyle name="Normal 2 2 2 2 2 2 24 3 6" xfId="2038"/>
    <cellStyle name="Normal 2 2 2 2 2 2 24 3 6 2" xfId="8992"/>
    <cellStyle name="Normal 2 2 2 2 2 2 24 3 6 2 2" xfId="23431"/>
    <cellStyle name="Normal 2 2 2 2 2 2 24 3 6 3" xfId="15945"/>
    <cellStyle name="Normal 2 2 2 2 2 2 24 3 6 3 2" xfId="19696"/>
    <cellStyle name="Normal 2 2 2 2 2 2 24 3 6 4" xfId="10584"/>
    <cellStyle name="Normal 2 2 2 2 2 2 24 3 6 5" xfId="27168"/>
    <cellStyle name="Normal 2 2 2 2 2 2 24 3 6 6" xfId="30895"/>
    <cellStyle name="Normal 2 2 2 2 2 2 24 3 6 7" xfId="34628"/>
    <cellStyle name="Normal 2 2 2 2 2 2 24 3 6 8" xfId="38359"/>
    <cellStyle name="Normal 2 2 2 2 2 2 24 3 7" xfId="2039"/>
    <cellStyle name="Normal 2 2 2 2 2 2 24 3 7 2" xfId="8993"/>
    <cellStyle name="Normal 2 2 2 2 2 2 24 3 7 2 2" xfId="23432"/>
    <cellStyle name="Normal 2 2 2 2 2 2 24 3 7 3" xfId="15946"/>
    <cellStyle name="Normal 2 2 2 2 2 2 24 3 7 3 2" xfId="19697"/>
    <cellStyle name="Normal 2 2 2 2 2 2 24 3 7 4" xfId="10585"/>
    <cellStyle name="Normal 2 2 2 2 2 2 24 3 7 5" xfId="27169"/>
    <cellStyle name="Normal 2 2 2 2 2 2 24 3 7 6" xfId="30896"/>
    <cellStyle name="Normal 2 2 2 2 2 2 24 3 7 7" xfId="34629"/>
    <cellStyle name="Normal 2 2 2 2 2 2 24 3 7 8" xfId="38360"/>
    <cellStyle name="Normal 2 2 2 2 2 2 24 3 8" xfId="2040"/>
    <cellStyle name="Normal 2 2 2 2 2 2 24 3 8 2" xfId="8994"/>
    <cellStyle name="Normal 2 2 2 2 2 2 24 3 8 2 2" xfId="23433"/>
    <cellStyle name="Normal 2 2 2 2 2 2 24 3 8 3" xfId="15947"/>
    <cellStyle name="Normal 2 2 2 2 2 2 24 3 8 3 2" xfId="19698"/>
    <cellStyle name="Normal 2 2 2 2 2 2 24 3 8 4" xfId="10586"/>
    <cellStyle name="Normal 2 2 2 2 2 2 24 3 8 5" xfId="27170"/>
    <cellStyle name="Normal 2 2 2 2 2 2 24 3 8 6" xfId="30897"/>
    <cellStyle name="Normal 2 2 2 2 2 2 24 3 8 7" xfId="34630"/>
    <cellStyle name="Normal 2 2 2 2 2 2 24 3 8 8" xfId="38361"/>
    <cellStyle name="Normal 2 2 2 2 2 2 24 3 9" xfId="2041"/>
    <cellStyle name="Normal 2 2 2 2 2 2 24 3 9 2" xfId="8995"/>
    <cellStyle name="Normal 2 2 2 2 2 2 24 3 9 2 2" xfId="23434"/>
    <cellStyle name="Normal 2 2 2 2 2 2 24 3 9 3" xfId="15948"/>
    <cellStyle name="Normal 2 2 2 2 2 2 24 3 9 3 2" xfId="19699"/>
    <cellStyle name="Normal 2 2 2 2 2 2 24 3 9 4" xfId="10587"/>
    <cellStyle name="Normal 2 2 2 2 2 2 24 3 9 5" xfId="27171"/>
    <cellStyle name="Normal 2 2 2 2 2 2 24 3 9 6" xfId="30898"/>
    <cellStyle name="Normal 2 2 2 2 2 2 24 3 9 7" xfId="34631"/>
    <cellStyle name="Normal 2 2 2 2 2 2 24 3 9 8" xfId="38362"/>
    <cellStyle name="Normal 2 2 2 2 2 2 24 4" xfId="2042"/>
    <cellStyle name="Normal 2 2 2 2 2 2 24 4 10" xfId="2043"/>
    <cellStyle name="Normal 2 2 2 2 2 2 24 4 10 2" xfId="8997"/>
    <cellStyle name="Normal 2 2 2 2 2 2 24 4 10 2 2" xfId="23436"/>
    <cellStyle name="Normal 2 2 2 2 2 2 24 4 10 3" xfId="15950"/>
    <cellStyle name="Normal 2 2 2 2 2 2 24 4 10 3 2" xfId="19701"/>
    <cellStyle name="Normal 2 2 2 2 2 2 24 4 10 4" xfId="10589"/>
    <cellStyle name="Normal 2 2 2 2 2 2 24 4 10 5" xfId="27173"/>
    <cellStyle name="Normal 2 2 2 2 2 2 24 4 10 6" xfId="30900"/>
    <cellStyle name="Normal 2 2 2 2 2 2 24 4 10 7" xfId="34633"/>
    <cellStyle name="Normal 2 2 2 2 2 2 24 4 10 8" xfId="38364"/>
    <cellStyle name="Normal 2 2 2 2 2 2 24 4 11" xfId="2044"/>
    <cellStyle name="Normal 2 2 2 2 2 2 24 4 11 2" xfId="8998"/>
    <cellStyle name="Normal 2 2 2 2 2 2 24 4 11 2 2" xfId="23437"/>
    <cellStyle name="Normal 2 2 2 2 2 2 24 4 11 3" xfId="15951"/>
    <cellStyle name="Normal 2 2 2 2 2 2 24 4 11 3 2" xfId="19702"/>
    <cellStyle name="Normal 2 2 2 2 2 2 24 4 11 4" xfId="10590"/>
    <cellStyle name="Normal 2 2 2 2 2 2 24 4 11 5" xfId="27174"/>
    <cellStyle name="Normal 2 2 2 2 2 2 24 4 11 6" xfId="30901"/>
    <cellStyle name="Normal 2 2 2 2 2 2 24 4 11 7" xfId="34634"/>
    <cellStyle name="Normal 2 2 2 2 2 2 24 4 11 8" xfId="38365"/>
    <cellStyle name="Normal 2 2 2 2 2 2 24 4 12" xfId="8996"/>
    <cellStyle name="Normal 2 2 2 2 2 2 24 4 12 2" xfId="23435"/>
    <cellStyle name="Normal 2 2 2 2 2 2 24 4 13" xfId="15949"/>
    <cellStyle name="Normal 2 2 2 2 2 2 24 4 13 2" xfId="19700"/>
    <cellStyle name="Normal 2 2 2 2 2 2 24 4 14" xfId="10588"/>
    <cellStyle name="Normal 2 2 2 2 2 2 24 4 15" xfId="27172"/>
    <cellStyle name="Normal 2 2 2 2 2 2 24 4 16" xfId="30899"/>
    <cellStyle name="Normal 2 2 2 2 2 2 24 4 17" xfId="34632"/>
    <cellStyle name="Normal 2 2 2 2 2 2 24 4 18" xfId="38363"/>
    <cellStyle name="Normal 2 2 2 2 2 2 24 4 2" xfId="2045"/>
    <cellStyle name="Normal 2 2 2 2 2 2 24 4 2 10" xfId="2046"/>
    <cellStyle name="Normal 2 2 2 2 2 2 24 4 2 11" xfId="2047"/>
    <cellStyle name="Normal 2 2 2 2 2 2 24 4 2 2" xfId="2048"/>
    <cellStyle name="Normal 2 2 2 2 2 2 24 4 2 2 2" xfId="2049"/>
    <cellStyle name="Normal 2 2 2 2 2 2 24 4 2 2 3" xfId="9001"/>
    <cellStyle name="Normal 2 2 2 2 2 2 24 4 2 2 3 2" xfId="23438"/>
    <cellStyle name="Normal 2 2 2 2 2 2 24 4 2 2 4" xfId="15952"/>
    <cellStyle name="Normal 2 2 2 2 2 2 24 4 2 2 4 2" xfId="19703"/>
    <cellStyle name="Normal 2 2 2 2 2 2 24 4 2 2 5" xfId="10594"/>
    <cellStyle name="Normal 2 2 2 2 2 2 24 4 2 2 6" xfId="27175"/>
    <cellStyle name="Normal 2 2 2 2 2 2 24 4 2 2 7" xfId="30902"/>
    <cellStyle name="Normal 2 2 2 2 2 2 24 4 2 2 8" xfId="34635"/>
    <cellStyle name="Normal 2 2 2 2 2 2 24 4 2 2 9" xfId="38366"/>
    <cellStyle name="Normal 2 2 2 2 2 2 24 4 2 3" xfId="2050"/>
    <cellStyle name="Normal 2 2 2 2 2 2 24 4 2 4" xfId="2051"/>
    <cellStyle name="Normal 2 2 2 2 2 2 24 4 2 5" xfId="2052"/>
    <cellStyle name="Normal 2 2 2 2 2 2 24 4 2 6" xfId="2053"/>
    <cellStyle name="Normal 2 2 2 2 2 2 24 4 2 7" xfId="2054"/>
    <cellStyle name="Normal 2 2 2 2 2 2 24 4 2 8" xfId="2055"/>
    <cellStyle name="Normal 2 2 2 2 2 2 24 4 2 9" xfId="2056"/>
    <cellStyle name="Normal 2 2 2 2 2 2 24 4 3" xfId="2057"/>
    <cellStyle name="Normal 2 2 2 2 2 2 24 4 3 2" xfId="2058"/>
    <cellStyle name="Normal 2 2 2 2 2 2 24 4 3 2 2" xfId="9011"/>
    <cellStyle name="Normal 2 2 2 2 2 2 24 4 3 2 2 2" xfId="23439"/>
    <cellStyle name="Normal 2 2 2 2 2 2 24 4 3 2 3" xfId="15953"/>
    <cellStyle name="Normal 2 2 2 2 2 2 24 4 3 2 3 2" xfId="19704"/>
    <cellStyle name="Normal 2 2 2 2 2 2 24 4 3 2 4" xfId="10604"/>
    <cellStyle name="Normal 2 2 2 2 2 2 24 4 3 2 5" xfId="27176"/>
    <cellStyle name="Normal 2 2 2 2 2 2 24 4 3 2 6" xfId="30903"/>
    <cellStyle name="Normal 2 2 2 2 2 2 24 4 3 2 7" xfId="34636"/>
    <cellStyle name="Normal 2 2 2 2 2 2 24 4 3 2 8" xfId="38367"/>
    <cellStyle name="Normal 2 2 2 2 2 2 24 4 4" xfId="2059"/>
    <cellStyle name="Normal 2 2 2 2 2 2 24 4 4 2" xfId="9012"/>
    <cellStyle name="Normal 2 2 2 2 2 2 24 4 4 2 2" xfId="23440"/>
    <cellStyle name="Normal 2 2 2 2 2 2 24 4 4 3" xfId="15954"/>
    <cellStyle name="Normal 2 2 2 2 2 2 24 4 4 3 2" xfId="19705"/>
    <cellStyle name="Normal 2 2 2 2 2 2 24 4 4 4" xfId="10605"/>
    <cellStyle name="Normal 2 2 2 2 2 2 24 4 4 5" xfId="27177"/>
    <cellStyle name="Normal 2 2 2 2 2 2 24 4 4 6" xfId="30904"/>
    <cellStyle name="Normal 2 2 2 2 2 2 24 4 4 7" xfId="34637"/>
    <cellStyle name="Normal 2 2 2 2 2 2 24 4 4 8" xfId="38368"/>
    <cellStyle name="Normal 2 2 2 2 2 2 24 4 5" xfId="2060"/>
    <cellStyle name="Normal 2 2 2 2 2 2 24 4 5 2" xfId="9013"/>
    <cellStyle name="Normal 2 2 2 2 2 2 24 4 5 2 2" xfId="23441"/>
    <cellStyle name="Normal 2 2 2 2 2 2 24 4 5 3" xfId="15955"/>
    <cellStyle name="Normal 2 2 2 2 2 2 24 4 5 3 2" xfId="19706"/>
    <cellStyle name="Normal 2 2 2 2 2 2 24 4 5 4" xfId="10606"/>
    <cellStyle name="Normal 2 2 2 2 2 2 24 4 5 5" xfId="27178"/>
    <cellStyle name="Normal 2 2 2 2 2 2 24 4 5 6" xfId="30905"/>
    <cellStyle name="Normal 2 2 2 2 2 2 24 4 5 7" xfId="34638"/>
    <cellStyle name="Normal 2 2 2 2 2 2 24 4 5 8" xfId="38369"/>
    <cellStyle name="Normal 2 2 2 2 2 2 24 4 6" xfId="2061"/>
    <cellStyle name="Normal 2 2 2 2 2 2 24 4 6 2" xfId="9014"/>
    <cellStyle name="Normal 2 2 2 2 2 2 24 4 6 2 2" xfId="23442"/>
    <cellStyle name="Normal 2 2 2 2 2 2 24 4 6 3" xfId="15956"/>
    <cellStyle name="Normal 2 2 2 2 2 2 24 4 6 3 2" xfId="19707"/>
    <cellStyle name="Normal 2 2 2 2 2 2 24 4 6 4" xfId="10607"/>
    <cellStyle name="Normal 2 2 2 2 2 2 24 4 6 5" xfId="27179"/>
    <cellStyle name="Normal 2 2 2 2 2 2 24 4 6 6" xfId="30906"/>
    <cellStyle name="Normal 2 2 2 2 2 2 24 4 6 7" xfId="34639"/>
    <cellStyle name="Normal 2 2 2 2 2 2 24 4 6 8" xfId="38370"/>
    <cellStyle name="Normal 2 2 2 2 2 2 24 4 7" xfId="2062"/>
    <cellStyle name="Normal 2 2 2 2 2 2 24 4 7 2" xfId="9015"/>
    <cellStyle name="Normal 2 2 2 2 2 2 24 4 7 2 2" xfId="23443"/>
    <cellStyle name="Normal 2 2 2 2 2 2 24 4 7 3" xfId="15957"/>
    <cellStyle name="Normal 2 2 2 2 2 2 24 4 7 3 2" xfId="19708"/>
    <cellStyle name="Normal 2 2 2 2 2 2 24 4 7 4" xfId="10608"/>
    <cellStyle name="Normal 2 2 2 2 2 2 24 4 7 5" xfId="27180"/>
    <cellStyle name="Normal 2 2 2 2 2 2 24 4 7 6" xfId="30907"/>
    <cellStyle name="Normal 2 2 2 2 2 2 24 4 7 7" xfId="34640"/>
    <cellStyle name="Normal 2 2 2 2 2 2 24 4 7 8" xfId="38371"/>
    <cellStyle name="Normal 2 2 2 2 2 2 24 4 8" xfId="2063"/>
    <cellStyle name="Normal 2 2 2 2 2 2 24 4 8 2" xfId="9016"/>
    <cellStyle name="Normal 2 2 2 2 2 2 24 4 8 2 2" xfId="23444"/>
    <cellStyle name="Normal 2 2 2 2 2 2 24 4 8 3" xfId="15958"/>
    <cellStyle name="Normal 2 2 2 2 2 2 24 4 8 3 2" xfId="19709"/>
    <cellStyle name="Normal 2 2 2 2 2 2 24 4 8 4" xfId="10609"/>
    <cellStyle name="Normal 2 2 2 2 2 2 24 4 8 5" xfId="27181"/>
    <cellStyle name="Normal 2 2 2 2 2 2 24 4 8 6" xfId="30908"/>
    <cellStyle name="Normal 2 2 2 2 2 2 24 4 8 7" xfId="34641"/>
    <cellStyle name="Normal 2 2 2 2 2 2 24 4 8 8" xfId="38372"/>
    <cellStyle name="Normal 2 2 2 2 2 2 24 4 9" xfId="2064"/>
    <cellStyle name="Normal 2 2 2 2 2 2 24 4 9 2" xfId="9017"/>
    <cellStyle name="Normal 2 2 2 2 2 2 24 4 9 2 2" xfId="23445"/>
    <cellStyle name="Normal 2 2 2 2 2 2 24 4 9 3" xfId="15959"/>
    <cellStyle name="Normal 2 2 2 2 2 2 24 4 9 3 2" xfId="19710"/>
    <cellStyle name="Normal 2 2 2 2 2 2 24 4 9 4" xfId="10610"/>
    <cellStyle name="Normal 2 2 2 2 2 2 24 4 9 5" xfId="27182"/>
    <cellStyle name="Normal 2 2 2 2 2 2 24 4 9 6" xfId="30909"/>
    <cellStyle name="Normal 2 2 2 2 2 2 24 4 9 7" xfId="34642"/>
    <cellStyle name="Normal 2 2 2 2 2 2 24 4 9 8" xfId="38373"/>
    <cellStyle name="Normal 2 2 2 2 2 2 24 5" xfId="2065"/>
    <cellStyle name="Normal 2 2 2 2 2 2 24 5 2" xfId="2066"/>
    <cellStyle name="Normal 2 2 2 2 2 2 24 5 3" xfId="9018"/>
    <cellStyle name="Normal 2 2 2 2 2 2 24 5 3 2" xfId="23446"/>
    <cellStyle name="Normal 2 2 2 2 2 2 24 5 4" xfId="15960"/>
    <cellStyle name="Normal 2 2 2 2 2 2 24 5 4 2" xfId="19711"/>
    <cellStyle name="Normal 2 2 2 2 2 2 24 5 5" xfId="10611"/>
    <cellStyle name="Normal 2 2 2 2 2 2 24 5 6" xfId="27183"/>
    <cellStyle name="Normal 2 2 2 2 2 2 24 5 7" xfId="30910"/>
    <cellStyle name="Normal 2 2 2 2 2 2 24 5 8" xfId="34643"/>
    <cellStyle name="Normal 2 2 2 2 2 2 24 5 9" xfId="38374"/>
    <cellStyle name="Normal 2 2 2 2 2 2 24 6" xfId="2067"/>
    <cellStyle name="Normal 2 2 2 2 2 2 24 7" xfId="2068"/>
    <cellStyle name="Normal 2 2 2 2 2 2 24 8" xfId="2069"/>
    <cellStyle name="Normal 2 2 2 2 2 2 24 9" xfId="2070"/>
    <cellStyle name="Normal 2 2 2 2 2 2 25" xfId="2071"/>
    <cellStyle name="Normal 2 2 2 2 2 2 25 10" xfId="2072"/>
    <cellStyle name="Normal 2 2 2 2 2 2 25 11" xfId="2073"/>
    <cellStyle name="Normal 2 2 2 2 2 2 25 12" xfId="2074"/>
    <cellStyle name="Normal 2 2 2 2 2 2 25 13" xfId="2075"/>
    <cellStyle name="Normal 2 2 2 2 2 2 25 2" xfId="2076"/>
    <cellStyle name="Normal 2 2 2 2 2 2 25 2 10" xfId="2077"/>
    <cellStyle name="Normal 2 2 2 2 2 2 25 2 10 2" xfId="9021"/>
    <cellStyle name="Normal 2 2 2 2 2 2 25 2 10 2 2" xfId="23448"/>
    <cellStyle name="Normal 2 2 2 2 2 2 25 2 10 3" xfId="15962"/>
    <cellStyle name="Normal 2 2 2 2 2 2 25 2 10 3 2" xfId="19713"/>
    <cellStyle name="Normal 2 2 2 2 2 2 25 2 10 4" xfId="10614"/>
    <cellStyle name="Normal 2 2 2 2 2 2 25 2 10 5" xfId="27185"/>
    <cellStyle name="Normal 2 2 2 2 2 2 25 2 10 6" xfId="30912"/>
    <cellStyle name="Normal 2 2 2 2 2 2 25 2 10 7" xfId="34645"/>
    <cellStyle name="Normal 2 2 2 2 2 2 25 2 10 8" xfId="38376"/>
    <cellStyle name="Normal 2 2 2 2 2 2 25 2 11" xfId="2078"/>
    <cellStyle name="Normal 2 2 2 2 2 2 25 2 11 2" xfId="9022"/>
    <cellStyle name="Normal 2 2 2 2 2 2 25 2 11 2 2" xfId="23449"/>
    <cellStyle name="Normal 2 2 2 2 2 2 25 2 11 3" xfId="15963"/>
    <cellStyle name="Normal 2 2 2 2 2 2 25 2 11 3 2" xfId="19714"/>
    <cellStyle name="Normal 2 2 2 2 2 2 25 2 11 4" xfId="10624"/>
    <cellStyle name="Normal 2 2 2 2 2 2 25 2 11 5" xfId="27186"/>
    <cellStyle name="Normal 2 2 2 2 2 2 25 2 11 6" xfId="30913"/>
    <cellStyle name="Normal 2 2 2 2 2 2 25 2 11 7" xfId="34646"/>
    <cellStyle name="Normal 2 2 2 2 2 2 25 2 11 8" xfId="38377"/>
    <cellStyle name="Normal 2 2 2 2 2 2 25 2 12" xfId="2079"/>
    <cellStyle name="Normal 2 2 2 2 2 2 25 2 12 2" xfId="9023"/>
    <cellStyle name="Normal 2 2 2 2 2 2 25 2 12 2 2" xfId="23450"/>
    <cellStyle name="Normal 2 2 2 2 2 2 25 2 12 3" xfId="15964"/>
    <cellStyle name="Normal 2 2 2 2 2 2 25 2 12 3 2" xfId="19715"/>
    <cellStyle name="Normal 2 2 2 2 2 2 25 2 12 4" xfId="10626"/>
    <cellStyle name="Normal 2 2 2 2 2 2 25 2 12 5" xfId="27187"/>
    <cellStyle name="Normal 2 2 2 2 2 2 25 2 12 6" xfId="30914"/>
    <cellStyle name="Normal 2 2 2 2 2 2 25 2 12 7" xfId="34647"/>
    <cellStyle name="Normal 2 2 2 2 2 2 25 2 12 8" xfId="38378"/>
    <cellStyle name="Normal 2 2 2 2 2 2 25 2 13" xfId="9020"/>
    <cellStyle name="Normal 2 2 2 2 2 2 25 2 13 2" xfId="23447"/>
    <cellStyle name="Normal 2 2 2 2 2 2 25 2 14" xfId="15961"/>
    <cellStyle name="Normal 2 2 2 2 2 2 25 2 14 2" xfId="19712"/>
    <cellStyle name="Normal 2 2 2 2 2 2 25 2 15" xfId="10613"/>
    <cellStyle name="Normal 2 2 2 2 2 2 25 2 16" xfId="27184"/>
    <cellStyle name="Normal 2 2 2 2 2 2 25 2 17" xfId="30911"/>
    <cellStyle name="Normal 2 2 2 2 2 2 25 2 18" xfId="34644"/>
    <cellStyle name="Normal 2 2 2 2 2 2 25 2 19" xfId="38375"/>
    <cellStyle name="Normal 2 2 2 2 2 2 25 2 2" xfId="2080"/>
    <cellStyle name="Normal 2 2 2 2 2 2 25 2 2 10" xfId="2081"/>
    <cellStyle name="Normal 2 2 2 2 2 2 25 2 2 11" xfId="2082"/>
    <cellStyle name="Normal 2 2 2 2 2 2 25 2 2 12" xfId="2083"/>
    <cellStyle name="Normal 2 2 2 2 2 2 25 2 2 2" xfId="2084"/>
    <cellStyle name="Normal 2 2 2 2 2 2 25 2 2 2 10" xfId="2085"/>
    <cellStyle name="Normal 2 2 2 2 2 2 25 2 2 2 10 2" xfId="9028"/>
    <cellStyle name="Normal 2 2 2 2 2 2 25 2 2 2 10 2 2" xfId="23452"/>
    <cellStyle name="Normal 2 2 2 2 2 2 25 2 2 2 10 3" xfId="15966"/>
    <cellStyle name="Normal 2 2 2 2 2 2 25 2 2 2 10 3 2" xfId="19717"/>
    <cellStyle name="Normal 2 2 2 2 2 2 25 2 2 2 10 4" xfId="10639"/>
    <cellStyle name="Normal 2 2 2 2 2 2 25 2 2 2 10 5" xfId="27189"/>
    <cellStyle name="Normal 2 2 2 2 2 2 25 2 2 2 10 6" xfId="30916"/>
    <cellStyle name="Normal 2 2 2 2 2 2 25 2 2 2 10 7" xfId="34649"/>
    <cellStyle name="Normal 2 2 2 2 2 2 25 2 2 2 10 8" xfId="38380"/>
    <cellStyle name="Normal 2 2 2 2 2 2 25 2 2 2 11" xfId="2086"/>
    <cellStyle name="Normal 2 2 2 2 2 2 25 2 2 2 11 2" xfId="9029"/>
    <cellStyle name="Normal 2 2 2 2 2 2 25 2 2 2 11 2 2" xfId="23453"/>
    <cellStyle name="Normal 2 2 2 2 2 2 25 2 2 2 11 3" xfId="15967"/>
    <cellStyle name="Normal 2 2 2 2 2 2 25 2 2 2 11 3 2" xfId="19718"/>
    <cellStyle name="Normal 2 2 2 2 2 2 25 2 2 2 11 4" xfId="10640"/>
    <cellStyle name="Normal 2 2 2 2 2 2 25 2 2 2 11 5" xfId="27190"/>
    <cellStyle name="Normal 2 2 2 2 2 2 25 2 2 2 11 6" xfId="30917"/>
    <cellStyle name="Normal 2 2 2 2 2 2 25 2 2 2 11 7" xfId="34650"/>
    <cellStyle name="Normal 2 2 2 2 2 2 25 2 2 2 11 8" xfId="38381"/>
    <cellStyle name="Normal 2 2 2 2 2 2 25 2 2 2 12" xfId="9027"/>
    <cellStyle name="Normal 2 2 2 2 2 2 25 2 2 2 12 2" xfId="23451"/>
    <cellStyle name="Normal 2 2 2 2 2 2 25 2 2 2 13" xfId="15965"/>
    <cellStyle name="Normal 2 2 2 2 2 2 25 2 2 2 13 2" xfId="19716"/>
    <cellStyle name="Normal 2 2 2 2 2 2 25 2 2 2 14" xfId="10635"/>
    <cellStyle name="Normal 2 2 2 2 2 2 25 2 2 2 15" xfId="27188"/>
    <cellStyle name="Normal 2 2 2 2 2 2 25 2 2 2 16" xfId="30915"/>
    <cellStyle name="Normal 2 2 2 2 2 2 25 2 2 2 17" xfId="34648"/>
    <cellStyle name="Normal 2 2 2 2 2 2 25 2 2 2 18" xfId="38379"/>
    <cellStyle name="Normal 2 2 2 2 2 2 25 2 2 2 2" xfId="2087"/>
    <cellStyle name="Normal 2 2 2 2 2 2 25 2 2 2 2 10" xfId="2088"/>
    <cellStyle name="Normal 2 2 2 2 2 2 25 2 2 2 2 11" xfId="2089"/>
    <cellStyle name="Normal 2 2 2 2 2 2 25 2 2 2 2 2" xfId="2090"/>
    <cellStyle name="Normal 2 2 2 2 2 2 25 2 2 2 2 2 2" xfId="2091"/>
    <cellStyle name="Normal 2 2 2 2 2 2 25 2 2 2 2 2 3" xfId="9031"/>
    <cellStyle name="Normal 2 2 2 2 2 2 25 2 2 2 2 2 3 2" xfId="23454"/>
    <cellStyle name="Normal 2 2 2 2 2 2 25 2 2 2 2 2 4" xfId="15968"/>
    <cellStyle name="Normal 2 2 2 2 2 2 25 2 2 2 2 2 4 2" xfId="19719"/>
    <cellStyle name="Normal 2 2 2 2 2 2 25 2 2 2 2 2 5" xfId="10651"/>
    <cellStyle name="Normal 2 2 2 2 2 2 25 2 2 2 2 2 6" xfId="27191"/>
    <cellStyle name="Normal 2 2 2 2 2 2 25 2 2 2 2 2 7" xfId="30918"/>
    <cellStyle name="Normal 2 2 2 2 2 2 25 2 2 2 2 2 8" xfId="34651"/>
    <cellStyle name="Normal 2 2 2 2 2 2 25 2 2 2 2 2 9" xfId="38382"/>
    <cellStyle name="Normal 2 2 2 2 2 2 25 2 2 2 2 3" xfId="2092"/>
    <cellStyle name="Normal 2 2 2 2 2 2 25 2 2 2 2 4" xfId="2093"/>
    <cellStyle name="Normal 2 2 2 2 2 2 25 2 2 2 2 5" xfId="2094"/>
    <cellStyle name="Normal 2 2 2 2 2 2 25 2 2 2 2 6" xfId="2095"/>
    <cellStyle name="Normal 2 2 2 2 2 2 25 2 2 2 2 7" xfId="2096"/>
    <cellStyle name="Normal 2 2 2 2 2 2 25 2 2 2 2 8" xfId="2097"/>
    <cellStyle name="Normal 2 2 2 2 2 2 25 2 2 2 2 9" xfId="2098"/>
    <cellStyle name="Normal 2 2 2 2 2 2 25 2 2 2 3" xfId="2099"/>
    <cellStyle name="Normal 2 2 2 2 2 2 25 2 2 2 3 2" xfId="2100"/>
    <cellStyle name="Normal 2 2 2 2 2 2 25 2 2 2 3 2 2" xfId="9040"/>
    <cellStyle name="Normal 2 2 2 2 2 2 25 2 2 2 3 2 2 2" xfId="23455"/>
    <cellStyle name="Normal 2 2 2 2 2 2 25 2 2 2 3 2 3" xfId="15969"/>
    <cellStyle name="Normal 2 2 2 2 2 2 25 2 2 2 3 2 3 2" xfId="19720"/>
    <cellStyle name="Normal 2 2 2 2 2 2 25 2 2 2 3 2 4" xfId="10663"/>
    <cellStyle name="Normal 2 2 2 2 2 2 25 2 2 2 3 2 5" xfId="27192"/>
    <cellStyle name="Normal 2 2 2 2 2 2 25 2 2 2 3 2 6" xfId="30919"/>
    <cellStyle name="Normal 2 2 2 2 2 2 25 2 2 2 3 2 7" xfId="34652"/>
    <cellStyle name="Normal 2 2 2 2 2 2 25 2 2 2 3 2 8" xfId="38383"/>
    <cellStyle name="Normal 2 2 2 2 2 2 25 2 2 2 4" xfId="2101"/>
    <cellStyle name="Normal 2 2 2 2 2 2 25 2 2 2 4 2" xfId="9041"/>
    <cellStyle name="Normal 2 2 2 2 2 2 25 2 2 2 4 2 2" xfId="23456"/>
    <cellStyle name="Normal 2 2 2 2 2 2 25 2 2 2 4 3" xfId="15970"/>
    <cellStyle name="Normal 2 2 2 2 2 2 25 2 2 2 4 3 2" xfId="19721"/>
    <cellStyle name="Normal 2 2 2 2 2 2 25 2 2 2 4 4" xfId="10664"/>
    <cellStyle name="Normal 2 2 2 2 2 2 25 2 2 2 4 5" xfId="27193"/>
    <cellStyle name="Normal 2 2 2 2 2 2 25 2 2 2 4 6" xfId="30920"/>
    <cellStyle name="Normal 2 2 2 2 2 2 25 2 2 2 4 7" xfId="34653"/>
    <cellStyle name="Normal 2 2 2 2 2 2 25 2 2 2 4 8" xfId="38384"/>
    <cellStyle name="Normal 2 2 2 2 2 2 25 2 2 2 5" xfId="2102"/>
    <cellStyle name="Normal 2 2 2 2 2 2 25 2 2 2 5 2" xfId="9042"/>
    <cellStyle name="Normal 2 2 2 2 2 2 25 2 2 2 5 2 2" xfId="23457"/>
    <cellStyle name="Normal 2 2 2 2 2 2 25 2 2 2 5 3" xfId="15971"/>
    <cellStyle name="Normal 2 2 2 2 2 2 25 2 2 2 5 3 2" xfId="19722"/>
    <cellStyle name="Normal 2 2 2 2 2 2 25 2 2 2 5 4" xfId="10669"/>
    <cellStyle name="Normal 2 2 2 2 2 2 25 2 2 2 5 5" xfId="27194"/>
    <cellStyle name="Normal 2 2 2 2 2 2 25 2 2 2 5 6" xfId="30921"/>
    <cellStyle name="Normal 2 2 2 2 2 2 25 2 2 2 5 7" xfId="34654"/>
    <cellStyle name="Normal 2 2 2 2 2 2 25 2 2 2 5 8" xfId="38385"/>
    <cellStyle name="Normal 2 2 2 2 2 2 25 2 2 2 6" xfId="2103"/>
    <cellStyle name="Normal 2 2 2 2 2 2 25 2 2 2 6 2" xfId="9043"/>
    <cellStyle name="Normal 2 2 2 2 2 2 25 2 2 2 6 2 2" xfId="23458"/>
    <cellStyle name="Normal 2 2 2 2 2 2 25 2 2 2 6 3" xfId="15972"/>
    <cellStyle name="Normal 2 2 2 2 2 2 25 2 2 2 6 3 2" xfId="19723"/>
    <cellStyle name="Normal 2 2 2 2 2 2 25 2 2 2 6 4" xfId="10670"/>
    <cellStyle name="Normal 2 2 2 2 2 2 25 2 2 2 6 5" xfId="27195"/>
    <cellStyle name="Normal 2 2 2 2 2 2 25 2 2 2 6 6" xfId="30922"/>
    <cellStyle name="Normal 2 2 2 2 2 2 25 2 2 2 6 7" xfId="34655"/>
    <cellStyle name="Normal 2 2 2 2 2 2 25 2 2 2 6 8" xfId="38386"/>
    <cellStyle name="Normal 2 2 2 2 2 2 25 2 2 2 7" xfId="2104"/>
    <cellStyle name="Normal 2 2 2 2 2 2 25 2 2 2 7 2" xfId="9044"/>
    <cellStyle name="Normal 2 2 2 2 2 2 25 2 2 2 7 2 2" xfId="23459"/>
    <cellStyle name="Normal 2 2 2 2 2 2 25 2 2 2 7 3" xfId="15973"/>
    <cellStyle name="Normal 2 2 2 2 2 2 25 2 2 2 7 3 2" xfId="19724"/>
    <cellStyle name="Normal 2 2 2 2 2 2 25 2 2 2 7 4" xfId="10671"/>
    <cellStyle name="Normal 2 2 2 2 2 2 25 2 2 2 7 5" xfId="27196"/>
    <cellStyle name="Normal 2 2 2 2 2 2 25 2 2 2 7 6" xfId="30923"/>
    <cellStyle name="Normal 2 2 2 2 2 2 25 2 2 2 7 7" xfId="34656"/>
    <cellStyle name="Normal 2 2 2 2 2 2 25 2 2 2 7 8" xfId="38387"/>
    <cellStyle name="Normal 2 2 2 2 2 2 25 2 2 2 8" xfId="2105"/>
    <cellStyle name="Normal 2 2 2 2 2 2 25 2 2 2 8 2" xfId="9045"/>
    <cellStyle name="Normal 2 2 2 2 2 2 25 2 2 2 8 2 2" xfId="23460"/>
    <cellStyle name="Normal 2 2 2 2 2 2 25 2 2 2 8 3" xfId="15974"/>
    <cellStyle name="Normal 2 2 2 2 2 2 25 2 2 2 8 3 2" xfId="19725"/>
    <cellStyle name="Normal 2 2 2 2 2 2 25 2 2 2 8 4" xfId="10675"/>
    <cellStyle name="Normal 2 2 2 2 2 2 25 2 2 2 8 5" xfId="27197"/>
    <cellStyle name="Normal 2 2 2 2 2 2 25 2 2 2 8 6" xfId="30924"/>
    <cellStyle name="Normal 2 2 2 2 2 2 25 2 2 2 8 7" xfId="34657"/>
    <cellStyle name="Normal 2 2 2 2 2 2 25 2 2 2 8 8" xfId="38388"/>
    <cellStyle name="Normal 2 2 2 2 2 2 25 2 2 2 9" xfId="2106"/>
    <cellStyle name="Normal 2 2 2 2 2 2 25 2 2 2 9 2" xfId="9046"/>
    <cellStyle name="Normal 2 2 2 2 2 2 25 2 2 2 9 2 2" xfId="23461"/>
    <cellStyle name="Normal 2 2 2 2 2 2 25 2 2 2 9 3" xfId="15975"/>
    <cellStyle name="Normal 2 2 2 2 2 2 25 2 2 2 9 3 2" xfId="19726"/>
    <cellStyle name="Normal 2 2 2 2 2 2 25 2 2 2 9 4" xfId="10685"/>
    <cellStyle name="Normal 2 2 2 2 2 2 25 2 2 2 9 5" xfId="27198"/>
    <cellStyle name="Normal 2 2 2 2 2 2 25 2 2 2 9 6" xfId="30925"/>
    <cellStyle name="Normal 2 2 2 2 2 2 25 2 2 2 9 7" xfId="34658"/>
    <cellStyle name="Normal 2 2 2 2 2 2 25 2 2 2 9 8" xfId="38389"/>
    <cellStyle name="Normal 2 2 2 2 2 2 25 2 2 3" xfId="2107"/>
    <cellStyle name="Normal 2 2 2 2 2 2 25 2 2 3 2" xfId="2108"/>
    <cellStyle name="Normal 2 2 2 2 2 2 25 2 2 3 3" xfId="9047"/>
    <cellStyle name="Normal 2 2 2 2 2 2 25 2 2 3 3 2" xfId="23462"/>
    <cellStyle name="Normal 2 2 2 2 2 2 25 2 2 3 4" xfId="15976"/>
    <cellStyle name="Normal 2 2 2 2 2 2 25 2 2 3 4 2" xfId="19727"/>
    <cellStyle name="Normal 2 2 2 2 2 2 25 2 2 3 5" xfId="10686"/>
    <cellStyle name="Normal 2 2 2 2 2 2 25 2 2 3 6" xfId="27199"/>
    <cellStyle name="Normal 2 2 2 2 2 2 25 2 2 3 7" xfId="30926"/>
    <cellStyle name="Normal 2 2 2 2 2 2 25 2 2 3 8" xfId="34659"/>
    <cellStyle name="Normal 2 2 2 2 2 2 25 2 2 3 9" xfId="38390"/>
    <cellStyle name="Normal 2 2 2 2 2 2 25 2 2 4" xfId="2109"/>
    <cellStyle name="Normal 2 2 2 2 2 2 25 2 2 5" xfId="2110"/>
    <cellStyle name="Normal 2 2 2 2 2 2 25 2 2 6" xfId="2111"/>
    <cellStyle name="Normal 2 2 2 2 2 2 25 2 2 7" xfId="2112"/>
    <cellStyle name="Normal 2 2 2 2 2 2 25 2 2 8" xfId="2113"/>
    <cellStyle name="Normal 2 2 2 2 2 2 25 2 2 9" xfId="2114"/>
    <cellStyle name="Normal 2 2 2 2 2 2 25 2 3" xfId="2115"/>
    <cellStyle name="Normal 2 2 2 2 2 2 25 2 3 10" xfId="2116"/>
    <cellStyle name="Normal 2 2 2 2 2 2 25 2 3 11" xfId="2117"/>
    <cellStyle name="Normal 2 2 2 2 2 2 25 2 3 2" xfId="2118"/>
    <cellStyle name="Normal 2 2 2 2 2 2 25 2 3 2 2" xfId="2119"/>
    <cellStyle name="Normal 2 2 2 2 2 2 25 2 3 2 3" xfId="9051"/>
    <cellStyle name="Normal 2 2 2 2 2 2 25 2 3 2 3 2" xfId="23463"/>
    <cellStyle name="Normal 2 2 2 2 2 2 25 2 3 2 4" xfId="15977"/>
    <cellStyle name="Normal 2 2 2 2 2 2 25 2 3 2 4 2" xfId="19728"/>
    <cellStyle name="Normal 2 2 2 2 2 2 25 2 3 2 5" xfId="10706"/>
    <cellStyle name="Normal 2 2 2 2 2 2 25 2 3 2 6" xfId="27200"/>
    <cellStyle name="Normal 2 2 2 2 2 2 25 2 3 2 7" xfId="30927"/>
    <cellStyle name="Normal 2 2 2 2 2 2 25 2 3 2 8" xfId="34660"/>
    <cellStyle name="Normal 2 2 2 2 2 2 25 2 3 2 9" xfId="38391"/>
    <cellStyle name="Normal 2 2 2 2 2 2 25 2 3 3" xfId="2120"/>
    <cellStyle name="Normal 2 2 2 2 2 2 25 2 3 4" xfId="2121"/>
    <cellStyle name="Normal 2 2 2 2 2 2 25 2 3 5" xfId="2122"/>
    <cellStyle name="Normal 2 2 2 2 2 2 25 2 3 6" xfId="2123"/>
    <cellStyle name="Normal 2 2 2 2 2 2 25 2 3 7" xfId="2124"/>
    <cellStyle name="Normal 2 2 2 2 2 2 25 2 3 8" xfId="2125"/>
    <cellStyle name="Normal 2 2 2 2 2 2 25 2 3 9" xfId="2126"/>
    <cellStyle name="Normal 2 2 2 2 2 2 25 2 4" xfId="2127"/>
    <cellStyle name="Normal 2 2 2 2 2 2 25 2 4 2" xfId="2128"/>
    <cellStyle name="Normal 2 2 2 2 2 2 25 2 4 2 2" xfId="9060"/>
    <cellStyle name="Normal 2 2 2 2 2 2 25 2 4 2 2 2" xfId="23464"/>
    <cellStyle name="Normal 2 2 2 2 2 2 25 2 4 2 3" xfId="15978"/>
    <cellStyle name="Normal 2 2 2 2 2 2 25 2 4 2 3 2" xfId="19729"/>
    <cellStyle name="Normal 2 2 2 2 2 2 25 2 4 2 4" xfId="10719"/>
    <cellStyle name="Normal 2 2 2 2 2 2 25 2 4 2 5" xfId="27201"/>
    <cellStyle name="Normal 2 2 2 2 2 2 25 2 4 2 6" xfId="30928"/>
    <cellStyle name="Normal 2 2 2 2 2 2 25 2 4 2 7" xfId="34661"/>
    <cellStyle name="Normal 2 2 2 2 2 2 25 2 4 2 8" xfId="38392"/>
    <cellStyle name="Normal 2 2 2 2 2 2 25 2 5" xfId="2129"/>
    <cellStyle name="Normal 2 2 2 2 2 2 25 2 5 2" xfId="9061"/>
    <cellStyle name="Normal 2 2 2 2 2 2 25 2 5 2 2" xfId="23465"/>
    <cellStyle name="Normal 2 2 2 2 2 2 25 2 5 3" xfId="15979"/>
    <cellStyle name="Normal 2 2 2 2 2 2 25 2 5 3 2" xfId="19730"/>
    <cellStyle name="Normal 2 2 2 2 2 2 25 2 5 4" xfId="10720"/>
    <cellStyle name="Normal 2 2 2 2 2 2 25 2 5 5" xfId="27202"/>
    <cellStyle name="Normal 2 2 2 2 2 2 25 2 5 6" xfId="30929"/>
    <cellStyle name="Normal 2 2 2 2 2 2 25 2 5 7" xfId="34662"/>
    <cellStyle name="Normal 2 2 2 2 2 2 25 2 5 8" xfId="38393"/>
    <cellStyle name="Normal 2 2 2 2 2 2 25 2 6" xfId="2130"/>
    <cellStyle name="Normal 2 2 2 2 2 2 25 2 6 2" xfId="9062"/>
    <cellStyle name="Normal 2 2 2 2 2 2 25 2 6 2 2" xfId="23466"/>
    <cellStyle name="Normal 2 2 2 2 2 2 25 2 6 3" xfId="15980"/>
    <cellStyle name="Normal 2 2 2 2 2 2 25 2 6 3 2" xfId="19731"/>
    <cellStyle name="Normal 2 2 2 2 2 2 25 2 6 4" xfId="10721"/>
    <cellStyle name="Normal 2 2 2 2 2 2 25 2 6 5" xfId="27203"/>
    <cellStyle name="Normal 2 2 2 2 2 2 25 2 6 6" xfId="30930"/>
    <cellStyle name="Normal 2 2 2 2 2 2 25 2 6 7" xfId="34663"/>
    <cellStyle name="Normal 2 2 2 2 2 2 25 2 6 8" xfId="38394"/>
    <cellStyle name="Normal 2 2 2 2 2 2 25 2 7" xfId="2131"/>
    <cellStyle name="Normal 2 2 2 2 2 2 25 2 7 2" xfId="9063"/>
    <cellStyle name="Normal 2 2 2 2 2 2 25 2 7 2 2" xfId="23467"/>
    <cellStyle name="Normal 2 2 2 2 2 2 25 2 7 3" xfId="15981"/>
    <cellStyle name="Normal 2 2 2 2 2 2 25 2 7 3 2" xfId="19732"/>
    <cellStyle name="Normal 2 2 2 2 2 2 25 2 7 4" xfId="10722"/>
    <cellStyle name="Normal 2 2 2 2 2 2 25 2 7 5" xfId="27204"/>
    <cellStyle name="Normal 2 2 2 2 2 2 25 2 7 6" xfId="30931"/>
    <cellStyle name="Normal 2 2 2 2 2 2 25 2 7 7" xfId="34664"/>
    <cellStyle name="Normal 2 2 2 2 2 2 25 2 7 8" xfId="38395"/>
    <cellStyle name="Normal 2 2 2 2 2 2 25 2 8" xfId="2132"/>
    <cellStyle name="Normal 2 2 2 2 2 2 25 2 8 2" xfId="9064"/>
    <cellStyle name="Normal 2 2 2 2 2 2 25 2 8 2 2" xfId="23468"/>
    <cellStyle name="Normal 2 2 2 2 2 2 25 2 8 3" xfId="15982"/>
    <cellStyle name="Normal 2 2 2 2 2 2 25 2 8 3 2" xfId="19733"/>
    <cellStyle name="Normal 2 2 2 2 2 2 25 2 8 4" xfId="10723"/>
    <cellStyle name="Normal 2 2 2 2 2 2 25 2 8 5" xfId="27205"/>
    <cellStyle name="Normal 2 2 2 2 2 2 25 2 8 6" xfId="30932"/>
    <cellStyle name="Normal 2 2 2 2 2 2 25 2 8 7" xfId="34665"/>
    <cellStyle name="Normal 2 2 2 2 2 2 25 2 8 8" xfId="38396"/>
    <cellStyle name="Normal 2 2 2 2 2 2 25 2 9" xfId="2133"/>
    <cellStyle name="Normal 2 2 2 2 2 2 25 2 9 2" xfId="9065"/>
    <cellStyle name="Normal 2 2 2 2 2 2 25 2 9 2 2" xfId="23469"/>
    <cellStyle name="Normal 2 2 2 2 2 2 25 2 9 3" xfId="15983"/>
    <cellStyle name="Normal 2 2 2 2 2 2 25 2 9 3 2" xfId="19734"/>
    <cellStyle name="Normal 2 2 2 2 2 2 25 2 9 4" xfId="10734"/>
    <cellStyle name="Normal 2 2 2 2 2 2 25 2 9 5" xfId="27206"/>
    <cellStyle name="Normal 2 2 2 2 2 2 25 2 9 6" xfId="30933"/>
    <cellStyle name="Normal 2 2 2 2 2 2 25 2 9 7" xfId="34666"/>
    <cellStyle name="Normal 2 2 2 2 2 2 25 2 9 8" xfId="38397"/>
    <cellStyle name="Normal 2 2 2 2 2 2 25 3" xfId="2134"/>
    <cellStyle name="Normal 2 2 2 2 2 2 25 3 10" xfId="2135"/>
    <cellStyle name="Normal 2 2 2 2 2 2 25 3 10 2" xfId="9067"/>
    <cellStyle name="Normal 2 2 2 2 2 2 25 3 10 2 2" xfId="23471"/>
    <cellStyle name="Normal 2 2 2 2 2 2 25 3 10 3" xfId="15985"/>
    <cellStyle name="Normal 2 2 2 2 2 2 25 3 10 3 2" xfId="19736"/>
    <cellStyle name="Normal 2 2 2 2 2 2 25 3 10 4" xfId="10736"/>
    <cellStyle name="Normal 2 2 2 2 2 2 25 3 10 5" xfId="27208"/>
    <cellStyle name="Normal 2 2 2 2 2 2 25 3 10 6" xfId="30935"/>
    <cellStyle name="Normal 2 2 2 2 2 2 25 3 10 7" xfId="34668"/>
    <cellStyle name="Normal 2 2 2 2 2 2 25 3 10 8" xfId="38399"/>
    <cellStyle name="Normal 2 2 2 2 2 2 25 3 11" xfId="2136"/>
    <cellStyle name="Normal 2 2 2 2 2 2 25 3 11 2" xfId="9068"/>
    <cellStyle name="Normal 2 2 2 2 2 2 25 3 11 2 2" xfId="23472"/>
    <cellStyle name="Normal 2 2 2 2 2 2 25 3 11 3" xfId="15986"/>
    <cellStyle name="Normal 2 2 2 2 2 2 25 3 11 3 2" xfId="19737"/>
    <cellStyle name="Normal 2 2 2 2 2 2 25 3 11 4" xfId="10740"/>
    <cellStyle name="Normal 2 2 2 2 2 2 25 3 11 5" xfId="27209"/>
    <cellStyle name="Normal 2 2 2 2 2 2 25 3 11 6" xfId="30936"/>
    <cellStyle name="Normal 2 2 2 2 2 2 25 3 11 7" xfId="34669"/>
    <cellStyle name="Normal 2 2 2 2 2 2 25 3 11 8" xfId="38400"/>
    <cellStyle name="Normal 2 2 2 2 2 2 25 3 12" xfId="9066"/>
    <cellStyle name="Normal 2 2 2 2 2 2 25 3 12 2" xfId="23470"/>
    <cellStyle name="Normal 2 2 2 2 2 2 25 3 13" xfId="15984"/>
    <cellStyle name="Normal 2 2 2 2 2 2 25 3 13 2" xfId="19735"/>
    <cellStyle name="Normal 2 2 2 2 2 2 25 3 14" xfId="10735"/>
    <cellStyle name="Normal 2 2 2 2 2 2 25 3 15" xfId="27207"/>
    <cellStyle name="Normal 2 2 2 2 2 2 25 3 16" xfId="30934"/>
    <cellStyle name="Normal 2 2 2 2 2 2 25 3 17" xfId="34667"/>
    <cellStyle name="Normal 2 2 2 2 2 2 25 3 18" xfId="38398"/>
    <cellStyle name="Normal 2 2 2 2 2 2 25 3 2" xfId="2137"/>
    <cellStyle name="Normal 2 2 2 2 2 2 25 3 2 10" xfId="2138"/>
    <cellStyle name="Normal 2 2 2 2 2 2 25 3 2 11" xfId="2139"/>
    <cellStyle name="Normal 2 2 2 2 2 2 25 3 2 2" xfId="2140"/>
    <cellStyle name="Normal 2 2 2 2 2 2 25 3 2 2 2" xfId="2141"/>
    <cellStyle name="Normal 2 2 2 2 2 2 25 3 2 2 3" xfId="9071"/>
    <cellStyle name="Normal 2 2 2 2 2 2 25 3 2 2 3 2" xfId="23473"/>
    <cellStyle name="Normal 2 2 2 2 2 2 25 3 2 2 4" xfId="15987"/>
    <cellStyle name="Normal 2 2 2 2 2 2 25 3 2 2 4 2" xfId="19738"/>
    <cellStyle name="Normal 2 2 2 2 2 2 25 3 2 2 5" xfId="10750"/>
    <cellStyle name="Normal 2 2 2 2 2 2 25 3 2 2 6" xfId="27210"/>
    <cellStyle name="Normal 2 2 2 2 2 2 25 3 2 2 7" xfId="30937"/>
    <cellStyle name="Normal 2 2 2 2 2 2 25 3 2 2 8" xfId="34670"/>
    <cellStyle name="Normal 2 2 2 2 2 2 25 3 2 2 9" xfId="38401"/>
    <cellStyle name="Normal 2 2 2 2 2 2 25 3 2 3" xfId="2142"/>
    <cellStyle name="Normal 2 2 2 2 2 2 25 3 2 4" xfId="2143"/>
    <cellStyle name="Normal 2 2 2 2 2 2 25 3 2 5" xfId="2144"/>
    <cellStyle name="Normal 2 2 2 2 2 2 25 3 2 6" xfId="2145"/>
    <cellStyle name="Normal 2 2 2 2 2 2 25 3 2 7" xfId="2146"/>
    <cellStyle name="Normal 2 2 2 2 2 2 25 3 2 8" xfId="2147"/>
    <cellStyle name="Normal 2 2 2 2 2 2 25 3 2 9" xfId="2148"/>
    <cellStyle name="Normal 2 2 2 2 2 2 25 3 3" xfId="2149"/>
    <cellStyle name="Normal 2 2 2 2 2 2 25 3 3 2" xfId="2150"/>
    <cellStyle name="Normal 2 2 2 2 2 2 25 3 3 2 2" xfId="9081"/>
    <cellStyle name="Normal 2 2 2 2 2 2 25 3 3 2 2 2" xfId="23474"/>
    <cellStyle name="Normal 2 2 2 2 2 2 25 3 3 2 3" xfId="15988"/>
    <cellStyle name="Normal 2 2 2 2 2 2 25 3 3 2 3 2" xfId="19739"/>
    <cellStyle name="Normal 2 2 2 2 2 2 25 3 3 2 4" xfId="10770"/>
    <cellStyle name="Normal 2 2 2 2 2 2 25 3 3 2 5" xfId="27211"/>
    <cellStyle name="Normal 2 2 2 2 2 2 25 3 3 2 6" xfId="30938"/>
    <cellStyle name="Normal 2 2 2 2 2 2 25 3 3 2 7" xfId="34671"/>
    <cellStyle name="Normal 2 2 2 2 2 2 25 3 3 2 8" xfId="38402"/>
    <cellStyle name="Normal 2 2 2 2 2 2 25 3 4" xfId="2151"/>
    <cellStyle name="Normal 2 2 2 2 2 2 25 3 4 2" xfId="9082"/>
    <cellStyle name="Normal 2 2 2 2 2 2 25 3 4 2 2" xfId="23475"/>
    <cellStyle name="Normal 2 2 2 2 2 2 25 3 4 3" xfId="15989"/>
    <cellStyle name="Normal 2 2 2 2 2 2 25 3 4 3 2" xfId="19740"/>
    <cellStyle name="Normal 2 2 2 2 2 2 25 3 4 4" xfId="10771"/>
    <cellStyle name="Normal 2 2 2 2 2 2 25 3 4 5" xfId="27212"/>
    <cellStyle name="Normal 2 2 2 2 2 2 25 3 4 6" xfId="30939"/>
    <cellStyle name="Normal 2 2 2 2 2 2 25 3 4 7" xfId="34672"/>
    <cellStyle name="Normal 2 2 2 2 2 2 25 3 4 8" xfId="38403"/>
    <cellStyle name="Normal 2 2 2 2 2 2 25 3 5" xfId="2152"/>
    <cellStyle name="Normal 2 2 2 2 2 2 25 3 5 2" xfId="9083"/>
    <cellStyle name="Normal 2 2 2 2 2 2 25 3 5 2 2" xfId="23476"/>
    <cellStyle name="Normal 2 2 2 2 2 2 25 3 5 3" xfId="15990"/>
    <cellStyle name="Normal 2 2 2 2 2 2 25 3 5 3 2" xfId="19741"/>
    <cellStyle name="Normal 2 2 2 2 2 2 25 3 5 4" xfId="10772"/>
    <cellStyle name="Normal 2 2 2 2 2 2 25 3 5 5" xfId="27213"/>
    <cellStyle name="Normal 2 2 2 2 2 2 25 3 5 6" xfId="30940"/>
    <cellStyle name="Normal 2 2 2 2 2 2 25 3 5 7" xfId="34673"/>
    <cellStyle name="Normal 2 2 2 2 2 2 25 3 5 8" xfId="38404"/>
    <cellStyle name="Normal 2 2 2 2 2 2 25 3 6" xfId="2153"/>
    <cellStyle name="Normal 2 2 2 2 2 2 25 3 6 2" xfId="9084"/>
    <cellStyle name="Normal 2 2 2 2 2 2 25 3 6 2 2" xfId="23477"/>
    <cellStyle name="Normal 2 2 2 2 2 2 25 3 6 3" xfId="15991"/>
    <cellStyle name="Normal 2 2 2 2 2 2 25 3 6 3 2" xfId="19742"/>
    <cellStyle name="Normal 2 2 2 2 2 2 25 3 6 4" xfId="10773"/>
    <cellStyle name="Normal 2 2 2 2 2 2 25 3 6 5" xfId="27214"/>
    <cellStyle name="Normal 2 2 2 2 2 2 25 3 6 6" xfId="30941"/>
    <cellStyle name="Normal 2 2 2 2 2 2 25 3 6 7" xfId="34674"/>
    <cellStyle name="Normal 2 2 2 2 2 2 25 3 6 8" xfId="38405"/>
    <cellStyle name="Normal 2 2 2 2 2 2 25 3 7" xfId="2154"/>
    <cellStyle name="Normal 2 2 2 2 2 2 25 3 7 2" xfId="9085"/>
    <cellStyle name="Normal 2 2 2 2 2 2 25 3 7 2 2" xfId="23478"/>
    <cellStyle name="Normal 2 2 2 2 2 2 25 3 7 3" xfId="15992"/>
    <cellStyle name="Normal 2 2 2 2 2 2 25 3 7 3 2" xfId="19743"/>
    <cellStyle name="Normal 2 2 2 2 2 2 25 3 7 4" xfId="10774"/>
    <cellStyle name="Normal 2 2 2 2 2 2 25 3 7 5" xfId="27215"/>
    <cellStyle name="Normal 2 2 2 2 2 2 25 3 7 6" xfId="30942"/>
    <cellStyle name="Normal 2 2 2 2 2 2 25 3 7 7" xfId="34675"/>
    <cellStyle name="Normal 2 2 2 2 2 2 25 3 7 8" xfId="38406"/>
    <cellStyle name="Normal 2 2 2 2 2 2 25 3 8" xfId="2155"/>
    <cellStyle name="Normal 2 2 2 2 2 2 25 3 8 2" xfId="9086"/>
    <cellStyle name="Normal 2 2 2 2 2 2 25 3 8 2 2" xfId="23479"/>
    <cellStyle name="Normal 2 2 2 2 2 2 25 3 8 3" xfId="15993"/>
    <cellStyle name="Normal 2 2 2 2 2 2 25 3 8 3 2" xfId="19744"/>
    <cellStyle name="Normal 2 2 2 2 2 2 25 3 8 4" xfId="10779"/>
    <cellStyle name="Normal 2 2 2 2 2 2 25 3 8 5" xfId="27216"/>
    <cellStyle name="Normal 2 2 2 2 2 2 25 3 8 6" xfId="30943"/>
    <cellStyle name="Normal 2 2 2 2 2 2 25 3 8 7" xfId="34676"/>
    <cellStyle name="Normal 2 2 2 2 2 2 25 3 8 8" xfId="38407"/>
    <cellStyle name="Normal 2 2 2 2 2 2 25 3 9" xfId="2156"/>
    <cellStyle name="Normal 2 2 2 2 2 2 25 3 9 2" xfId="9087"/>
    <cellStyle name="Normal 2 2 2 2 2 2 25 3 9 2 2" xfId="23480"/>
    <cellStyle name="Normal 2 2 2 2 2 2 25 3 9 3" xfId="15994"/>
    <cellStyle name="Normal 2 2 2 2 2 2 25 3 9 3 2" xfId="19745"/>
    <cellStyle name="Normal 2 2 2 2 2 2 25 3 9 4" xfId="10780"/>
    <cellStyle name="Normal 2 2 2 2 2 2 25 3 9 5" xfId="27217"/>
    <cellStyle name="Normal 2 2 2 2 2 2 25 3 9 6" xfId="30944"/>
    <cellStyle name="Normal 2 2 2 2 2 2 25 3 9 7" xfId="34677"/>
    <cellStyle name="Normal 2 2 2 2 2 2 25 3 9 8" xfId="38408"/>
    <cellStyle name="Normal 2 2 2 2 2 2 25 4" xfId="2157"/>
    <cellStyle name="Normal 2 2 2 2 2 2 25 4 2" xfId="2158"/>
    <cellStyle name="Normal 2 2 2 2 2 2 25 4 3" xfId="9088"/>
    <cellStyle name="Normal 2 2 2 2 2 2 25 4 3 2" xfId="23481"/>
    <cellStyle name="Normal 2 2 2 2 2 2 25 4 4" xfId="15995"/>
    <cellStyle name="Normal 2 2 2 2 2 2 25 4 4 2" xfId="19746"/>
    <cellStyle name="Normal 2 2 2 2 2 2 25 4 5" xfId="10781"/>
    <cellStyle name="Normal 2 2 2 2 2 2 25 4 6" xfId="27218"/>
    <cellStyle name="Normal 2 2 2 2 2 2 25 4 7" xfId="30945"/>
    <cellStyle name="Normal 2 2 2 2 2 2 25 4 8" xfId="34678"/>
    <cellStyle name="Normal 2 2 2 2 2 2 25 4 9" xfId="38409"/>
    <cellStyle name="Normal 2 2 2 2 2 2 25 5" xfId="2159"/>
    <cellStyle name="Normal 2 2 2 2 2 2 25 6" xfId="2160"/>
    <cellStyle name="Normal 2 2 2 2 2 2 25 7" xfId="2161"/>
    <cellStyle name="Normal 2 2 2 2 2 2 25 8" xfId="2162"/>
    <cellStyle name="Normal 2 2 2 2 2 2 25 9" xfId="2163"/>
    <cellStyle name="Normal 2 2 2 2 2 2 26" xfId="2164"/>
    <cellStyle name="Normal 2 2 2 2 2 2 26 10" xfId="2165"/>
    <cellStyle name="Normal 2 2 2 2 2 2 26 11" xfId="2166"/>
    <cellStyle name="Normal 2 2 2 2 2 2 26 12" xfId="2167"/>
    <cellStyle name="Normal 2 2 2 2 2 2 26 2" xfId="2168"/>
    <cellStyle name="Normal 2 2 2 2 2 2 26 2 10" xfId="2169"/>
    <cellStyle name="Normal 2 2 2 2 2 2 26 2 10 2" xfId="9091"/>
    <cellStyle name="Normal 2 2 2 2 2 2 26 2 10 2 2" xfId="23483"/>
    <cellStyle name="Normal 2 2 2 2 2 2 26 2 10 3" xfId="15997"/>
    <cellStyle name="Normal 2 2 2 2 2 2 26 2 10 3 2" xfId="19748"/>
    <cellStyle name="Normal 2 2 2 2 2 2 26 2 10 4" xfId="10814"/>
    <cellStyle name="Normal 2 2 2 2 2 2 26 2 10 5" xfId="27220"/>
    <cellStyle name="Normal 2 2 2 2 2 2 26 2 10 6" xfId="30947"/>
    <cellStyle name="Normal 2 2 2 2 2 2 26 2 10 7" xfId="34680"/>
    <cellStyle name="Normal 2 2 2 2 2 2 26 2 10 8" xfId="38411"/>
    <cellStyle name="Normal 2 2 2 2 2 2 26 2 11" xfId="2170"/>
    <cellStyle name="Normal 2 2 2 2 2 2 26 2 11 2" xfId="9092"/>
    <cellStyle name="Normal 2 2 2 2 2 2 26 2 11 2 2" xfId="23484"/>
    <cellStyle name="Normal 2 2 2 2 2 2 26 2 11 3" xfId="15998"/>
    <cellStyle name="Normal 2 2 2 2 2 2 26 2 11 3 2" xfId="19749"/>
    <cellStyle name="Normal 2 2 2 2 2 2 26 2 11 4" xfId="10815"/>
    <cellStyle name="Normal 2 2 2 2 2 2 26 2 11 5" xfId="27221"/>
    <cellStyle name="Normal 2 2 2 2 2 2 26 2 11 6" xfId="30948"/>
    <cellStyle name="Normal 2 2 2 2 2 2 26 2 11 7" xfId="34681"/>
    <cellStyle name="Normal 2 2 2 2 2 2 26 2 11 8" xfId="38412"/>
    <cellStyle name="Normal 2 2 2 2 2 2 26 2 12" xfId="9090"/>
    <cellStyle name="Normal 2 2 2 2 2 2 26 2 12 2" xfId="23482"/>
    <cellStyle name="Normal 2 2 2 2 2 2 26 2 13" xfId="15996"/>
    <cellStyle name="Normal 2 2 2 2 2 2 26 2 13 2" xfId="19747"/>
    <cellStyle name="Normal 2 2 2 2 2 2 26 2 14" xfId="10813"/>
    <cellStyle name="Normal 2 2 2 2 2 2 26 2 15" xfId="27219"/>
    <cellStyle name="Normal 2 2 2 2 2 2 26 2 16" xfId="30946"/>
    <cellStyle name="Normal 2 2 2 2 2 2 26 2 17" xfId="34679"/>
    <cellStyle name="Normal 2 2 2 2 2 2 26 2 18" xfId="38410"/>
    <cellStyle name="Normal 2 2 2 2 2 2 26 2 2" xfId="2171"/>
    <cellStyle name="Normal 2 2 2 2 2 2 26 2 2 10" xfId="2172"/>
    <cellStyle name="Normal 2 2 2 2 2 2 26 2 2 11" xfId="2173"/>
    <cellStyle name="Normal 2 2 2 2 2 2 26 2 2 2" xfId="2174"/>
    <cellStyle name="Normal 2 2 2 2 2 2 26 2 2 2 2" xfId="2175"/>
    <cellStyle name="Normal 2 2 2 2 2 2 26 2 2 2 3" xfId="9095"/>
    <cellStyle name="Normal 2 2 2 2 2 2 26 2 2 2 3 2" xfId="23485"/>
    <cellStyle name="Normal 2 2 2 2 2 2 26 2 2 2 4" xfId="15999"/>
    <cellStyle name="Normal 2 2 2 2 2 2 26 2 2 2 4 2" xfId="19750"/>
    <cellStyle name="Normal 2 2 2 2 2 2 26 2 2 2 5" xfId="10816"/>
    <cellStyle name="Normal 2 2 2 2 2 2 26 2 2 2 6" xfId="27222"/>
    <cellStyle name="Normal 2 2 2 2 2 2 26 2 2 2 7" xfId="30949"/>
    <cellStyle name="Normal 2 2 2 2 2 2 26 2 2 2 8" xfId="34682"/>
    <cellStyle name="Normal 2 2 2 2 2 2 26 2 2 2 9" xfId="38413"/>
    <cellStyle name="Normal 2 2 2 2 2 2 26 2 2 3" xfId="2176"/>
    <cellStyle name="Normal 2 2 2 2 2 2 26 2 2 4" xfId="2177"/>
    <cellStyle name="Normal 2 2 2 2 2 2 26 2 2 5" xfId="2178"/>
    <cellStyle name="Normal 2 2 2 2 2 2 26 2 2 6" xfId="2179"/>
    <cellStyle name="Normal 2 2 2 2 2 2 26 2 2 7" xfId="2180"/>
    <cellStyle name="Normal 2 2 2 2 2 2 26 2 2 8" xfId="2181"/>
    <cellStyle name="Normal 2 2 2 2 2 2 26 2 2 9" xfId="2182"/>
    <cellStyle name="Normal 2 2 2 2 2 2 26 2 3" xfId="2183"/>
    <cellStyle name="Normal 2 2 2 2 2 2 26 2 3 2" xfId="2184"/>
    <cellStyle name="Normal 2 2 2 2 2 2 26 2 3 2 2" xfId="9105"/>
    <cellStyle name="Normal 2 2 2 2 2 2 26 2 3 2 2 2" xfId="23486"/>
    <cellStyle name="Normal 2 2 2 2 2 2 26 2 3 2 3" xfId="16000"/>
    <cellStyle name="Normal 2 2 2 2 2 2 26 2 3 2 3 2" xfId="19751"/>
    <cellStyle name="Normal 2 2 2 2 2 2 26 2 3 2 4" xfId="10829"/>
    <cellStyle name="Normal 2 2 2 2 2 2 26 2 3 2 5" xfId="27223"/>
    <cellStyle name="Normal 2 2 2 2 2 2 26 2 3 2 6" xfId="30950"/>
    <cellStyle name="Normal 2 2 2 2 2 2 26 2 3 2 7" xfId="34683"/>
    <cellStyle name="Normal 2 2 2 2 2 2 26 2 3 2 8" xfId="38414"/>
    <cellStyle name="Normal 2 2 2 2 2 2 26 2 4" xfId="2185"/>
    <cellStyle name="Normal 2 2 2 2 2 2 26 2 4 2" xfId="9106"/>
    <cellStyle name="Normal 2 2 2 2 2 2 26 2 4 2 2" xfId="23487"/>
    <cellStyle name="Normal 2 2 2 2 2 2 26 2 4 3" xfId="16001"/>
    <cellStyle name="Normal 2 2 2 2 2 2 26 2 4 3 2" xfId="19752"/>
    <cellStyle name="Normal 2 2 2 2 2 2 26 2 4 4" xfId="10830"/>
    <cellStyle name="Normal 2 2 2 2 2 2 26 2 4 5" xfId="27224"/>
    <cellStyle name="Normal 2 2 2 2 2 2 26 2 4 6" xfId="30951"/>
    <cellStyle name="Normal 2 2 2 2 2 2 26 2 4 7" xfId="34684"/>
    <cellStyle name="Normal 2 2 2 2 2 2 26 2 4 8" xfId="38415"/>
    <cellStyle name="Normal 2 2 2 2 2 2 26 2 5" xfId="2186"/>
    <cellStyle name="Normal 2 2 2 2 2 2 26 2 5 2" xfId="9107"/>
    <cellStyle name="Normal 2 2 2 2 2 2 26 2 5 2 2" xfId="23488"/>
    <cellStyle name="Normal 2 2 2 2 2 2 26 2 5 3" xfId="16002"/>
    <cellStyle name="Normal 2 2 2 2 2 2 26 2 5 3 2" xfId="19753"/>
    <cellStyle name="Normal 2 2 2 2 2 2 26 2 5 4" xfId="10841"/>
    <cellStyle name="Normal 2 2 2 2 2 2 26 2 5 5" xfId="27225"/>
    <cellStyle name="Normal 2 2 2 2 2 2 26 2 5 6" xfId="30952"/>
    <cellStyle name="Normal 2 2 2 2 2 2 26 2 5 7" xfId="34685"/>
    <cellStyle name="Normal 2 2 2 2 2 2 26 2 5 8" xfId="38416"/>
    <cellStyle name="Normal 2 2 2 2 2 2 26 2 6" xfId="2187"/>
    <cellStyle name="Normal 2 2 2 2 2 2 26 2 6 2" xfId="9108"/>
    <cellStyle name="Normal 2 2 2 2 2 2 26 2 6 2 2" xfId="23489"/>
    <cellStyle name="Normal 2 2 2 2 2 2 26 2 6 3" xfId="16003"/>
    <cellStyle name="Normal 2 2 2 2 2 2 26 2 6 3 2" xfId="19754"/>
    <cellStyle name="Normal 2 2 2 2 2 2 26 2 6 4" xfId="10842"/>
    <cellStyle name="Normal 2 2 2 2 2 2 26 2 6 5" xfId="27226"/>
    <cellStyle name="Normal 2 2 2 2 2 2 26 2 6 6" xfId="30953"/>
    <cellStyle name="Normal 2 2 2 2 2 2 26 2 6 7" xfId="34686"/>
    <cellStyle name="Normal 2 2 2 2 2 2 26 2 6 8" xfId="38417"/>
    <cellStyle name="Normal 2 2 2 2 2 2 26 2 7" xfId="2188"/>
    <cellStyle name="Normal 2 2 2 2 2 2 26 2 7 2" xfId="9109"/>
    <cellStyle name="Normal 2 2 2 2 2 2 26 2 7 2 2" xfId="23490"/>
    <cellStyle name="Normal 2 2 2 2 2 2 26 2 7 3" xfId="16004"/>
    <cellStyle name="Normal 2 2 2 2 2 2 26 2 7 3 2" xfId="19755"/>
    <cellStyle name="Normal 2 2 2 2 2 2 26 2 7 4" xfId="10843"/>
    <cellStyle name="Normal 2 2 2 2 2 2 26 2 7 5" xfId="27227"/>
    <cellStyle name="Normal 2 2 2 2 2 2 26 2 7 6" xfId="30954"/>
    <cellStyle name="Normal 2 2 2 2 2 2 26 2 7 7" xfId="34687"/>
    <cellStyle name="Normal 2 2 2 2 2 2 26 2 7 8" xfId="38418"/>
    <cellStyle name="Normal 2 2 2 2 2 2 26 2 8" xfId="2189"/>
    <cellStyle name="Normal 2 2 2 2 2 2 26 2 8 2" xfId="9110"/>
    <cellStyle name="Normal 2 2 2 2 2 2 26 2 8 2 2" xfId="23491"/>
    <cellStyle name="Normal 2 2 2 2 2 2 26 2 8 3" xfId="16005"/>
    <cellStyle name="Normal 2 2 2 2 2 2 26 2 8 3 2" xfId="19756"/>
    <cellStyle name="Normal 2 2 2 2 2 2 26 2 8 4" xfId="10844"/>
    <cellStyle name="Normal 2 2 2 2 2 2 26 2 8 5" xfId="27228"/>
    <cellStyle name="Normal 2 2 2 2 2 2 26 2 8 6" xfId="30955"/>
    <cellStyle name="Normal 2 2 2 2 2 2 26 2 8 7" xfId="34688"/>
    <cellStyle name="Normal 2 2 2 2 2 2 26 2 8 8" xfId="38419"/>
    <cellStyle name="Normal 2 2 2 2 2 2 26 2 9" xfId="2190"/>
    <cellStyle name="Normal 2 2 2 2 2 2 26 2 9 2" xfId="9111"/>
    <cellStyle name="Normal 2 2 2 2 2 2 26 2 9 2 2" xfId="23492"/>
    <cellStyle name="Normal 2 2 2 2 2 2 26 2 9 3" xfId="16006"/>
    <cellStyle name="Normal 2 2 2 2 2 2 26 2 9 3 2" xfId="19757"/>
    <cellStyle name="Normal 2 2 2 2 2 2 26 2 9 4" xfId="10849"/>
    <cellStyle name="Normal 2 2 2 2 2 2 26 2 9 5" xfId="27229"/>
    <cellStyle name="Normal 2 2 2 2 2 2 26 2 9 6" xfId="30956"/>
    <cellStyle name="Normal 2 2 2 2 2 2 26 2 9 7" xfId="34689"/>
    <cellStyle name="Normal 2 2 2 2 2 2 26 2 9 8" xfId="38420"/>
    <cellStyle name="Normal 2 2 2 2 2 2 26 3" xfId="2191"/>
    <cellStyle name="Normal 2 2 2 2 2 2 26 3 2" xfId="2192"/>
    <cellStyle name="Normal 2 2 2 2 2 2 26 3 3" xfId="9112"/>
    <cellStyle name="Normal 2 2 2 2 2 2 26 3 3 2" xfId="23493"/>
    <cellStyle name="Normal 2 2 2 2 2 2 26 3 4" xfId="16007"/>
    <cellStyle name="Normal 2 2 2 2 2 2 26 3 4 2" xfId="19758"/>
    <cellStyle name="Normal 2 2 2 2 2 2 26 3 5" xfId="10850"/>
    <cellStyle name="Normal 2 2 2 2 2 2 26 3 6" xfId="27230"/>
    <cellStyle name="Normal 2 2 2 2 2 2 26 3 7" xfId="30957"/>
    <cellStyle name="Normal 2 2 2 2 2 2 26 3 8" xfId="34690"/>
    <cellStyle name="Normal 2 2 2 2 2 2 26 3 9" xfId="38421"/>
    <cellStyle name="Normal 2 2 2 2 2 2 26 4" xfId="2193"/>
    <cellStyle name="Normal 2 2 2 2 2 2 26 5" xfId="2194"/>
    <cellStyle name="Normal 2 2 2 2 2 2 26 6" xfId="2195"/>
    <cellStyle name="Normal 2 2 2 2 2 2 26 7" xfId="2196"/>
    <cellStyle name="Normal 2 2 2 2 2 2 26 8" xfId="2197"/>
    <cellStyle name="Normal 2 2 2 2 2 2 26 9" xfId="2198"/>
    <cellStyle name="Normal 2 2 2 2 2 2 27" xfId="2199"/>
    <cellStyle name="Normal 2 2 2 2 2 2 27 10" xfId="2200"/>
    <cellStyle name="Normal 2 2 2 2 2 2 27 11" xfId="2201"/>
    <cellStyle name="Normal 2 2 2 2 2 2 27 2" xfId="2202"/>
    <cellStyle name="Normal 2 2 2 2 2 2 27 2 2" xfId="2203"/>
    <cellStyle name="Normal 2 2 2 2 2 2 27 2 3" xfId="9115"/>
    <cellStyle name="Normal 2 2 2 2 2 2 27 2 3 2" xfId="23494"/>
    <cellStyle name="Normal 2 2 2 2 2 2 27 2 4" xfId="16008"/>
    <cellStyle name="Normal 2 2 2 2 2 2 27 2 4 2" xfId="19759"/>
    <cellStyle name="Normal 2 2 2 2 2 2 27 2 5" xfId="10873"/>
    <cellStyle name="Normal 2 2 2 2 2 2 27 2 6" xfId="27231"/>
    <cellStyle name="Normal 2 2 2 2 2 2 27 2 7" xfId="30958"/>
    <cellStyle name="Normal 2 2 2 2 2 2 27 2 8" xfId="34691"/>
    <cellStyle name="Normal 2 2 2 2 2 2 27 2 9" xfId="38422"/>
    <cellStyle name="Normal 2 2 2 2 2 2 27 3" xfId="2204"/>
    <cellStyle name="Normal 2 2 2 2 2 2 27 4" xfId="2205"/>
    <cellStyle name="Normal 2 2 2 2 2 2 27 5" xfId="2206"/>
    <cellStyle name="Normal 2 2 2 2 2 2 27 6" xfId="2207"/>
    <cellStyle name="Normal 2 2 2 2 2 2 27 7" xfId="2208"/>
    <cellStyle name="Normal 2 2 2 2 2 2 27 8" xfId="2209"/>
    <cellStyle name="Normal 2 2 2 2 2 2 27 9" xfId="2210"/>
    <cellStyle name="Normal 2 2 2 2 2 2 28" xfId="2211"/>
    <cellStyle name="Normal 2 2 2 2 2 2 28 2" xfId="2212"/>
    <cellStyle name="Normal 2 2 2 2 2 2 28 2 2" xfId="9124"/>
    <cellStyle name="Normal 2 2 2 2 2 2 28 2 2 2" xfId="23495"/>
    <cellStyle name="Normal 2 2 2 2 2 2 28 2 3" xfId="16009"/>
    <cellStyle name="Normal 2 2 2 2 2 2 28 2 3 2" xfId="19760"/>
    <cellStyle name="Normal 2 2 2 2 2 2 28 2 4" xfId="10886"/>
    <cellStyle name="Normal 2 2 2 2 2 2 28 2 5" xfId="27232"/>
    <cellStyle name="Normal 2 2 2 2 2 2 28 2 6" xfId="30959"/>
    <cellStyle name="Normal 2 2 2 2 2 2 28 2 7" xfId="34692"/>
    <cellStyle name="Normal 2 2 2 2 2 2 28 2 8" xfId="38423"/>
    <cellStyle name="Normal 2 2 2 2 2 2 29" xfId="2213"/>
    <cellStyle name="Normal 2 2 2 2 2 2 29 2" xfId="9125"/>
    <cellStyle name="Normal 2 2 2 2 2 2 29 2 2" xfId="23496"/>
    <cellStyle name="Normal 2 2 2 2 2 2 29 3" xfId="16010"/>
    <cellStyle name="Normal 2 2 2 2 2 2 29 3 2" xfId="19761"/>
    <cellStyle name="Normal 2 2 2 2 2 2 29 4" xfId="10896"/>
    <cellStyle name="Normal 2 2 2 2 2 2 29 5" xfId="27233"/>
    <cellStyle name="Normal 2 2 2 2 2 2 29 6" xfId="30960"/>
    <cellStyle name="Normal 2 2 2 2 2 2 29 7" xfId="34693"/>
    <cellStyle name="Normal 2 2 2 2 2 2 29 8" xfId="38424"/>
    <cellStyle name="Normal 2 2 2 2 2 2 3" xfId="2214"/>
    <cellStyle name="Normal 2 2 2 2 2 2 3 2" xfId="9126"/>
    <cellStyle name="Normal 2 2 2 2 2 2 3 2 2" xfId="23497"/>
    <cellStyle name="Normal 2 2 2 2 2 2 3 3" xfId="16011"/>
    <cellStyle name="Normal 2 2 2 2 2 2 3 3 2" xfId="19762"/>
    <cellStyle name="Normal 2 2 2 2 2 2 3 4" xfId="10897"/>
    <cellStyle name="Normal 2 2 2 2 2 2 3 5" xfId="27234"/>
    <cellStyle name="Normal 2 2 2 2 2 2 3 6" xfId="30961"/>
    <cellStyle name="Normal 2 2 2 2 2 2 3 7" xfId="34694"/>
    <cellStyle name="Normal 2 2 2 2 2 2 3 8" xfId="38425"/>
    <cellStyle name="Normal 2 2 2 2 2 2 30" xfId="2215"/>
    <cellStyle name="Normal 2 2 2 2 2 2 30 2" xfId="9127"/>
    <cellStyle name="Normal 2 2 2 2 2 2 30 2 2" xfId="23498"/>
    <cellStyle name="Normal 2 2 2 2 2 2 30 3" xfId="16012"/>
    <cellStyle name="Normal 2 2 2 2 2 2 30 3 2" xfId="19763"/>
    <cellStyle name="Normal 2 2 2 2 2 2 30 4" xfId="10898"/>
    <cellStyle name="Normal 2 2 2 2 2 2 30 5" xfId="27235"/>
    <cellStyle name="Normal 2 2 2 2 2 2 30 6" xfId="30962"/>
    <cellStyle name="Normal 2 2 2 2 2 2 30 7" xfId="34695"/>
    <cellStyle name="Normal 2 2 2 2 2 2 30 8" xfId="38426"/>
    <cellStyle name="Normal 2 2 2 2 2 2 31" xfId="2216"/>
    <cellStyle name="Normal 2 2 2 2 2 2 31 2" xfId="9128"/>
    <cellStyle name="Normal 2 2 2 2 2 2 31 2 2" xfId="23499"/>
    <cellStyle name="Normal 2 2 2 2 2 2 31 3" xfId="16013"/>
    <cellStyle name="Normal 2 2 2 2 2 2 31 3 2" xfId="19764"/>
    <cellStyle name="Normal 2 2 2 2 2 2 31 4" xfId="10899"/>
    <cellStyle name="Normal 2 2 2 2 2 2 31 5" xfId="27236"/>
    <cellStyle name="Normal 2 2 2 2 2 2 31 6" xfId="30963"/>
    <cellStyle name="Normal 2 2 2 2 2 2 31 7" xfId="34696"/>
    <cellStyle name="Normal 2 2 2 2 2 2 31 8" xfId="38427"/>
    <cellStyle name="Normal 2 2 2 2 2 2 32" xfId="2217"/>
    <cellStyle name="Normal 2 2 2 2 2 2 32 2" xfId="9129"/>
    <cellStyle name="Normal 2 2 2 2 2 2 32 2 2" xfId="23500"/>
    <cellStyle name="Normal 2 2 2 2 2 2 32 3" xfId="16014"/>
    <cellStyle name="Normal 2 2 2 2 2 2 32 3 2" xfId="19765"/>
    <cellStyle name="Normal 2 2 2 2 2 2 32 4" xfId="10900"/>
    <cellStyle name="Normal 2 2 2 2 2 2 32 5" xfId="27237"/>
    <cellStyle name="Normal 2 2 2 2 2 2 32 6" xfId="30964"/>
    <cellStyle name="Normal 2 2 2 2 2 2 32 7" xfId="34697"/>
    <cellStyle name="Normal 2 2 2 2 2 2 32 8" xfId="38428"/>
    <cellStyle name="Normal 2 2 2 2 2 2 33" xfId="2218"/>
    <cellStyle name="Normal 2 2 2 2 2 2 33 2" xfId="9130"/>
    <cellStyle name="Normal 2 2 2 2 2 2 33 2 2" xfId="23501"/>
    <cellStyle name="Normal 2 2 2 2 2 2 33 3" xfId="16015"/>
    <cellStyle name="Normal 2 2 2 2 2 2 33 3 2" xfId="19766"/>
    <cellStyle name="Normal 2 2 2 2 2 2 33 4" xfId="10901"/>
    <cellStyle name="Normal 2 2 2 2 2 2 33 5" xfId="27238"/>
    <cellStyle name="Normal 2 2 2 2 2 2 33 6" xfId="30965"/>
    <cellStyle name="Normal 2 2 2 2 2 2 33 7" xfId="34698"/>
    <cellStyle name="Normal 2 2 2 2 2 2 33 8" xfId="38429"/>
    <cellStyle name="Normal 2 2 2 2 2 2 34" xfId="2219"/>
    <cellStyle name="Normal 2 2 2 2 2 2 34 2" xfId="9131"/>
    <cellStyle name="Normal 2 2 2 2 2 2 34 2 2" xfId="23502"/>
    <cellStyle name="Normal 2 2 2 2 2 2 34 3" xfId="16016"/>
    <cellStyle name="Normal 2 2 2 2 2 2 34 3 2" xfId="19767"/>
    <cellStyle name="Normal 2 2 2 2 2 2 34 4" xfId="10902"/>
    <cellStyle name="Normal 2 2 2 2 2 2 34 5" xfId="27239"/>
    <cellStyle name="Normal 2 2 2 2 2 2 34 6" xfId="30966"/>
    <cellStyle name="Normal 2 2 2 2 2 2 34 7" xfId="34699"/>
    <cellStyle name="Normal 2 2 2 2 2 2 34 8" xfId="38430"/>
    <cellStyle name="Normal 2 2 2 2 2 2 35" xfId="2220"/>
    <cellStyle name="Normal 2 2 2 2 2 2 35 2" xfId="9132"/>
    <cellStyle name="Normal 2 2 2 2 2 2 35 2 2" xfId="23503"/>
    <cellStyle name="Normal 2 2 2 2 2 2 35 3" xfId="16017"/>
    <cellStyle name="Normal 2 2 2 2 2 2 35 3 2" xfId="19768"/>
    <cellStyle name="Normal 2 2 2 2 2 2 35 4" xfId="10903"/>
    <cellStyle name="Normal 2 2 2 2 2 2 35 5" xfId="27240"/>
    <cellStyle name="Normal 2 2 2 2 2 2 35 6" xfId="30967"/>
    <cellStyle name="Normal 2 2 2 2 2 2 35 7" xfId="34700"/>
    <cellStyle name="Normal 2 2 2 2 2 2 35 8" xfId="38431"/>
    <cellStyle name="Normal 2 2 2 2 2 2 36" xfId="2221"/>
    <cellStyle name="Normal 2 2 2 2 2 2 36 2" xfId="9133"/>
    <cellStyle name="Normal 2 2 2 2 2 2 36 2 2" xfId="23504"/>
    <cellStyle name="Normal 2 2 2 2 2 2 36 3" xfId="16018"/>
    <cellStyle name="Normal 2 2 2 2 2 2 36 3 2" xfId="19769"/>
    <cellStyle name="Normal 2 2 2 2 2 2 36 4" xfId="10914"/>
    <cellStyle name="Normal 2 2 2 2 2 2 36 5" xfId="27241"/>
    <cellStyle name="Normal 2 2 2 2 2 2 36 6" xfId="30968"/>
    <cellStyle name="Normal 2 2 2 2 2 2 36 7" xfId="34701"/>
    <cellStyle name="Normal 2 2 2 2 2 2 36 8" xfId="38432"/>
    <cellStyle name="Normal 2 2 2 2 2 2 37" xfId="2222"/>
    <cellStyle name="Normal 2 2 2 2 2 2 37 2" xfId="2223"/>
    <cellStyle name="Normal 2 2 2 2 2 2 37 2 2" xfId="9134"/>
    <cellStyle name="Normal 2 2 2 2 2 2 37 2 2 2" xfId="23505"/>
    <cellStyle name="Normal 2 2 2 2 2 2 37 2 3" xfId="16019"/>
    <cellStyle name="Normal 2 2 2 2 2 2 37 2 3 2" xfId="19770"/>
    <cellStyle name="Normal 2 2 2 2 2 2 37 2 4" xfId="10915"/>
    <cellStyle name="Normal 2 2 2 2 2 2 37 2 5" xfId="27242"/>
    <cellStyle name="Normal 2 2 2 2 2 2 37 2 6" xfId="30969"/>
    <cellStyle name="Normal 2 2 2 2 2 2 37 2 7" xfId="34702"/>
    <cellStyle name="Normal 2 2 2 2 2 2 37 2 8" xfId="38433"/>
    <cellStyle name="Normal 2 2 2 2 2 2 38" xfId="2224"/>
    <cellStyle name="Normal 2 2 2 2 2 2 38 2" xfId="9135"/>
    <cellStyle name="Normal 2 2 2 2 2 2 38 2 2" xfId="23506"/>
    <cellStyle name="Normal 2 2 2 2 2 2 38 3" xfId="16020"/>
    <cellStyle name="Normal 2 2 2 2 2 2 38 3 2" xfId="19771"/>
    <cellStyle name="Normal 2 2 2 2 2 2 38 4" xfId="10919"/>
    <cellStyle name="Normal 2 2 2 2 2 2 38 5" xfId="27243"/>
    <cellStyle name="Normal 2 2 2 2 2 2 38 6" xfId="30970"/>
    <cellStyle name="Normal 2 2 2 2 2 2 38 7" xfId="34703"/>
    <cellStyle name="Normal 2 2 2 2 2 2 38 8" xfId="38434"/>
    <cellStyle name="Normal 2 2 2 2 2 2 39" xfId="2225"/>
    <cellStyle name="Normal 2 2 2 2 2 2 39 2" xfId="9136"/>
    <cellStyle name="Normal 2 2 2 2 2 2 39 2 2" xfId="23507"/>
    <cellStyle name="Normal 2 2 2 2 2 2 39 3" xfId="16021"/>
    <cellStyle name="Normal 2 2 2 2 2 2 39 3 2" xfId="19772"/>
    <cellStyle name="Normal 2 2 2 2 2 2 39 4" xfId="10929"/>
    <cellStyle name="Normal 2 2 2 2 2 2 39 5" xfId="27244"/>
    <cellStyle name="Normal 2 2 2 2 2 2 39 6" xfId="30971"/>
    <cellStyle name="Normal 2 2 2 2 2 2 39 7" xfId="34704"/>
    <cellStyle name="Normal 2 2 2 2 2 2 39 8" xfId="38435"/>
    <cellStyle name="Normal 2 2 2 2 2 2 4" xfId="2226"/>
    <cellStyle name="Normal 2 2 2 2 2 2 4 2" xfId="2227"/>
    <cellStyle name="Normal 2 2 2 2 2 2 4 2 2" xfId="2228"/>
    <cellStyle name="Normal 2 2 2 2 2 2 4 2 3" xfId="9137"/>
    <cellStyle name="Normal 2 2 2 2 2 2 4 2 3 2" xfId="23508"/>
    <cellStyle name="Normal 2 2 2 2 2 2 4 2 4" xfId="16022"/>
    <cellStyle name="Normal 2 2 2 2 2 2 4 2 4 2" xfId="19773"/>
    <cellStyle name="Normal 2 2 2 2 2 2 4 2 5" xfId="10930"/>
    <cellStyle name="Normal 2 2 2 2 2 2 4 2 6" xfId="27245"/>
    <cellStyle name="Normal 2 2 2 2 2 2 4 2 7" xfId="30972"/>
    <cellStyle name="Normal 2 2 2 2 2 2 4 2 8" xfId="34705"/>
    <cellStyle name="Normal 2 2 2 2 2 2 4 2 9" xfId="38436"/>
    <cellStyle name="Normal 2 2 2 2 2 2 40" xfId="2229"/>
    <cellStyle name="Normal 2 2 2 2 2 2 41" xfId="2230"/>
    <cellStyle name="Normal 2 2 2 2 2 2 41 2" xfId="2231"/>
    <cellStyle name="Normal 2 2 2 2 2 2 41 2 2" xfId="9140"/>
    <cellStyle name="Normal 2 2 2 2 2 2 41 2 2 2" xfId="23509"/>
    <cellStyle name="Normal 2 2 2 2 2 2 41 2 3" xfId="16023"/>
    <cellStyle name="Normal 2 2 2 2 2 2 41 2 3 2" xfId="19774"/>
    <cellStyle name="Normal 2 2 2 2 2 2 41 2 4" xfId="10931"/>
    <cellStyle name="Normal 2 2 2 2 2 2 41 2 5" xfId="27246"/>
    <cellStyle name="Normal 2 2 2 2 2 2 41 2 6" xfId="30973"/>
    <cellStyle name="Normal 2 2 2 2 2 2 41 2 7" xfId="34706"/>
    <cellStyle name="Normal 2 2 2 2 2 2 41 2 8" xfId="38437"/>
    <cellStyle name="Normal 2 2 2 2 2 2 42" xfId="2232"/>
    <cellStyle name="Normal 2 2 2 2 2 2 42 2" xfId="9141"/>
    <cellStyle name="Normal 2 2 2 2 2 2 42 2 2" xfId="23510"/>
    <cellStyle name="Normal 2 2 2 2 2 2 42 3" xfId="16024"/>
    <cellStyle name="Normal 2 2 2 2 2 2 42 3 2" xfId="19775"/>
    <cellStyle name="Normal 2 2 2 2 2 2 42 4" xfId="10932"/>
    <cellStyle name="Normal 2 2 2 2 2 2 42 5" xfId="27247"/>
    <cellStyle name="Normal 2 2 2 2 2 2 42 6" xfId="30974"/>
    <cellStyle name="Normal 2 2 2 2 2 2 42 7" xfId="34707"/>
    <cellStyle name="Normal 2 2 2 2 2 2 42 8" xfId="38438"/>
    <cellStyle name="Normal 2 2 2 2 2 2 43" xfId="2233"/>
    <cellStyle name="Normal 2 2 2 2 2 2 43 2" xfId="9142"/>
    <cellStyle name="Normal 2 2 2 2 2 2 43 2 2" xfId="23511"/>
    <cellStyle name="Normal 2 2 2 2 2 2 43 3" xfId="16025"/>
    <cellStyle name="Normal 2 2 2 2 2 2 43 3 2" xfId="19776"/>
    <cellStyle name="Normal 2 2 2 2 2 2 43 4" xfId="10943"/>
    <cellStyle name="Normal 2 2 2 2 2 2 43 5" xfId="27248"/>
    <cellStyle name="Normal 2 2 2 2 2 2 43 6" xfId="30975"/>
    <cellStyle name="Normal 2 2 2 2 2 2 43 7" xfId="34708"/>
    <cellStyle name="Normal 2 2 2 2 2 2 43 8" xfId="38439"/>
    <cellStyle name="Normal 2 2 2 2 2 2 44" xfId="2234"/>
    <cellStyle name="Normal 2 2 2 2 2 2 44 2" xfId="9143"/>
    <cellStyle name="Normal 2 2 2 2 2 2 44 2 2" xfId="23512"/>
    <cellStyle name="Normal 2 2 2 2 2 2 44 3" xfId="16026"/>
    <cellStyle name="Normal 2 2 2 2 2 2 44 3 2" xfId="19777"/>
    <cellStyle name="Normal 2 2 2 2 2 2 44 4" xfId="10953"/>
    <cellStyle name="Normal 2 2 2 2 2 2 44 5" xfId="27249"/>
    <cellStyle name="Normal 2 2 2 2 2 2 44 6" xfId="30976"/>
    <cellStyle name="Normal 2 2 2 2 2 2 44 7" xfId="34709"/>
    <cellStyle name="Normal 2 2 2 2 2 2 44 8" xfId="38440"/>
    <cellStyle name="Normal 2 2 2 2 2 2 45" xfId="7435"/>
    <cellStyle name="Normal 2 2 2 2 2 2 45 2" xfId="22450"/>
    <cellStyle name="Normal 2 2 2 2 2 2 46" xfId="14964"/>
    <cellStyle name="Normal 2 2 2 2 2 2 46 2" xfId="18715"/>
    <cellStyle name="Normal 2 2 2 2 2 2 47" xfId="7738"/>
    <cellStyle name="Normal 2 2 2 2 2 2 48" xfId="26187"/>
    <cellStyle name="Normal 2 2 2 2 2 2 49" xfId="29914"/>
    <cellStyle name="Normal 2 2 2 2 2 2 5" xfId="2235"/>
    <cellStyle name="Normal 2 2 2 2 2 2 5 2" xfId="2236"/>
    <cellStyle name="Normal 2 2 2 2 2 2 5 2 2" xfId="9145"/>
    <cellStyle name="Normal 2 2 2 2 2 2 5 2 2 2" xfId="23513"/>
    <cellStyle name="Normal 2 2 2 2 2 2 5 2 3" xfId="16027"/>
    <cellStyle name="Normal 2 2 2 2 2 2 5 2 3 2" xfId="19778"/>
    <cellStyle name="Normal 2 2 2 2 2 2 5 2 4" xfId="10954"/>
    <cellStyle name="Normal 2 2 2 2 2 2 5 2 5" xfId="27250"/>
    <cellStyle name="Normal 2 2 2 2 2 2 5 2 6" xfId="30977"/>
    <cellStyle name="Normal 2 2 2 2 2 2 5 2 7" xfId="34710"/>
    <cellStyle name="Normal 2 2 2 2 2 2 5 2 8" xfId="38441"/>
    <cellStyle name="Normal 2 2 2 2 2 2 50" xfId="33647"/>
    <cellStyle name="Normal 2 2 2 2 2 2 51" xfId="37378"/>
    <cellStyle name="Normal 2 2 2 2 2 2 6" xfId="2237"/>
    <cellStyle name="Normal 2 2 2 2 2 2 6 2" xfId="9146"/>
    <cellStyle name="Normal 2 2 2 2 2 2 6 2 2" xfId="23514"/>
    <cellStyle name="Normal 2 2 2 2 2 2 6 3" xfId="16028"/>
    <cellStyle name="Normal 2 2 2 2 2 2 6 3 2" xfId="19779"/>
    <cellStyle name="Normal 2 2 2 2 2 2 6 4" xfId="10955"/>
    <cellStyle name="Normal 2 2 2 2 2 2 6 5" xfId="27251"/>
    <cellStyle name="Normal 2 2 2 2 2 2 6 6" xfId="30978"/>
    <cellStyle name="Normal 2 2 2 2 2 2 6 7" xfId="34711"/>
    <cellStyle name="Normal 2 2 2 2 2 2 6 8" xfId="38442"/>
    <cellStyle name="Normal 2 2 2 2 2 2 7" xfId="2238"/>
    <cellStyle name="Normal 2 2 2 2 2 2 7 2" xfId="9147"/>
    <cellStyle name="Normal 2 2 2 2 2 2 7 2 2" xfId="23515"/>
    <cellStyle name="Normal 2 2 2 2 2 2 7 3" xfId="16029"/>
    <cellStyle name="Normal 2 2 2 2 2 2 7 3 2" xfId="19780"/>
    <cellStyle name="Normal 2 2 2 2 2 2 7 4" xfId="10956"/>
    <cellStyle name="Normal 2 2 2 2 2 2 7 5" xfId="27252"/>
    <cellStyle name="Normal 2 2 2 2 2 2 7 6" xfId="30979"/>
    <cellStyle name="Normal 2 2 2 2 2 2 7 7" xfId="34712"/>
    <cellStyle name="Normal 2 2 2 2 2 2 7 8" xfId="38443"/>
    <cellStyle name="Normal 2 2 2 2 2 2 8" xfId="2239"/>
    <cellStyle name="Normal 2 2 2 2 2 2 8 2" xfId="9148"/>
    <cellStyle name="Normal 2 2 2 2 2 2 8 2 2" xfId="23516"/>
    <cellStyle name="Normal 2 2 2 2 2 2 8 3" xfId="16030"/>
    <cellStyle name="Normal 2 2 2 2 2 2 8 3 2" xfId="19781"/>
    <cellStyle name="Normal 2 2 2 2 2 2 8 4" xfId="10957"/>
    <cellStyle name="Normal 2 2 2 2 2 2 8 5" xfId="27253"/>
    <cellStyle name="Normal 2 2 2 2 2 2 8 6" xfId="30980"/>
    <cellStyle name="Normal 2 2 2 2 2 2 8 7" xfId="34713"/>
    <cellStyle name="Normal 2 2 2 2 2 2 8 8" xfId="38444"/>
    <cellStyle name="Normal 2 2 2 2 2 2 9" xfId="2240"/>
    <cellStyle name="Normal 2 2 2 2 2 2 9 2" xfId="9149"/>
    <cellStyle name="Normal 2 2 2 2 2 2 9 2 2" xfId="23517"/>
    <cellStyle name="Normal 2 2 2 2 2 2 9 3" xfId="16031"/>
    <cellStyle name="Normal 2 2 2 2 2 2 9 3 2" xfId="19782"/>
    <cellStyle name="Normal 2 2 2 2 2 2 9 4" xfId="10958"/>
    <cellStyle name="Normal 2 2 2 2 2 2 9 5" xfId="27254"/>
    <cellStyle name="Normal 2 2 2 2 2 2 9 6" xfId="30981"/>
    <cellStyle name="Normal 2 2 2 2 2 2 9 7" xfId="34714"/>
    <cellStyle name="Normal 2 2 2 2 2 2 9 8" xfId="38445"/>
    <cellStyle name="Normal 2 2 2 2 2 20" xfId="2241"/>
    <cellStyle name="Normal 2 2 2 2 2 20 2" xfId="9150"/>
    <cellStyle name="Normal 2 2 2 2 2 20 2 2" xfId="23518"/>
    <cellStyle name="Normal 2 2 2 2 2 20 3" xfId="16032"/>
    <cellStyle name="Normal 2 2 2 2 2 20 3 2" xfId="19783"/>
    <cellStyle name="Normal 2 2 2 2 2 20 4" xfId="10959"/>
    <cellStyle name="Normal 2 2 2 2 2 20 5" xfId="27255"/>
    <cellStyle name="Normal 2 2 2 2 2 20 6" xfId="30982"/>
    <cellStyle name="Normal 2 2 2 2 2 20 7" xfId="34715"/>
    <cellStyle name="Normal 2 2 2 2 2 20 8" xfId="38446"/>
    <cellStyle name="Normal 2 2 2 2 2 21" xfId="2242"/>
    <cellStyle name="Normal 2 2 2 2 2 21 2" xfId="9151"/>
    <cellStyle name="Normal 2 2 2 2 2 21 2 2" xfId="23519"/>
    <cellStyle name="Normal 2 2 2 2 2 21 3" xfId="16033"/>
    <cellStyle name="Normal 2 2 2 2 2 21 3 2" xfId="19784"/>
    <cellStyle name="Normal 2 2 2 2 2 21 4" xfId="10960"/>
    <cellStyle name="Normal 2 2 2 2 2 21 5" xfId="27256"/>
    <cellStyle name="Normal 2 2 2 2 2 21 6" xfId="30983"/>
    <cellStyle name="Normal 2 2 2 2 2 21 7" xfId="34716"/>
    <cellStyle name="Normal 2 2 2 2 2 21 8" xfId="38447"/>
    <cellStyle name="Normal 2 2 2 2 2 22" xfId="2243"/>
    <cellStyle name="Normal 2 2 2 2 2 22 2" xfId="9152"/>
    <cellStyle name="Normal 2 2 2 2 2 22 2 2" xfId="23520"/>
    <cellStyle name="Normal 2 2 2 2 2 22 3" xfId="16034"/>
    <cellStyle name="Normal 2 2 2 2 2 22 3 2" xfId="19785"/>
    <cellStyle name="Normal 2 2 2 2 2 22 4" xfId="10966"/>
    <cellStyle name="Normal 2 2 2 2 2 22 5" xfId="27257"/>
    <cellStyle name="Normal 2 2 2 2 2 22 6" xfId="30984"/>
    <cellStyle name="Normal 2 2 2 2 2 22 7" xfId="34717"/>
    <cellStyle name="Normal 2 2 2 2 2 22 8" xfId="38448"/>
    <cellStyle name="Normal 2 2 2 2 2 23" xfId="2244"/>
    <cellStyle name="Normal 2 2 2 2 2 23 10" xfId="2245"/>
    <cellStyle name="Normal 2 2 2 2 2 23 10 2" xfId="9154"/>
    <cellStyle name="Normal 2 2 2 2 2 23 10 2 2" xfId="23522"/>
    <cellStyle name="Normal 2 2 2 2 2 23 10 3" xfId="16036"/>
    <cellStyle name="Normal 2 2 2 2 2 23 10 3 2" xfId="19787"/>
    <cellStyle name="Normal 2 2 2 2 2 23 10 4" xfId="10968"/>
    <cellStyle name="Normal 2 2 2 2 2 23 10 5" xfId="27259"/>
    <cellStyle name="Normal 2 2 2 2 2 23 10 6" xfId="30986"/>
    <cellStyle name="Normal 2 2 2 2 2 23 10 7" xfId="34719"/>
    <cellStyle name="Normal 2 2 2 2 2 23 10 8" xfId="38450"/>
    <cellStyle name="Normal 2 2 2 2 2 23 11" xfId="2246"/>
    <cellStyle name="Normal 2 2 2 2 2 23 11 2" xfId="9155"/>
    <cellStyle name="Normal 2 2 2 2 2 23 11 2 2" xfId="23523"/>
    <cellStyle name="Normal 2 2 2 2 2 23 11 3" xfId="16037"/>
    <cellStyle name="Normal 2 2 2 2 2 23 11 3 2" xfId="19788"/>
    <cellStyle name="Normal 2 2 2 2 2 23 11 4" xfId="10969"/>
    <cellStyle name="Normal 2 2 2 2 2 23 11 5" xfId="27260"/>
    <cellStyle name="Normal 2 2 2 2 2 23 11 6" xfId="30987"/>
    <cellStyle name="Normal 2 2 2 2 2 23 11 7" xfId="34720"/>
    <cellStyle name="Normal 2 2 2 2 2 23 11 8" xfId="38451"/>
    <cellStyle name="Normal 2 2 2 2 2 23 12" xfId="2247"/>
    <cellStyle name="Normal 2 2 2 2 2 23 12 2" xfId="9156"/>
    <cellStyle name="Normal 2 2 2 2 2 23 12 2 2" xfId="23524"/>
    <cellStyle name="Normal 2 2 2 2 2 23 12 3" xfId="16038"/>
    <cellStyle name="Normal 2 2 2 2 2 23 12 3 2" xfId="19789"/>
    <cellStyle name="Normal 2 2 2 2 2 23 12 4" xfId="10974"/>
    <cellStyle name="Normal 2 2 2 2 2 23 12 5" xfId="27261"/>
    <cellStyle name="Normal 2 2 2 2 2 23 12 6" xfId="30988"/>
    <cellStyle name="Normal 2 2 2 2 2 23 12 7" xfId="34721"/>
    <cellStyle name="Normal 2 2 2 2 2 23 12 8" xfId="38452"/>
    <cellStyle name="Normal 2 2 2 2 2 23 13" xfId="2248"/>
    <cellStyle name="Normal 2 2 2 2 2 23 13 2" xfId="9157"/>
    <cellStyle name="Normal 2 2 2 2 2 23 13 2 2" xfId="23525"/>
    <cellStyle name="Normal 2 2 2 2 2 23 13 3" xfId="16039"/>
    <cellStyle name="Normal 2 2 2 2 2 23 13 3 2" xfId="19790"/>
    <cellStyle name="Normal 2 2 2 2 2 23 13 4" xfId="10975"/>
    <cellStyle name="Normal 2 2 2 2 2 23 13 5" xfId="27262"/>
    <cellStyle name="Normal 2 2 2 2 2 23 13 6" xfId="30989"/>
    <cellStyle name="Normal 2 2 2 2 2 23 13 7" xfId="34722"/>
    <cellStyle name="Normal 2 2 2 2 2 23 13 8" xfId="38453"/>
    <cellStyle name="Normal 2 2 2 2 2 23 14" xfId="2249"/>
    <cellStyle name="Normal 2 2 2 2 2 23 14 2" xfId="9158"/>
    <cellStyle name="Normal 2 2 2 2 2 23 14 2 2" xfId="23526"/>
    <cellStyle name="Normal 2 2 2 2 2 23 14 3" xfId="16040"/>
    <cellStyle name="Normal 2 2 2 2 2 23 14 3 2" xfId="19791"/>
    <cellStyle name="Normal 2 2 2 2 2 23 14 4" xfId="10976"/>
    <cellStyle name="Normal 2 2 2 2 2 23 14 5" xfId="27263"/>
    <cellStyle name="Normal 2 2 2 2 2 23 14 6" xfId="30990"/>
    <cellStyle name="Normal 2 2 2 2 2 23 14 7" xfId="34723"/>
    <cellStyle name="Normal 2 2 2 2 2 23 14 8" xfId="38454"/>
    <cellStyle name="Normal 2 2 2 2 2 23 15" xfId="2250"/>
    <cellStyle name="Normal 2 2 2 2 2 23 15 2" xfId="9159"/>
    <cellStyle name="Normal 2 2 2 2 2 23 15 2 2" xfId="23527"/>
    <cellStyle name="Normal 2 2 2 2 2 23 15 3" xfId="16041"/>
    <cellStyle name="Normal 2 2 2 2 2 23 15 3 2" xfId="19792"/>
    <cellStyle name="Normal 2 2 2 2 2 23 15 4" xfId="10980"/>
    <cellStyle name="Normal 2 2 2 2 2 23 15 5" xfId="27264"/>
    <cellStyle name="Normal 2 2 2 2 2 23 15 6" xfId="30991"/>
    <cellStyle name="Normal 2 2 2 2 2 23 15 7" xfId="34724"/>
    <cellStyle name="Normal 2 2 2 2 2 23 15 8" xfId="38455"/>
    <cellStyle name="Normal 2 2 2 2 2 23 16" xfId="9153"/>
    <cellStyle name="Normal 2 2 2 2 2 23 16 2" xfId="23521"/>
    <cellStyle name="Normal 2 2 2 2 2 23 17" xfId="16035"/>
    <cellStyle name="Normal 2 2 2 2 2 23 17 2" xfId="19786"/>
    <cellStyle name="Normal 2 2 2 2 2 23 18" xfId="10967"/>
    <cellStyle name="Normal 2 2 2 2 2 23 19" xfId="27258"/>
    <cellStyle name="Normal 2 2 2 2 2 23 2" xfId="2251"/>
    <cellStyle name="Normal 2 2 2 2 2 23 2 10" xfId="2252"/>
    <cellStyle name="Normal 2 2 2 2 2 23 2 11" xfId="2253"/>
    <cellStyle name="Normal 2 2 2 2 2 23 2 12" xfId="2254"/>
    <cellStyle name="Normal 2 2 2 2 2 23 2 13" xfId="2255"/>
    <cellStyle name="Normal 2 2 2 2 2 23 2 14" xfId="2256"/>
    <cellStyle name="Normal 2 2 2 2 2 23 2 2" xfId="2257"/>
    <cellStyle name="Normal 2 2 2 2 2 23 2 2 10" xfId="2258"/>
    <cellStyle name="Normal 2 2 2 2 2 23 2 2 10 2" xfId="9164"/>
    <cellStyle name="Normal 2 2 2 2 2 23 2 2 10 2 2" xfId="23529"/>
    <cellStyle name="Normal 2 2 2 2 2 23 2 2 10 3" xfId="16043"/>
    <cellStyle name="Normal 2 2 2 2 2 23 2 2 10 3 2" xfId="19794"/>
    <cellStyle name="Normal 2 2 2 2 2 23 2 2 10 4" xfId="10991"/>
    <cellStyle name="Normal 2 2 2 2 2 23 2 2 10 5" xfId="27266"/>
    <cellStyle name="Normal 2 2 2 2 2 23 2 2 10 6" xfId="30993"/>
    <cellStyle name="Normal 2 2 2 2 2 23 2 2 10 7" xfId="34726"/>
    <cellStyle name="Normal 2 2 2 2 2 23 2 2 10 8" xfId="38457"/>
    <cellStyle name="Normal 2 2 2 2 2 23 2 2 11" xfId="2259"/>
    <cellStyle name="Normal 2 2 2 2 2 23 2 2 11 2" xfId="9165"/>
    <cellStyle name="Normal 2 2 2 2 2 23 2 2 11 2 2" xfId="23530"/>
    <cellStyle name="Normal 2 2 2 2 2 23 2 2 11 3" xfId="16044"/>
    <cellStyle name="Normal 2 2 2 2 2 23 2 2 11 3 2" xfId="19795"/>
    <cellStyle name="Normal 2 2 2 2 2 23 2 2 11 4" xfId="11002"/>
    <cellStyle name="Normal 2 2 2 2 2 23 2 2 11 5" xfId="27267"/>
    <cellStyle name="Normal 2 2 2 2 2 23 2 2 11 6" xfId="30994"/>
    <cellStyle name="Normal 2 2 2 2 2 23 2 2 11 7" xfId="34727"/>
    <cellStyle name="Normal 2 2 2 2 2 23 2 2 11 8" xfId="38458"/>
    <cellStyle name="Normal 2 2 2 2 2 23 2 2 12" xfId="2260"/>
    <cellStyle name="Normal 2 2 2 2 2 23 2 2 12 2" xfId="9166"/>
    <cellStyle name="Normal 2 2 2 2 2 23 2 2 12 2 2" xfId="23531"/>
    <cellStyle name="Normal 2 2 2 2 2 23 2 2 12 3" xfId="16045"/>
    <cellStyle name="Normal 2 2 2 2 2 23 2 2 12 3 2" xfId="19796"/>
    <cellStyle name="Normal 2 2 2 2 2 23 2 2 12 4" xfId="11012"/>
    <cellStyle name="Normal 2 2 2 2 2 23 2 2 12 5" xfId="27268"/>
    <cellStyle name="Normal 2 2 2 2 2 23 2 2 12 6" xfId="30995"/>
    <cellStyle name="Normal 2 2 2 2 2 23 2 2 12 7" xfId="34728"/>
    <cellStyle name="Normal 2 2 2 2 2 23 2 2 12 8" xfId="38459"/>
    <cellStyle name="Normal 2 2 2 2 2 23 2 2 13" xfId="2261"/>
    <cellStyle name="Normal 2 2 2 2 2 23 2 2 13 2" xfId="9167"/>
    <cellStyle name="Normal 2 2 2 2 2 23 2 2 13 2 2" xfId="23532"/>
    <cellStyle name="Normal 2 2 2 2 2 23 2 2 13 3" xfId="16046"/>
    <cellStyle name="Normal 2 2 2 2 2 23 2 2 13 3 2" xfId="19797"/>
    <cellStyle name="Normal 2 2 2 2 2 23 2 2 13 4" xfId="11013"/>
    <cellStyle name="Normal 2 2 2 2 2 23 2 2 13 5" xfId="27269"/>
    <cellStyle name="Normal 2 2 2 2 2 23 2 2 13 6" xfId="30996"/>
    <cellStyle name="Normal 2 2 2 2 2 23 2 2 13 7" xfId="34729"/>
    <cellStyle name="Normal 2 2 2 2 2 23 2 2 13 8" xfId="38460"/>
    <cellStyle name="Normal 2 2 2 2 2 23 2 2 14" xfId="2262"/>
    <cellStyle name="Normal 2 2 2 2 2 23 2 2 14 2" xfId="9168"/>
    <cellStyle name="Normal 2 2 2 2 2 23 2 2 14 2 2" xfId="23533"/>
    <cellStyle name="Normal 2 2 2 2 2 23 2 2 14 3" xfId="16047"/>
    <cellStyle name="Normal 2 2 2 2 2 23 2 2 14 3 2" xfId="19798"/>
    <cellStyle name="Normal 2 2 2 2 2 23 2 2 14 4" xfId="11014"/>
    <cellStyle name="Normal 2 2 2 2 2 23 2 2 14 5" xfId="27270"/>
    <cellStyle name="Normal 2 2 2 2 2 23 2 2 14 6" xfId="30997"/>
    <cellStyle name="Normal 2 2 2 2 2 23 2 2 14 7" xfId="34730"/>
    <cellStyle name="Normal 2 2 2 2 2 23 2 2 14 8" xfId="38461"/>
    <cellStyle name="Normal 2 2 2 2 2 23 2 2 15" xfId="9163"/>
    <cellStyle name="Normal 2 2 2 2 2 23 2 2 15 2" xfId="23528"/>
    <cellStyle name="Normal 2 2 2 2 2 23 2 2 16" xfId="16042"/>
    <cellStyle name="Normal 2 2 2 2 2 23 2 2 16 2" xfId="19793"/>
    <cellStyle name="Normal 2 2 2 2 2 23 2 2 17" xfId="10990"/>
    <cellStyle name="Normal 2 2 2 2 2 23 2 2 18" xfId="27265"/>
    <cellStyle name="Normal 2 2 2 2 2 23 2 2 19" xfId="30992"/>
    <cellStyle name="Normal 2 2 2 2 2 23 2 2 2" xfId="2263"/>
    <cellStyle name="Normal 2 2 2 2 2 23 2 2 2 10" xfId="2264"/>
    <cellStyle name="Normal 2 2 2 2 2 23 2 2 2 11" xfId="2265"/>
    <cellStyle name="Normal 2 2 2 2 2 23 2 2 2 12" xfId="2266"/>
    <cellStyle name="Normal 2 2 2 2 2 23 2 2 2 13" xfId="2267"/>
    <cellStyle name="Normal 2 2 2 2 2 23 2 2 2 2" xfId="2268"/>
    <cellStyle name="Normal 2 2 2 2 2 23 2 2 2 2 10" xfId="2269"/>
    <cellStyle name="Normal 2 2 2 2 2 23 2 2 2 2 10 2" xfId="9174"/>
    <cellStyle name="Normal 2 2 2 2 2 23 2 2 2 2 10 2 2" xfId="23535"/>
    <cellStyle name="Normal 2 2 2 2 2 23 2 2 2 2 10 3" xfId="16049"/>
    <cellStyle name="Normal 2 2 2 2 2 23 2 2 2 2 10 3 2" xfId="19800"/>
    <cellStyle name="Normal 2 2 2 2 2 23 2 2 2 2 10 4" xfId="11019"/>
    <cellStyle name="Normal 2 2 2 2 2 23 2 2 2 2 10 5" xfId="27272"/>
    <cellStyle name="Normal 2 2 2 2 2 23 2 2 2 2 10 6" xfId="30999"/>
    <cellStyle name="Normal 2 2 2 2 2 23 2 2 2 2 10 7" xfId="34732"/>
    <cellStyle name="Normal 2 2 2 2 2 23 2 2 2 2 10 8" xfId="38463"/>
    <cellStyle name="Normal 2 2 2 2 2 23 2 2 2 2 11" xfId="2270"/>
    <cellStyle name="Normal 2 2 2 2 2 23 2 2 2 2 11 2" xfId="9175"/>
    <cellStyle name="Normal 2 2 2 2 2 23 2 2 2 2 11 2 2" xfId="23536"/>
    <cellStyle name="Normal 2 2 2 2 2 23 2 2 2 2 11 3" xfId="16050"/>
    <cellStyle name="Normal 2 2 2 2 2 23 2 2 2 2 11 3 2" xfId="19801"/>
    <cellStyle name="Normal 2 2 2 2 2 23 2 2 2 2 11 4" xfId="11029"/>
    <cellStyle name="Normal 2 2 2 2 2 23 2 2 2 2 11 5" xfId="27273"/>
    <cellStyle name="Normal 2 2 2 2 2 23 2 2 2 2 11 6" xfId="31000"/>
    <cellStyle name="Normal 2 2 2 2 2 23 2 2 2 2 11 7" xfId="34733"/>
    <cellStyle name="Normal 2 2 2 2 2 23 2 2 2 2 11 8" xfId="38464"/>
    <cellStyle name="Normal 2 2 2 2 2 23 2 2 2 2 12" xfId="2271"/>
    <cellStyle name="Normal 2 2 2 2 2 23 2 2 2 2 12 2" xfId="9176"/>
    <cellStyle name="Normal 2 2 2 2 2 23 2 2 2 2 12 2 2" xfId="23537"/>
    <cellStyle name="Normal 2 2 2 2 2 23 2 2 2 2 12 3" xfId="16051"/>
    <cellStyle name="Normal 2 2 2 2 2 23 2 2 2 2 12 3 2" xfId="19802"/>
    <cellStyle name="Normal 2 2 2 2 2 23 2 2 2 2 12 4" xfId="11030"/>
    <cellStyle name="Normal 2 2 2 2 2 23 2 2 2 2 12 5" xfId="27274"/>
    <cellStyle name="Normal 2 2 2 2 2 23 2 2 2 2 12 6" xfId="31001"/>
    <cellStyle name="Normal 2 2 2 2 2 23 2 2 2 2 12 7" xfId="34734"/>
    <cellStyle name="Normal 2 2 2 2 2 23 2 2 2 2 12 8" xfId="38465"/>
    <cellStyle name="Normal 2 2 2 2 2 23 2 2 2 2 13" xfId="2272"/>
    <cellStyle name="Normal 2 2 2 2 2 23 2 2 2 2 13 2" xfId="9177"/>
    <cellStyle name="Normal 2 2 2 2 2 23 2 2 2 2 13 2 2" xfId="23538"/>
    <cellStyle name="Normal 2 2 2 2 2 23 2 2 2 2 13 3" xfId="16052"/>
    <cellStyle name="Normal 2 2 2 2 2 23 2 2 2 2 13 3 2" xfId="19803"/>
    <cellStyle name="Normal 2 2 2 2 2 23 2 2 2 2 13 4" xfId="11031"/>
    <cellStyle name="Normal 2 2 2 2 2 23 2 2 2 2 13 5" xfId="27275"/>
    <cellStyle name="Normal 2 2 2 2 2 23 2 2 2 2 13 6" xfId="31002"/>
    <cellStyle name="Normal 2 2 2 2 2 23 2 2 2 2 13 7" xfId="34735"/>
    <cellStyle name="Normal 2 2 2 2 2 23 2 2 2 2 13 8" xfId="38466"/>
    <cellStyle name="Normal 2 2 2 2 2 23 2 2 2 2 14" xfId="9173"/>
    <cellStyle name="Normal 2 2 2 2 2 23 2 2 2 2 14 2" xfId="23534"/>
    <cellStyle name="Normal 2 2 2 2 2 23 2 2 2 2 15" xfId="16048"/>
    <cellStyle name="Normal 2 2 2 2 2 23 2 2 2 2 15 2" xfId="19799"/>
    <cellStyle name="Normal 2 2 2 2 2 23 2 2 2 2 16" xfId="11015"/>
    <cellStyle name="Normal 2 2 2 2 2 23 2 2 2 2 17" xfId="27271"/>
    <cellStyle name="Normal 2 2 2 2 2 23 2 2 2 2 18" xfId="30998"/>
    <cellStyle name="Normal 2 2 2 2 2 23 2 2 2 2 19" xfId="34731"/>
    <cellStyle name="Normal 2 2 2 2 2 23 2 2 2 2 2" xfId="2273"/>
    <cellStyle name="Normal 2 2 2 2 2 23 2 2 2 2 2 10" xfId="2274"/>
    <cellStyle name="Normal 2 2 2 2 2 23 2 2 2 2 2 11" xfId="2275"/>
    <cellStyle name="Normal 2 2 2 2 2 23 2 2 2 2 2 12" xfId="2276"/>
    <cellStyle name="Normal 2 2 2 2 2 23 2 2 2 2 2 2" xfId="2277"/>
    <cellStyle name="Normal 2 2 2 2 2 23 2 2 2 2 2 2 10" xfId="2278"/>
    <cellStyle name="Normal 2 2 2 2 2 23 2 2 2 2 2 2 10 2" xfId="9183"/>
    <cellStyle name="Normal 2 2 2 2 2 23 2 2 2 2 2 2 10 2 2" xfId="23540"/>
    <cellStyle name="Normal 2 2 2 2 2 23 2 2 2 2 2 2 10 3" xfId="16054"/>
    <cellStyle name="Normal 2 2 2 2 2 23 2 2 2 2 2 2 10 3 2" xfId="19805"/>
    <cellStyle name="Normal 2 2 2 2 2 23 2 2 2 2 2 2 10 4" xfId="11043"/>
    <cellStyle name="Normal 2 2 2 2 2 23 2 2 2 2 2 2 10 5" xfId="27277"/>
    <cellStyle name="Normal 2 2 2 2 2 23 2 2 2 2 2 2 10 6" xfId="31004"/>
    <cellStyle name="Normal 2 2 2 2 2 23 2 2 2 2 2 2 10 7" xfId="34737"/>
    <cellStyle name="Normal 2 2 2 2 2 23 2 2 2 2 2 2 10 8" xfId="38468"/>
    <cellStyle name="Normal 2 2 2 2 2 23 2 2 2 2 2 2 11" xfId="2279"/>
    <cellStyle name="Normal 2 2 2 2 2 23 2 2 2 2 2 2 11 2" xfId="9184"/>
    <cellStyle name="Normal 2 2 2 2 2 23 2 2 2 2 2 2 11 2 2" xfId="23541"/>
    <cellStyle name="Normal 2 2 2 2 2 23 2 2 2 2 2 2 11 3" xfId="16055"/>
    <cellStyle name="Normal 2 2 2 2 2 23 2 2 2 2 2 2 11 3 2" xfId="19806"/>
    <cellStyle name="Normal 2 2 2 2 2 23 2 2 2 2 2 2 11 4" xfId="11044"/>
    <cellStyle name="Normal 2 2 2 2 2 23 2 2 2 2 2 2 11 5" xfId="27278"/>
    <cellStyle name="Normal 2 2 2 2 2 23 2 2 2 2 2 2 11 6" xfId="31005"/>
    <cellStyle name="Normal 2 2 2 2 2 23 2 2 2 2 2 2 11 7" xfId="34738"/>
    <cellStyle name="Normal 2 2 2 2 2 23 2 2 2 2 2 2 11 8" xfId="38469"/>
    <cellStyle name="Normal 2 2 2 2 2 23 2 2 2 2 2 2 12" xfId="2280"/>
    <cellStyle name="Normal 2 2 2 2 2 23 2 2 2 2 2 2 12 2" xfId="9185"/>
    <cellStyle name="Normal 2 2 2 2 2 23 2 2 2 2 2 2 12 2 2" xfId="23542"/>
    <cellStyle name="Normal 2 2 2 2 2 23 2 2 2 2 2 2 12 3" xfId="16056"/>
    <cellStyle name="Normal 2 2 2 2 2 23 2 2 2 2 2 2 12 3 2" xfId="19807"/>
    <cellStyle name="Normal 2 2 2 2 2 23 2 2 2 2 2 2 12 4" xfId="11045"/>
    <cellStyle name="Normal 2 2 2 2 2 23 2 2 2 2 2 2 12 5" xfId="27279"/>
    <cellStyle name="Normal 2 2 2 2 2 23 2 2 2 2 2 2 12 6" xfId="31006"/>
    <cellStyle name="Normal 2 2 2 2 2 23 2 2 2 2 2 2 12 7" xfId="34739"/>
    <cellStyle name="Normal 2 2 2 2 2 23 2 2 2 2 2 2 12 8" xfId="38470"/>
    <cellStyle name="Normal 2 2 2 2 2 23 2 2 2 2 2 2 13" xfId="9182"/>
    <cellStyle name="Normal 2 2 2 2 2 23 2 2 2 2 2 2 13 2" xfId="23539"/>
    <cellStyle name="Normal 2 2 2 2 2 23 2 2 2 2 2 2 14" xfId="16053"/>
    <cellStyle name="Normal 2 2 2 2 2 23 2 2 2 2 2 2 14 2" xfId="19804"/>
    <cellStyle name="Normal 2 2 2 2 2 23 2 2 2 2 2 2 15" xfId="11032"/>
    <cellStyle name="Normal 2 2 2 2 2 23 2 2 2 2 2 2 16" xfId="27276"/>
    <cellStyle name="Normal 2 2 2 2 2 23 2 2 2 2 2 2 17" xfId="31003"/>
    <cellStyle name="Normal 2 2 2 2 2 23 2 2 2 2 2 2 18" xfId="34736"/>
    <cellStyle name="Normal 2 2 2 2 2 23 2 2 2 2 2 2 19" xfId="38467"/>
    <cellStyle name="Normal 2 2 2 2 2 23 2 2 2 2 2 2 2" xfId="2281"/>
    <cellStyle name="Normal 2 2 2 2 2 23 2 2 2 2 2 2 2 10" xfId="2282"/>
    <cellStyle name="Normal 2 2 2 2 2 23 2 2 2 2 2 2 2 11" xfId="2283"/>
    <cellStyle name="Normal 2 2 2 2 2 23 2 2 2 2 2 2 2 2" xfId="2284"/>
    <cellStyle name="Normal 2 2 2 2 2 23 2 2 2 2 2 2 2 2 10" xfId="2285"/>
    <cellStyle name="Normal 2 2 2 2 2 23 2 2 2 2 2 2 2 2 10 2" xfId="9189"/>
    <cellStyle name="Normal 2 2 2 2 2 23 2 2 2 2 2 2 2 2 10 2 2" xfId="23544"/>
    <cellStyle name="Normal 2 2 2 2 2 23 2 2 2 2 2 2 2 2 10 3" xfId="16058"/>
    <cellStyle name="Normal 2 2 2 2 2 23 2 2 2 2 2 2 2 2 10 3 2" xfId="19809"/>
    <cellStyle name="Normal 2 2 2 2 2 23 2 2 2 2 2 2 2 2 10 4" xfId="11059"/>
    <cellStyle name="Normal 2 2 2 2 2 23 2 2 2 2 2 2 2 2 10 5" xfId="27281"/>
    <cellStyle name="Normal 2 2 2 2 2 23 2 2 2 2 2 2 2 2 10 6" xfId="31008"/>
    <cellStyle name="Normal 2 2 2 2 2 23 2 2 2 2 2 2 2 2 10 7" xfId="34741"/>
    <cellStyle name="Normal 2 2 2 2 2 23 2 2 2 2 2 2 2 2 10 8" xfId="38472"/>
    <cellStyle name="Normal 2 2 2 2 2 23 2 2 2 2 2 2 2 2 11" xfId="2286"/>
    <cellStyle name="Normal 2 2 2 2 2 23 2 2 2 2 2 2 2 2 11 2" xfId="9190"/>
    <cellStyle name="Normal 2 2 2 2 2 23 2 2 2 2 2 2 2 2 11 2 2" xfId="23545"/>
    <cellStyle name="Normal 2 2 2 2 2 23 2 2 2 2 2 2 2 2 11 3" xfId="16059"/>
    <cellStyle name="Normal 2 2 2 2 2 23 2 2 2 2 2 2 2 2 11 3 2" xfId="19810"/>
    <cellStyle name="Normal 2 2 2 2 2 23 2 2 2 2 2 2 2 2 11 4" xfId="11060"/>
    <cellStyle name="Normal 2 2 2 2 2 23 2 2 2 2 2 2 2 2 11 5" xfId="27282"/>
    <cellStyle name="Normal 2 2 2 2 2 23 2 2 2 2 2 2 2 2 11 6" xfId="31009"/>
    <cellStyle name="Normal 2 2 2 2 2 23 2 2 2 2 2 2 2 2 11 7" xfId="34742"/>
    <cellStyle name="Normal 2 2 2 2 2 23 2 2 2 2 2 2 2 2 11 8" xfId="38473"/>
    <cellStyle name="Normal 2 2 2 2 2 23 2 2 2 2 2 2 2 2 12" xfId="9188"/>
    <cellStyle name="Normal 2 2 2 2 2 23 2 2 2 2 2 2 2 2 12 2" xfId="23543"/>
    <cellStyle name="Normal 2 2 2 2 2 23 2 2 2 2 2 2 2 2 13" xfId="16057"/>
    <cellStyle name="Normal 2 2 2 2 2 23 2 2 2 2 2 2 2 2 13 2" xfId="19808"/>
    <cellStyle name="Normal 2 2 2 2 2 23 2 2 2 2 2 2 2 2 14" xfId="11058"/>
    <cellStyle name="Normal 2 2 2 2 2 23 2 2 2 2 2 2 2 2 15" xfId="27280"/>
    <cellStyle name="Normal 2 2 2 2 2 23 2 2 2 2 2 2 2 2 16" xfId="31007"/>
    <cellStyle name="Normal 2 2 2 2 2 23 2 2 2 2 2 2 2 2 17" xfId="34740"/>
    <cellStyle name="Normal 2 2 2 2 2 23 2 2 2 2 2 2 2 2 18" xfId="38471"/>
    <cellStyle name="Normal 2 2 2 2 2 23 2 2 2 2 2 2 2 2 2" xfId="2287"/>
    <cellStyle name="Normal 2 2 2 2 2 23 2 2 2 2 2 2 2 2 2 2" xfId="2288"/>
    <cellStyle name="Normal 2 2 2 2 2 23 2 2 2 2 2 2 2 2 2 2 2" xfId="9191"/>
    <cellStyle name="Normal 2 2 2 2 2 23 2 2 2 2 2 2 2 2 2 2 2 2" xfId="23546"/>
    <cellStyle name="Normal 2 2 2 2 2 23 2 2 2 2 2 2 2 2 2 2 3" xfId="16060"/>
    <cellStyle name="Normal 2 2 2 2 2 23 2 2 2 2 2 2 2 2 2 2 3 2" xfId="19811"/>
    <cellStyle name="Normal 2 2 2 2 2 23 2 2 2 2 2 2 2 2 2 2 4" xfId="11061"/>
    <cellStyle name="Normal 2 2 2 2 2 23 2 2 2 2 2 2 2 2 2 2 5" xfId="27283"/>
    <cellStyle name="Normal 2 2 2 2 2 23 2 2 2 2 2 2 2 2 2 2 6" xfId="31010"/>
    <cellStyle name="Normal 2 2 2 2 2 23 2 2 2 2 2 2 2 2 2 2 7" xfId="34743"/>
    <cellStyle name="Normal 2 2 2 2 2 23 2 2 2 2 2 2 2 2 2 2 8" xfId="38474"/>
    <cellStyle name="Normal 2 2 2 2 2 23 2 2 2 2 2 2 2 2 3" xfId="2289"/>
    <cellStyle name="Normal 2 2 2 2 2 23 2 2 2 2 2 2 2 2 3 2" xfId="9192"/>
    <cellStyle name="Normal 2 2 2 2 2 23 2 2 2 2 2 2 2 2 3 2 2" xfId="23547"/>
    <cellStyle name="Normal 2 2 2 2 2 23 2 2 2 2 2 2 2 2 3 3" xfId="16061"/>
    <cellStyle name="Normal 2 2 2 2 2 23 2 2 2 2 2 2 2 2 3 3 2" xfId="19812"/>
    <cellStyle name="Normal 2 2 2 2 2 23 2 2 2 2 2 2 2 2 3 4" xfId="11062"/>
    <cellStyle name="Normal 2 2 2 2 2 23 2 2 2 2 2 2 2 2 3 5" xfId="27284"/>
    <cellStyle name="Normal 2 2 2 2 2 23 2 2 2 2 2 2 2 2 3 6" xfId="31011"/>
    <cellStyle name="Normal 2 2 2 2 2 23 2 2 2 2 2 2 2 2 3 7" xfId="34744"/>
    <cellStyle name="Normal 2 2 2 2 2 23 2 2 2 2 2 2 2 2 3 8" xfId="38475"/>
    <cellStyle name="Normal 2 2 2 2 2 23 2 2 2 2 2 2 2 2 4" xfId="2290"/>
    <cellStyle name="Normal 2 2 2 2 2 23 2 2 2 2 2 2 2 2 4 2" xfId="9193"/>
    <cellStyle name="Normal 2 2 2 2 2 23 2 2 2 2 2 2 2 2 4 2 2" xfId="23548"/>
    <cellStyle name="Normal 2 2 2 2 2 23 2 2 2 2 2 2 2 2 4 3" xfId="16062"/>
    <cellStyle name="Normal 2 2 2 2 2 23 2 2 2 2 2 2 2 2 4 3 2" xfId="19813"/>
    <cellStyle name="Normal 2 2 2 2 2 23 2 2 2 2 2 2 2 2 4 4" xfId="11073"/>
    <cellStyle name="Normal 2 2 2 2 2 23 2 2 2 2 2 2 2 2 4 5" xfId="27285"/>
    <cellStyle name="Normal 2 2 2 2 2 23 2 2 2 2 2 2 2 2 4 6" xfId="31012"/>
    <cellStyle name="Normal 2 2 2 2 2 23 2 2 2 2 2 2 2 2 4 7" xfId="34745"/>
    <cellStyle name="Normal 2 2 2 2 2 23 2 2 2 2 2 2 2 2 4 8" xfId="38476"/>
    <cellStyle name="Normal 2 2 2 2 2 23 2 2 2 2 2 2 2 2 5" xfId="2291"/>
    <cellStyle name="Normal 2 2 2 2 2 23 2 2 2 2 2 2 2 2 5 2" xfId="9194"/>
    <cellStyle name="Normal 2 2 2 2 2 23 2 2 2 2 2 2 2 2 5 2 2" xfId="23549"/>
    <cellStyle name="Normal 2 2 2 2 2 23 2 2 2 2 2 2 2 2 5 3" xfId="16063"/>
    <cellStyle name="Normal 2 2 2 2 2 23 2 2 2 2 2 2 2 2 5 3 2" xfId="19814"/>
    <cellStyle name="Normal 2 2 2 2 2 23 2 2 2 2 2 2 2 2 5 4" xfId="11083"/>
    <cellStyle name="Normal 2 2 2 2 2 23 2 2 2 2 2 2 2 2 5 5" xfId="27286"/>
    <cellStyle name="Normal 2 2 2 2 2 23 2 2 2 2 2 2 2 2 5 6" xfId="31013"/>
    <cellStyle name="Normal 2 2 2 2 2 23 2 2 2 2 2 2 2 2 5 7" xfId="34746"/>
    <cellStyle name="Normal 2 2 2 2 2 23 2 2 2 2 2 2 2 2 5 8" xfId="38477"/>
    <cellStyle name="Normal 2 2 2 2 2 23 2 2 2 2 2 2 2 2 6" xfId="2292"/>
    <cellStyle name="Normal 2 2 2 2 2 23 2 2 2 2 2 2 2 2 6 2" xfId="9195"/>
    <cellStyle name="Normal 2 2 2 2 2 23 2 2 2 2 2 2 2 2 6 2 2" xfId="23550"/>
    <cellStyle name="Normal 2 2 2 2 2 23 2 2 2 2 2 2 2 2 6 3" xfId="16064"/>
    <cellStyle name="Normal 2 2 2 2 2 23 2 2 2 2 2 2 2 2 6 3 2" xfId="19815"/>
    <cellStyle name="Normal 2 2 2 2 2 23 2 2 2 2 2 2 2 2 6 4" xfId="11084"/>
    <cellStyle name="Normal 2 2 2 2 2 23 2 2 2 2 2 2 2 2 6 5" xfId="27287"/>
    <cellStyle name="Normal 2 2 2 2 2 23 2 2 2 2 2 2 2 2 6 6" xfId="31014"/>
    <cellStyle name="Normal 2 2 2 2 2 23 2 2 2 2 2 2 2 2 6 7" xfId="34747"/>
    <cellStyle name="Normal 2 2 2 2 2 23 2 2 2 2 2 2 2 2 6 8" xfId="38478"/>
    <cellStyle name="Normal 2 2 2 2 2 23 2 2 2 2 2 2 2 2 7" xfId="2293"/>
    <cellStyle name="Normal 2 2 2 2 2 23 2 2 2 2 2 2 2 2 7 2" xfId="9196"/>
    <cellStyle name="Normal 2 2 2 2 2 23 2 2 2 2 2 2 2 2 7 2 2" xfId="23551"/>
    <cellStyle name="Normal 2 2 2 2 2 23 2 2 2 2 2 2 2 2 7 3" xfId="16065"/>
    <cellStyle name="Normal 2 2 2 2 2 23 2 2 2 2 2 2 2 2 7 3 2" xfId="19816"/>
    <cellStyle name="Normal 2 2 2 2 2 23 2 2 2 2 2 2 2 2 7 4" xfId="11085"/>
    <cellStyle name="Normal 2 2 2 2 2 23 2 2 2 2 2 2 2 2 7 5" xfId="27288"/>
    <cellStyle name="Normal 2 2 2 2 2 23 2 2 2 2 2 2 2 2 7 6" xfId="31015"/>
    <cellStyle name="Normal 2 2 2 2 2 23 2 2 2 2 2 2 2 2 7 7" xfId="34748"/>
    <cellStyle name="Normal 2 2 2 2 2 23 2 2 2 2 2 2 2 2 7 8" xfId="38479"/>
    <cellStyle name="Normal 2 2 2 2 2 23 2 2 2 2 2 2 2 2 8" xfId="2294"/>
    <cellStyle name="Normal 2 2 2 2 2 23 2 2 2 2 2 2 2 2 8 2" xfId="9197"/>
    <cellStyle name="Normal 2 2 2 2 2 23 2 2 2 2 2 2 2 2 8 2 2" xfId="23552"/>
    <cellStyle name="Normal 2 2 2 2 2 23 2 2 2 2 2 2 2 2 8 3" xfId="16066"/>
    <cellStyle name="Normal 2 2 2 2 2 23 2 2 2 2 2 2 2 2 8 3 2" xfId="19817"/>
    <cellStyle name="Normal 2 2 2 2 2 23 2 2 2 2 2 2 2 2 8 4" xfId="11086"/>
    <cellStyle name="Normal 2 2 2 2 2 23 2 2 2 2 2 2 2 2 8 5" xfId="27289"/>
    <cellStyle name="Normal 2 2 2 2 2 23 2 2 2 2 2 2 2 2 8 6" xfId="31016"/>
    <cellStyle name="Normal 2 2 2 2 2 23 2 2 2 2 2 2 2 2 8 7" xfId="34749"/>
    <cellStyle name="Normal 2 2 2 2 2 23 2 2 2 2 2 2 2 2 8 8" xfId="38480"/>
    <cellStyle name="Normal 2 2 2 2 2 23 2 2 2 2 2 2 2 2 9" xfId="2295"/>
    <cellStyle name="Normal 2 2 2 2 2 23 2 2 2 2 2 2 2 2 9 2" xfId="9198"/>
    <cellStyle name="Normal 2 2 2 2 2 23 2 2 2 2 2 2 2 2 9 2 2" xfId="23553"/>
    <cellStyle name="Normal 2 2 2 2 2 23 2 2 2 2 2 2 2 2 9 3" xfId="16067"/>
    <cellStyle name="Normal 2 2 2 2 2 23 2 2 2 2 2 2 2 2 9 3 2" xfId="19818"/>
    <cellStyle name="Normal 2 2 2 2 2 23 2 2 2 2 2 2 2 2 9 4" xfId="11087"/>
    <cellStyle name="Normal 2 2 2 2 2 23 2 2 2 2 2 2 2 2 9 5" xfId="27290"/>
    <cellStyle name="Normal 2 2 2 2 2 23 2 2 2 2 2 2 2 2 9 6" xfId="31017"/>
    <cellStyle name="Normal 2 2 2 2 2 23 2 2 2 2 2 2 2 2 9 7" xfId="34750"/>
    <cellStyle name="Normal 2 2 2 2 2 23 2 2 2 2 2 2 2 2 9 8" xfId="38481"/>
    <cellStyle name="Normal 2 2 2 2 2 23 2 2 2 2 2 2 2 3" xfId="2296"/>
    <cellStyle name="Normal 2 2 2 2 2 23 2 2 2 2 2 2 2 3 2" xfId="2297"/>
    <cellStyle name="Normal 2 2 2 2 2 23 2 2 2 2 2 2 2 3 3" xfId="9199"/>
    <cellStyle name="Normal 2 2 2 2 2 23 2 2 2 2 2 2 2 3 3 2" xfId="23554"/>
    <cellStyle name="Normal 2 2 2 2 2 23 2 2 2 2 2 2 2 3 4" xfId="16068"/>
    <cellStyle name="Normal 2 2 2 2 2 23 2 2 2 2 2 2 2 3 4 2" xfId="19819"/>
    <cellStyle name="Normal 2 2 2 2 2 23 2 2 2 2 2 2 2 3 5" xfId="11088"/>
    <cellStyle name="Normal 2 2 2 2 2 23 2 2 2 2 2 2 2 3 6" xfId="27291"/>
    <cellStyle name="Normal 2 2 2 2 2 23 2 2 2 2 2 2 2 3 7" xfId="31018"/>
    <cellStyle name="Normal 2 2 2 2 2 23 2 2 2 2 2 2 2 3 8" xfId="34751"/>
    <cellStyle name="Normal 2 2 2 2 2 23 2 2 2 2 2 2 2 3 9" xfId="38482"/>
    <cellStyle name="Normal 2 2 2 2 2 23 2 2 2 2 2 2 2 4" xfId="2298"/>
    <cellStyle name="Normal 2 2 2 2 2 23 2 2 2 2 2 2 2 5" xfId="2299"/>
    <cellStyle name="Normal 2 2 2 2 2 23 2 2 2 2 2 2 2 6" xfId="2300"/>
    <cellStyle name="Normal 2 2 2 2 2 23 2 2 2 2 2 2 2 7" xfId="2301"/>
    <cellStyle name="Normal 2 2 2 2 2 23 2 2 2 2 2 2 2 8" xfId="2302"/>
    <cellStyle name="Normal 2 2 2 2 2 23 2 2 2 2 2 2 2 9" xfId="2303"/>
    <cellStyle name="Normal 2 2 2 2 2 23 2 2 2 2 2 2 3" xfId="2304"/>
    <cellStyle name="Normal 2 2 2 2 2 23 2 2 2 2 2 2 3 2" xfId="2305"/>
    <cellStyle name="Normal 2 2 2 2 2 23 2 2 2 2 2 2 3 2 2" xfId="9202"/>
    <cellStyle name="Normal 2 2 2 2 2 23 2 2 2 2 2 2 3 2 2 2" xfId="23555"/>
    <cellStyle name="Normal 2 2 2 2 2 23 2 2 2 2 2 2 3 2 3" xfId="16069"/>
    <cellStyle name="Normal 2 2 2 2 2 23 2 2 2 2 2 2 3 2 3 2" xfId="19820"/>
    <cellStyle name="Normal 2 2 2 2 2 23 2 2 2 2 2 2 3 2 4" xfId="11105"/>
    <cellStyle name="Normal 2 2 2 2 2 23 2 2 2 2 2 2 3 2 5" xfId="27292"/>
    <cellStyle name="Normal 2 2 2 2 2 23 2 2 2 2 2 2 3 2 6" xfId="31019"/>
    <cellStyle name="Normal 2 2 2 2 2 23 2 2 2 2 2 2 3 2 7" xfId="34752"/>
    <cellStyle name="Normal 2 2 2 2 2 23 2 2 2 2 2 2 3 2 8" xfId="38483"/>
    <cellStyle name="Normal 2 2 2 2 2 23 2 2 2 2 2 2 4" xfId="2306"/>
    <cellStyle name="Normal 2 2 2 2 2 23 2 2 2 2 2 2 4 2" xfId="9203"/>
    <cellStyle name="Normal 2 2 2 2 2 23 2 2 2 2 2 2 4 2 2" xfId="23556"/>
    <cellStyle name="Normal 2 2 2 2 2 23 2 2 2 2 2 2 4 3" xfId="16070"/>
    <cellStyle name="Normal 2 2 2 2 2 23 2 2 2 2 2 2 4 3 2" xfId="19821"/>
    <cellStyle name="Normal 2 2 2 2 2 23 2 2 2 2 2 2 4 4" xfId="11106"/>
    <cellStyle name="Normal 2 2 2 2 2 23 2 2 2 2 2 2 4 5" xfId="27293"/>
    <cellStyle name="Normal 2 2 2 2 2 23 2 2 2 2 2 2 4 6" xfId="31020"/>
    <cellStyle name="Normal 2 2 2 2 2 23 2 2 2 2 2 2 4 7" xfId="34753"/>
    <cellStyle name="Normal 2 2 2 2 2 23 2 2 2 2 2 2 4 8" xfId="38484"/>
    <cellStyle name="Normal 2 2 2 2 2 23 2 2 2 2 2 2 5" xfId="2307"/>
    <cellStyle name="Normal 2 2 2 2 2 23 2 2 2 2 2 2 5 2" xfId="9204"/>
    <cellStyle name="Normal 2 2 2 2 2 23 2 2 2 2 2 2 5 2 2" xfId="23557"/>
    <cellStyle name="Normal 2 2 2 2 2 23 2 2 2 2 2 2 5 3" xfId="16071"/>
    <cellStyle name="Normal 2 2 2 2 2 23 2 2 2 2 2 2 5 3 2" xfId="19822"/>
    <cellStyle name="Normal 2 2 2 2 2 23 2 2 2 2 2 2 5 4" xfId="11107"/>
    <cellStyle name="Normal 2 2 2 2 2 23 2 2 2 2 2 2 5 5" xfId="27294"/>
    <cellStyle name="Normal 2 2 2 2 2 23 2 2 2 2 2 2 5 6" xfId="31021"/>
    <cellStyle name="Normal 2 2 2 2 2 23 2 2 2 2 2 2 5 7" xfId="34754"/>
    <cellStyle name="Normal 2 2 2 2 2 23 2 2 2 2 2 2 5 8" xfId="38485"/>
    <cellStyle name="Normal 2 2 2 2 2 23 2 2 2 2 2 2 6" xfId="2308"/>
    <cellStyle name="Normal 2 2 2 2 2 23 2 2 2 2 2 2 6 2" xfId="9205"/>
    <cellStyle name="Normal 2 2 2 2 2 23 2 2 2 2 2 2 6 2 2" xfId="23558"/>
    <cellStyle name="Normal 2 2 2 2 2 23 2 2 2 2 2 2 6 3" xfId="16072"/>
    <cellStyle name="Normal 2 2 2 2 2 23 2 2 2 2 2 2 6 3 2" xfId="19823"/>
    <cellStyle name="Normal 2 2 2 2 2 23 2 2 2 2 2 2 6 4" xfId="11108"/>
    <cellStyle name="Normal 2 2 2 2 2 23 2 2 2 2 2 2 6 5" xfId="27295"/>
    <cellStyle name="Normal 2 2 2 2 2 23 2 2 2 2 2 2 6 6" xfId="31022"/>
    <cellStyle name="Normal 2 2 2 2 2 23 2 2 2 2 2 2 6 7" xfId="34755"/>
    <cellStyle name="Normal 2 2 2 2 2 23 2 2 2 2 2 2 6 8" xfId="38486"/>
    <cellStyle name="Normal 2 2 2 2 2 23 2 2 2 2 2 2 7" xfId="2309"/>
    <cellStyle name="Normal 2 2 2 2 2 23 2 2 2 2 2 2 7 2" xfId="9206"/>
    <cellStyle name="Normal 2 2 2 2 2 23 2 2 2 2 2 2 7 2 2" xfId="23559"/>
    <cellStyle name="Normal 2 2 2 2 2 23 2 2 2 2 2 2 7 3" xfId="16073"/>
    <cellStyle name="Normal 2 2 2 2 2 23 2 2 2 2 2 2 7 3 2" xfId="19824"/>
    <cellStyle name="Normal 2 2 2 2 2 23 2 2 2 2 2 2 7 4" xfId="11109"/>
    <cellStyle name="Normal 2 2 2 2 2 23 2 2 2 2 2 2 7 5" xfId="27296"/>
    <cellStyle name="Normal 2 2 2 2 2 23 2 2 2 2 2 2 7 6" xfId="31023"/>
    <cellStyle name="Normal 2 2 2 2 2 23 2 2 2 2 2 2 7 7" xfId="34756"/>
    <cellStyle name="Normal 2 2 2 2 2 23 2 2 2 2 2 2 7 8" xfId="38487"/>
    <cellStyle name="Normal 2 2 2 2 2 23 2 2 2 2 2 2 8" xfId="2310"/>
    <cellStyle name="Normal 2 2 2 2 2 23 2 2 2 2 2 2 8 2" xfId="9207"/>
    <cellStyle name="Normal 2 2 2 2 2 23 2 2 2 2 2 2 8 2 2" xfId="23560"/>
    <cellStyle name="Normal 2 2 2 2 2 23 2 2 2 2 2 2 8 3" xfId="16074"/>
    <cellStyle name="Normal 2 2 2 2 2 23 2 2 2 2 2 2 8 3 2" xfId="19825"/>
    <cellStyle name="Normal 2 2 2 2 2 23 2 2 2 2 2 2 8 4" xfId="11110"/>
    <cellStyle name="Normal 2 2 2 2 2 23 2 2 2 2 2 2 8 5" xfId="27297"/>
    <cellStyle name="Normal 2 2 2 2 2 23 2 2 2 2 2 2 8 6" xfId="31024"/>
    <cellStyle name="Normal 2 2 2 2 2 23 2 2 2 2 2 2 8 7" xfId="34757"/>
    <cellStyle name="Normal 2 2 2 2 2 23 2 2 2 2 2 2 8 8" xfId="38488"/>
    <cellStyle name="Normal 2 2 2 2 2 23 2 2 2 2 2 2 9" xfId="2311"/>
    <cellStyle name="Normal 2 2 2 2 2 23 2 2 2 2 2 2 9 2" xfId="9208"/>
    <cellStyle name="Normal 2 2 2 2 2 23 2 2 2 2 2 2 9 2 2" xfId="23561"/>
    <cellStyle name="Normal 2 2 2 2 2 23 2 2 2 2 2 2 9 3" xfId="16075"/>
    <cellStyle name="Normal 2 2 2 2 2 23 2 2 2 2 2 2 9 3 2" xfId="19826"/>
    <cellStyle name="Normal 2 2 2 2 2 23 2 2 2 2 2 2 9 4" xfId="11111"/>
    <cellStyle name="Normal 2 2 2 2 2 23 2 2 2 2 2 2 9 5" xfId="27298"/>
    <cellStyle name="Normal 2 2 2 2 2 23 2 2 2 2 2 2 9 6" xfId="31025"/>
    <cellStyle name="Normal 2 2 2 2 2 23 2 2 2 2 2 2 9 7" xfId="34758"/>
    <cellStyle name="Normal 2 2 2 2 2 23 2 2 2 2 2 2 9 8" xfId="38489"/>
    <cellStyle name="Normal 2 2 2 2 2 23 2 2 2 2 2 3" xfId="2312"/>
    <cellStyle name="Normal 2 2 2 2 2 23 2 2 2 2 2 3 10" xfId="2313"/>
    <cellStyle name="Normal 2 2 2 2 2 23 2 2 2 2 2 3 10 2" xfId="9210"/>
    <cellStyle name="Normal 2 2 2 2 2 23 2 2 2 2 2 3 10 2 2" xfId="23563"/>
    <cellStyle name="Normal 2 2 2 2 2 23 2 2 2 2 2 3 10 3" xfId="16077"/>
    <cellStyle name="Normal 2 2 2 2 2 23 2 2 2 2 2 3 10 3 2" xfId="19828"/>
    <cellStyle name="Normal 2 2 2 2 2 23 2 2 2 2 2 3 10 4" xfId="11132"/>
    <cellStyle name="Normal 2 2 2 2 2 23 2 2 2 2 2 3 10 5" xfId="27300"/>
    <cellStyle name="Normal 2 2 2 2 2 23 2 2 2 2 2 3 10 6" xfId="31027"/>
    <cellStyle name="Normal 2 2 2 2 2 23 2 2 2 2 2 3 10 7" xfId="34760"/>
    <cellStyle name="Normal 2 2 2 2 2 23 2 2 2 2 2 3 10 8" xfId="38491"/>
    <cellStyle name="Normal 2 2 2 2 2 23 2 2 2 2 2 3 11" xfId="2314"/>
    <cellStyle name="Normal 2 2 2 2 2 23 2 2 2 2 2 3 11 2" xfId="9211"/>
    <cellStyle name="Normal 2 2 2 2 2 23 2 2 2 2 2 3 11 2 2" xfId="23564"/>
    <cellStyle name="Normal 2 2 2 2 2 23 2 2 2 2 2 3 11 3" xfId="16078"/>
    <cellStyle name="Normal 2 2 2 2 2 23 2 2 2 2 2 3 11 3 2" xfId="19829"/>
    <cellStyle name="Normal 2 2 2 2 2 23 2 2 2 2 2 3 11 4" xfId="11133"/>
    <cellStyle name="Normal 2 2 2 2 2 23 2 2 2 2 2 3 11 5" xfId="27301"/>
    <cellStyle name="Normal 2 2 2 2 2 23 2 2 2 2 2 3 11 6" xfId="31028"/>
    <cellStyle name="Normal 2 2 2 2 2 23 2 2 2 2 2 3 11 7" xfId="34761"/>
    <cellStyle name="Normal 2 2 2 2 2 23 2 2 2 2 2 3 11 8" xfId="38492"/>
    <cellStyle name="Normal 2 2 2 2 2 23 2 2 2 2 2 3 12" xfId="9209"/>
    <cellStyle name="Normal 2 2 2 2 2 23 2 2 2 2 2 3 12 2" xfId="23562"/>
    <cellStyle name="Normal 2 2 2 2 2 23 2 2 2 2 2 3 13" xfId="16076"/>
    <cellStyle name="Normal 2 2 2 2 2 23 2 2 2 2 2 3 13 2" xfId="19827"/>
    <cellStyle name="Normal 2 2 2 2 2 23 2 2 2 2 2 3 14" xfId="11122"/>
    <cellStyle name="Normal 2 2 2 2 2 23 2 2 2 2 2 3 15" xfId="27299"/>
    <cellStyle name="Normal 2 2 2 2 2 23 2 2 2 2 2 3 16" xfId="31026"/>
    <cellStyle name="Normal 2 2 2 2 2 23 2 2 2 2 2 3 17" xfId="34759"/>
    <cellStyle name="Normal 2 2 2 2 2 23 2 2 2 2 2 3 18" xfId="38490"/>
    <cellStyle name="Normal 2 2 2 2 2 23 2 2 2 2 2 3 2" xfId="2315"/>
    <cellStyle name="Normal 2 2 2 2 2 23 2 2 2 2 2 3 2 2" xfId="2316"/>
    <cellStyle name="Normal 2 2 2 2 2 23 2 2 2 2 2 3 2 2 2" xfId="9213"/>
    <cellStyle name="Normal 2 2 2 2 2 23 2 2 2 2 2 3 2 2 2 2" xfId="23565"/>
    <cellStyle name="Normal 2 2 2 2 2 23 2 2 2 2 2 3 2 2 3" xfId="16079"/>
    <cellStyle name="Normal 2 2 2 2 2 23 2 2 2 2 2 3 2 2 3 2" xfId="19830"/>
    <cellStyle name="Normal 2 2 2 2 2 23 2 2 2 2 2 3 2 2 4" xfId="11134"/>
    <cellStyle name="Normal 2 2 2 2 2 23 2 2 2 2 2 3 2 2 5" xfId="27302"/>
    <cellStyle name="Normal 2 2 2 2 2 23 2 2 2 2 2 3 2 2 6" xfId="31029"/>
    <cellStyle name="Normal 2 2 2 2 2 23 2 2 2 2 2 3 2 2 7" xfId="34762"/>
    <cellStyle name="Normal 2 2 2 2 2 23 2 2 2 2 2 3 2 2 8" xfId="38493"/>
    <cellStyle name="Normal 2 2 2 2 2 23 2 2 2 2 2 3 3" xfId="2317"/>
    <cellStyle name="Normal 2 2 2 2 2 23 2 2 2 2 2 3 3 2" xfId="9214"/>
    <cellStyle name="Normal 2 2 2 2 2 23 2 2 2 2 2 3 3 2 2" xfId="23566"/>
    <cellStyle name="Normal 2 2 2 2 2 23 2 2 2 2 2 3 3 3" xfId="16080"/>
    <cellStyle name="Normal 2 2 2 2 2 23 2 2 2 2 2 3 3 3 2" xfId="19831"/>
    <cellStyle name="Normal 2 2 2 2 2 23 2 2 2 2 2 3 3 4" xfId="11135"/>
    <cellStyle name="Normal 2 2 2 2 2 23 2 2 2 2 2 3 3 5" xfId="27303"/>
    <cellStyle name="Normal 2 2 2 2 2 23 2 2 2 2 2 3 3 6" xfId="31030"/>
    <cellStyle name="Normal 2 2 2 2 2 23 2 2 2 2 2 3 3 7" xfId="34763"/>
    <cellStyle name="Normal 2 2 2 2 2 23 2 2 2 2 2 3 3 8" xfId="38494"/>
    <cellStyle name="Normal 2 2 2 2 2 23 2 2 2 2 2 3 4" xfId="2318"/>
    <cellStyle name="Normal 2 2 2 2 2 23 2 2 2 2 2 3 4 2" xfId="9215"/>
    <cellStyle name="Normal 2 2 2 2 2 23 2 2 2 2 2 3 4 2 2" xfId="23567"/>
    <cellStyle name="Normal 2 2 2 2 2 23 2 2 2 2 2 3 4 3" xfId="16081"/>
    <cellStyle name="Normal 2 2 2 2 2 23 2 2 2 2 2 3 4 3 2" xfId="19832"/>
    <cellStyle name="Normal 2 2 2 2 2 23 2 2 2 2 2 3 4 4" xfId="11136"/>
    <cellStyle name="Normal 2 2 2 2 2 23 2 2 2 2 2 3 4 5" xfId="27304"/>
    <cellStyle name="Normal 2 2 2 2 2 23 2 2 2 2 2 3 4 6" xfId="31031"/>
    <cellStyle name="Normal 2 2 2 2 2 23 2 2 2 2 2 3 4 7" xfId="34764"/>
    <cellStyle name="Normal 2 2 2 2 2 23 2 2 2 2 2 3 4 8" xfId="38495"/>
    <cellStyle name="Normal 2 2 2 2 2 23 2 2 2 2 2 3 5" xfId="2319"/>
    <cellStyle name="Normal 2 2 2 2 2 23 2 2 2 2 2 3 5 2" xfId="9216"/>
    <cellStyle name="Normal 2 2 2 2 2 23 2 2 2 2 2 3 5 2 2" xfId="23568"/>
    <cellStyle name="Normal 2 2 2 2 2 23 2 2 2 2 2 3 5 3" xfId="16082"/>
    <cellStyle name="Normal 2 2 2 2 2 23 2 2 2 2 2 3 5 3 2" xfId="19833"/>
    <cellStyle name="Normal 2 2 2 2 2 23 2 2 2 2 2 3 5 4" xfId="11137"/>
    <cellStyle name="Normal 2 2 2 2 2 23 2 2 2 2 2 3 5 5" xfId="27305"/>
    <cellStyle name="Normal 2 2 2 2 2 23 2 2 2 2 2 3 5 6" xfId="31032"/>
    <cellStyle name="Normal 2 2 2 2 2 23 2 2 2 2 2 3 5 7" xfId="34765"/>
    <cellStyle name="Normal 2 2 2 2 2 23 2 2 2 2 2 3 5 8" xfId="38496"/>
    <cellStyle name="Normal 2 2 2 2 2 23 2 2 2 2 2 3 6" xfId="2320"/>
    <cellStyle name="Normal 2 2 2 2 2 23 2 2 2 2 2 3 6 2" xfId="9217"/>
    <cellStyle name="Normal 2 2 2 2 2 23 2 2 2 2 2 3 6 2 2" xfId="23569"/>
    <cellStyle name="Normal 2 2 2 2 2 23 2 2 2 2 2 3 6 3" xfId="16083"/>
    <cellStyle name="Normal 2 2 2 2 2 23 2 2 2 2 2 3 6 3 2" xfId="19834"/>
    <cellStyle name="Normal 2 2 2 2 2 23 2 2 2 2 2 3 6 4" xfId="11138"/>
    <cellStyle name="Normal 2 2 2 2 2 23 2 2 2 2 2 3 6 5" xfId="27306"/>
    <cellStyle name="Normal 2 2 2 2 2 23 2 2 2 2 2 3 6 6" xfId="31033"/>
    <cellStyle name="Normal 2 2 2 2 2 23 2 2 2 2 2 3 6 7" xfId="34766"/>
    <cellStyle name="Normal 2 2 2 2 2 23 2 2 2 2 2 3 6 8" xfId="38497"/>
    <cellStyle name="Normal 2 2 2 2 2 23 2 2 2 2 2 3 7" xfId="2321"/>
    <cellStyle name="Normal 2 2 2 2 2 23 2 2 2 2 2 3 7 2" xfId="9218"/>
    <cellStyle name="Normal 2 2 2 2 2 23 2 2 2 2 2 3 7 2 2" xfId="23570"/>
    <cellStyle name="Normal 2 2 2 2 2 23 2 2 2 2 2 3 7 3" xfId="16084"/>
    <cellStyle name="Normal 2 2 2 2 2 23 2 2 2 2 2 3 7 3 2" xfId="19835"/>
    <cellStyle name="Normal 2 2 2 2 2 23 2 2 2 2 2 3 7 4" xfId="11139"/>
    <cellStyle name="Normal 2 2 2 2 2 23 2 2 2 2 2 3 7 5" xfId="27307"/>
    <cellStyle name="Normal 2 2 2 2 2 23 2 2 2 2 2 3 7 6" xfId="31034"/>
    <cellStyle name="Normal 2 2 2 2 2 23 2 2 2 2 2 3 7 7" xfId="34767"/>
    <cellStyle name="Normal 2 2 2 2 2 23 2 2 2 2 2 3 7 8" xfId="38498"/>
    <cellStyle name="Normal 2 2 2 2 2 23 2 2 2 2 2 3 8" xfId="2322"/>
    <cellStyle name="Normal 2 2 2 2 2 23 2 2 2 2 2 3 8 2" xfId="9219"/>
    <cellStyle name="Normal 2 2 2 2 2 23 2 2 2 2 2 3 8 2 2" xfId="23571"/>
    <cellStyle name="Normal 2 2 2 2 2 23 2 2 2 2 2 3 8 3" xfId="16085"/>
    <cellStyle name="Normal 2 2 2 2 2 23 2 2 2 2 2 3 8 3 2" xfId="19836"/>
    <cellStyle name="Normal 2 2 2 2 2 23 2 2 2 2 2 3 8 4" xfId="11143"/>
    <cellStyle name="Normal 2 2 2 2 2 23 2 2 2 2 2 3 8 5" xfId="27308"/>
    <cellStyle name="Normal 2 2 2 2 2 23 2 2 2 2 2 3 8 6" xfId="31035"/>
    <cellStyle name="Normal 2 2 2 2 2 23 2 2 2 2 2 3 8 7" xfId="34768"/>
    <cellStyle name="Normal 2 2 2 2 2 23 2 2 2 2 2 3 8 8" xfId="38499"/>
    <cellStyle name="Normal 2 2 2 2 2 23 2 2 2 2 2 3 9" xfId="2323"/>
    <cellStyle name="Normal 2 2 2 2 2 23 2 2 2 2 2 3 9 2" xfId="9220"/>
    <cellStyle name="Normal 2 2 2 2 2 23 2 2 2 2 2 3 9 2 2" xfId="23572"/>
    <cellStyle name="Normal 2 2 2 2 2 23 2 2 2 2 2 3 9 3" xfId="16086"/>
    <cellStyle name="Normal 2 2 2 2 2 23 2 2 2 2 2 3 9 3 2" xfId="19837"/>
    <cellStyle name="Normal 2 2 2 2 2 23 2 2 2 2 2 3 9 4" xfId="11153"/>
    <cellStyle name="Normal 2 2 2 2 2 23 2 2 2 2 2 3 9 5" xfId="27309"/>
    <cellStyle name="Normal 2 2 2 2 2 23 2 2 2 2 2 3 9 6" xfId="31036"/>
    <cellStyle name="Normal 2 2 2 2 2 23 2 2 2 2 2 3 9 7" xfId="34769"/>
    <cellStyle name="Normal 2 2 2 2 2 23 2 2 2 2 2 3 9 8" xfId="38500"/>
    <cellStyle name="Normal 2 2 2 2 2 23 2 2 2 2 2 4" xfId="2324"/>
    <cellStyle name="Normal 2 2 2 2 2 23 2 2 2 2 2 4 2" xfId="2325"/>
    <cellStyle name="Normal 2 2 2 2 2 23 2 2 2 2 2 4 3" xfId="9221"/>
    <cellStyle name="Normal 2 2 2 2 2 23 2 2 2 2 2 4 3 2" xfId="23573"/>
    <cellStyle name="Normal 2 2 2 2 2 23 2 2 2 2 2 4 4" xfId="16087"/>
    <cellStyle name="Normal 2 2 2 2 2 23 2 2 2 2 2 4 4 2" xfId="19838"/>
    <cellStyle name="Normal 2 2 2 2 2 23 2 2 2 2 2 4 5" xfId="11154"/>
    <cellStyle name="Normal 2 2 2 2 2 23 2 2 2 2 2 4 6" xfId="27310"/>
    <cellStyle name="Normal 2 2 2 2 2 23 2 2 2 2 2 4 7" xfId="31037"/>
    <cellStyle name="Normal 2 2 2 2 2 23 2 2 2 2 2 4 8" xfId="34770"/>
    <cellStyle name="Normal 2 2 2 2 2 23 2 2 2 2 2 4 9" xfId="38501"/>
    <cellStyle name="Normal 2 2 2 2 2 23 2 2 2 2 2 5" xfId="2326"/>
    <cellStyle name="Normal 2 2 2 2 2 23 2 2 2 2 2 6" xfId="2327"/>
    <cellStyle name="Normal 2 2 2 2 2 23 2 2 2 2 2 7" xfId="2328"/>
    <cellStyle name="Normal 2 2 2 2 2 23 2 2 2 2 2 8" xfId="2329"/>
    <cellStyle name="Normal 2 2 2 2 2 23 2 2 2 2 2 9" xfId="2330"/>
    <cellStyle name="Normal 2 2 2 2 2 23 2 2 2 2 20" xfId="38462"/>
    <cellStyle name="Normal 2 2 2 2 2 23 2 2 2 2 3" xfId="2331"/>
    <cellStyle name="Normal 2 2 2 2 2 23 2 2 2 2 3 10" xfId="2332"/>
    <cellStyle name="Normal 2 2 2 2 2 23 2 2 2 2 3 11" xfId="2333"/>
    <cellStyle name="Normal 2 2 2 2 2 23 2 2 2 2 3 2" xfId="2334"/>
    <cellStyle name="Normal 2 2 2 2 2 23 2 2 2 2 3 2 10" xfId="2335"/>
    <cellStyle name="Normal 2 2 2 2 2 23 2 2 2 2 3 2 10 2" xfId="9231"/>
    <cellStyle name="Normal 2 2 2 2 2 23 2 2 2 2 3 2 10 2 2" xfId="23575"/>
    <cellStyle name="Normal 2 2 2 2 2 23 2 2 2 2 3 2 10 3" xfId="16089"/>
    <cellStyle name="Normal 2 2 2 2 2 23 2 2 2 2 3 2 10 3 2" xfId="19840"/>
    <cellStyle name="Normal 2 2 2 2 2 23 2 2 2 2 3 2 10 4" xfId="11166"/>
    <cellStyle name="Normal 2 2 2 2 2 23 2 2 2 2 3 2 10 5" xfId="27312"/>
    <cellStyle name="Normal 2 2 2 2 2 23 2 2 2 2 3 2 10 6" xfId="31039"/>
    <cellStyle name="Normal 2 2 2 2 2 23 2 2 2 2 3 2 10 7" xfId="34772"/>
    <cellStyle name="Normal 2 2 2 2 2 23 2 2 2 2 3 2 10 8" xfId="38503"/>
    <cellStyle name="Normal 2 2 2 2 2 23 2 2 2 2 3 2 11" xfId="2336"/>
    <cellStyle name="Normal 2 2 2 2 2 23 2 2 2 2 3 2 11 2" xfId="9232"/>
    <cellStyle name="Normal 2 2 2 2 2 23 2 2 2 2 3 2 11 2 2" xfId="23576"/>
    <cellStyle name="Normal 2 2 2 2 2 23 2 2 2 2 3 2 11 3" xfId="16090"/>
    <cellStyle name="Normal 2 2 2 2 2 23 2 2 2 2 3 2 11 3 2" xfId="19841"/>
    <cellStyle name="Normal 2 2 2 2 2 23 2 2 2 2 3 2 11 4" xfId="11172"/>
    <cellStyle name="Normal 2 2 2 2 2 23 2 2 2 2 3 2 11 5" xfId="27313"/>
    <cellStyle name="Normal 2 2 2 2 2 23 2 2 2 2 3 2 11 6" xfId="31040"/>
    <cellStyle name="Normal 2 2 2 2 2 23 2 2 2 2 3 2 11 7" xfId="34773"/>
    <cellStyle name="Normal 2 2 2 2 2 23 2 2 2 2 3 2 11 8" xfId="38504"/>
    <cellStyle name="Normal 2 2 2 2 2 23 2 2 2 2 3 2 12" xfId="9230"/>
    <cellStyle name="Normal 2 2 2 2 2 23 2 2 2 2 3 2 12 2" xfId="23574"/>
    <cellStyle name="Normal 2 2 2 2 2 23 2 2 2 2 3 2 13" xfId="16088"/>
    <cellStyle name="Normal 2 2 2 2 2 23 2 2 2 2 3 2 13 2" xfId="19839"/>
    <cellStyle name="Normal 2 2 2 2 2 23 2 2 2 2 3 2 14" xfId="11165"/>
    <cellStyle name="Normal 2 2 2 2 2 23 2 2 2 2 3 2 15" xfId="27311"/>
    <cellStyle name="Normal 2 2 2 2 2 23 2 2 2 2 3 2 16" xfId="31038"/>
    <cellStyle name="Normal 2 2 2 2 2 23 2 2 2 2 3 2 17" xfId="34771"/>
    <cellStyle name="Normal 2 2 2 2 2 23 2 2 2 2 3 2 18" xfId="38502"/>
    <cellStyle name="Normal 2 2 2 2 2 23 2 2 2 2 3 2 2" xfId="2337"/>
    <cellStyle name="Normal 2 2 2 2 2 23 2 2 2 2 3 2 2 2" xfId="2338"/>
    <cellStyle name="Normal 2 2 2 2 2 23 2 2 2 2 3 2 2 2 2" xfId="9234"/>
    <cellStyle name="Normal 2 2 2 2 2 23 2 2 2 2 3 2 2 2 2 2" xfId="23577"/>
    <cellStyle name="Normal 2 2 2 2 2 23 2 2 2 2 3 2 2 2 3" xfId="16091"/>
    <cellStyle name="Normal 2 2 2 2 2 23 2 2 2 2 3 2 2 2 3 2" xfId="19842"/>
    <cellStyle name="Normal 2 2 2 2 2 23 2 2 2 2 3 2 2 2 4" xfId="11173"/>
    <cellStyle name="Normal 2 2 2 2 2 23 2 2 2 2 3 2 2 2 5" xfId="27314"/>
    <cellStyle name="Normal 2 2 2 2 2 23 2 2 2 2 3 2 2 2 6" xfId="31041"/>
    <cellStyle name="Normal 2 2 2 2 2 23 2 2 2 2 3 2 2 2 7" xfId="34774"/>
    <cellStyle name="Normal 2 2 2 2 2 23 2 2 2 2 3 2 2 2 8" xfId="38505"/>
    <cellStyle name="Normal 2 2 2 2 2 23 2 2 2 2 3 2 3" xfId="2339"/>
    <cellStyle name="Normal 2 2 2 2 2 23 2 2 2 2 3 2 3 2" xfId="9235"/>
    <cellStyle name="Normal 2 2 2 2 2 23 2 2 2 2 3 2 3 2 2" xfId="23578"/>
    <cellStyle name="Normal 2 2 2 2 2 23 2 2 2 2 3 2 3 3" xfId="16092"/>
    <cellStyle name="Normal 2 2 2 2 2 23 2 2 2 2 3 2 3 3 2" xfId="19843"/>
    <cellStyle name="Normal 2 2 2 2 2 23 2 2 2 2 3 2 3 4" xfId="11174"/>
    <cellStyle name="Normal 2 2 2 2 2 23 2 2 2 2 3 2 3 5" xfId="27315"/>
    <cellStyle name="Normal 2 2 2 2 2 23 2 2 2 2 3 2 3 6" xfId="31042"/>
    <cellStyle name="Normal 2 2 2 2 2 23 2 2 2 2 3 2 3 7" xfId="34775"/>
    <cellStyle name="Normal 2 2 2 2 2 23 2 2 2 2 3 2 3 8" xfId="38506"/>
    <cellStyle name="Normal 2 2 2 2 2 23 2 2 2 2 3 2 4" xfId="2340"/>
    <cellStyle name="Normal 2 2 2 2 2 23 2 2 2 2 3 2 4 2" xfId="9236"/>
    <cellStyle name="Normal 2 2 2 2 2 23 2 2 2 2 3 2 4 2 2" xfId="23579"/>
    <cellStyle name="Normal 2 2 2 2 2 23 2 2 2 2 3 2 4 3" xfId="16093"/>
    <cellStyle name="Normal 2 2 2 2 2 23 2 2 2 2 3 2 4 3 2" xfId="19844"/>
    <cellStyle name="Normal 2 2 2 2 2 23 2 2 2 2 3 2 4 4" xfId="11179"/>
    <cellStyle name="Normal 2 2 2 2 2 23 2 2 2 2 3 2 4 5" xfId="27316"/>
    <cellStyle name="Normal 2 2 2 2 2 23 2 2 2 2 3 2 4 6" xfId="31043"/>
    <cellStyle name="Normal 2 2 2 2 2 23 2 2 2 2 3 2 4 7" xfId="34776"/>
    <cellStyle name="Normal 2 2 2 2 2 23 2 2 2 2 3 2 4 8" xfId="38507"/>
    <cellStyle name="Normal 2 2 2 2 2 23 2 2 2 2 3 2 5" xfId="2341"/>
    <cellStyle name="Normal 2 2 2 2 2 23 2 2 2 2 3 2 5 2" xfId="9237"/>
    <cellStyle name="Normal 2 2 2 2 2 23 2 2 2 2 3 2 5 2 2" xfId="23580"/>
    <cellStyle name="Normal 2 2 2 2 2 23 2 2 2 2 3 2 5 3" xfId="16094"/>
    <cellStyle name="Normal 2 2 2 2 2 23 2 2 2 2 3 2 5 3 2" xfId="19845"/>
    <cellStyle name="Normal 2 2 2 2 2 23 2 2 2 2 3 2 5 4" xfId="11180"/>
    <cellStyle name="Normal 2 2 2 2 2 23 2 2 2 2 3 2 5 5" xfId="27317"/>
    <cellStyle name="Normal 2 2 2 2 2 23 2 2 2 2 3 2 5 6" xfId="31044"/>
    <cellStyle name="Normal 2 2 2 2 2 23 2 2 2 2 3 2 5 7" xfId="34777"/>
    <cellStyle name="Normal 2 2 2 2 2 23 2 2 2 2 3 2 5 8" xfId="38508"/>
    <cellStyle name="Normal 2 2 2 2 2 23 2 2 2 2 3 2 6" xfId="2342"/>
    <cellStyle name="Normal 2 2 2 2 2 23 2 2 2 2 3 2 6 2" xfId="9238"/>
    <cellStyle name="Normal 2 2 2 2 2 23 2 2 2 2 3 2 6 2 2" xfId="23581"/>
    <cellStyle name="Normal 2 2 2 2 2 23 2 2 2 2 3 2 6 3" xfId="16095"/>
    <cellStyle name="Normal 2 2 2 2 2 23 2 2 2 2 3 2 6 3 2" xfId="19846"/>
    <cellStyle name="Normal 2 2 2 2 2 23 2 2 2 2 3 2 6 4" xfId="11181"/>
    <cellStyle name="Normal 2 2 2 2 2 23 2 2 2 2 3 2 6 5" xfId="27318"/>
    <cellStyle name="Normal 2 2 2 2 2 23 2 2 2 2 3 2 6 6" xfId="31045"/>
    <cellStyle name="Normal 2 2 2 2 2 23 2 2 2 2 3 2 6 7" xfId="34778"/>
    <cellStyle name="Normal 2 2 2 2 2 23 2 2 2 2 3 2 6 8" xfId="38509"/>
    <cellStyle name="Normal 2 2 2 2 2 23 2 2 2 2 3 2 7" xfId="2343"/>
    <cellStyle name="Normal 2 2 2 2 2 23 2 2 2 2 3 2 7 2" xfId="9239"/>
    <cellStyle name="Normal 2 2 2 2 2 23 2 2 2 2 3 2 7 2 2" xfId="23582"/>
    <cellStyle name="Normal 2 2 2 2 2 23 2 2 2 2 3 2 7 3" xfId="16096"/>
    <cellStyle name="Normal 2 2 2 2 2 23 2 2 2 2 3 2 7 3 2" xfId="19847"/>
    <cellStyle name="Normal 2 2 2 2 2 23 2 2 2 2 3 2 7 4" xfId="11185"/>
    <cellStyle name="Normal 2 2 2 2 2 23 2 2 2 2 3 2 7 5" xfId="27319"/>
    <cellStyle name="Normal 2 2 2 2 2 23 2 2 2 2 3 2 7 6" xfId="31046"/>
    <cellStyle name="Normal 2 2 2 2 2 23 2 2 2 2 3 2 7 7" xfId="34779"/>
    <cellStyle name="Normal 2 2 2 2 2 23 2 2 2 2 3 2 7 8" xfId="38510"/>
    <cellStyle name="Normal 2 2 2 2 2 23 2 2 2 2 3 2 8" xfId="2344"/>
    <cellStyle name="Normal 2 2 2 2 2 23 2 2 2 2 3 2 8 2" xfId="9240"/>
    <cellStyle name="Normal 2 2 2 2 2 23 2 2 2 2 3 2 8 2 2" xfId="23583"/>
    <cellStyle name="Normal 2 2 2 2 2 23 2 2 2 2 3 2 8 3" xfId="16097"/>
    <cellStyle name="Normal 2 2 2 2 2 23 2 2 2 2 3 2 8 3 2" xfId="19848"/>
    <cellStyle name="Normal 2 2 2 2 2 23 2 2 2 2 3 2 8 4" xfId="11195"/>
    <cellStyle name="Normal 2 2 2 2 2 23 2 2 2 2 3 2 8 5" xfId="27320"/>
    <cellStyle name="Normal 2 2 2 2 2 23 2 2 2 2 3 2 8 6" xfId="31047"/>
    <cellStyle name="Normal 2 2 2 2 2 23 2 2 2 2 3 2 8 7" xfId="34780"/>
    <cellStyle name="Normal 2 2 2 2 2 23 2 2 2 2 3 2 8 8" xfId="38511"/>
    <cellStyle name="Normal 2 2 2 2 2 23 2 2 2 2 3 2 9" xfId="2345"/>
    <cellStyle name="Normal 2 2 2 2 2 23 2 2 2 2 3 2 9 2" xfId="9241"/>
    <cellStyle name="Normal 2 2 2 2 2 23 2 2 2 2 3 2 9 2 2" xfId="23584"/>
    <cellStyle name="Normal 2 2 2 2 2 23 2 2 2 2 3 2 9 3" xfId="16098"/>
    <cellStyle name="Normal 2 2 2 2 2 23 2 2 2 2 3 2 9 3 2" xfId="19849"/>
    <cellStyle name="Normal 2 2 2 2 2 23 2 2 2 2 3 2 9 4" xfId="11196"/>
    <cellStyle name="Normal 2 2 2 2 2 23 2 2 2 2 3 2 9 5" xfId="27321"/>
    <cellStyle name="Normal 2 2 2 2 2 23 2 2 2 2 3 2 9 6" xfId="31048"/>
    <cellStyle name="Normal 2 2 2 2 2 23 2 2 2 2 3 2 9 7" xfId="34781"/>
    <cellStyle name="Normal 2 2 2 2 2 23 2 2 2 2 3 2 9 8" xfId="38512"/>
    <cellStyle name="Normal 2 2 2 2 2 23 2 2 2 2 3 3" xfId="2346"/>
    <cellStyle name="Normal 2 2 2 2 2 23 2 2 2 2 3 3 2" xfId="2347"/>
    <cellStyle name="Normal 2 2 2 2 2 23 2 2 2 2 3 3 3" xfId="9242"/>
    <cellStyle name="Normal 2 2 2 2 2 23 2 2 2 2 3 3 3 2" xfId="23585"/>
    <cellStyle name="Normal 2 2 2 2 2 23 2 2 2 2 3 3 4" xfId="16099"/>
    <cellStyle name="Normal 2 2 2 2 2 23 2 2 2 2 3 3 4 2" xfId="19850"/>
    <cellStyle name="Normal 2 2 2 2 2 23 2 2 2 2 3 3 5" xfId="11197"/>
    <cellStyle name="Normal 2 2 2 2 2 23 2 2 2 2 3 3 6" xfId="27322"/>
    <cellStyle name="Normal 2 2 2 2 2 23 2 2 2 2 3 3 7" xfId="31049"/>
    <cellStyle name="Normal 2 2 2 2 2 23 2 2 2 2 3 3 8" xfId="34782"/>
    <cellStyle name="Normal 2 2 2 2 2 23 2 2 2 2 3 3 9" xfId="38513"/>
    <cellStyle name="Normal 2 2 2 2 2 23 2 2 2 2 3 4" xfId="2348"/>
    <cellStyle name="Normal 2 2 2 2 2 23 2 2 2 2 3 5" xfId="2349"/>
    <cellStyle name="Normal 2 2 2 2 2 23 2 2 2 2 3 6" xfId="2350"/>
    <cellStyle name="Normal 2 2 2 2 2 23 2 2 2 2 3 7" xfId="2351"/>
    <cellStyle name="Normal 2 2 2 2 2 23 2 2 2 2 3 8" xfId="2352"/>
    <cellStyle name="Normal 2 2 2 2 2 23 2 2 2 2 3 9" xfId="2353"/>
    <cellStyle name="Normal 2 2 2 2 2 23 2 2 2 2 4" xfId="2354"/>
    <cellStyle name="Normal 2 2 2 2 2 23 2 2 2 2 4 2" xfId="2355"/>
    <cellStyle name="Normal 2 2 2 2 2 23 2 2 2 2 4 2 2" xfId="9250"/>
    <cellStyle name="Normal 2 2 2 2 2 23 2 2 2 2 4 2 2 2" xfId="23586"/>
    <cellStyle name="Normal 2 2 2 2 2 23 2 2 2 2 4 2 3" xfId="16100"/>
    <cellStyle name="Normal 2 2 2 2 2 23 2 2 2 2 4 2 3 2" xfId="19851"/>
    <cellStyle name="Normal 2 2 2 2 2 23 2 2 2 2 4 2 4" xfId="11217"/>
    <cellStyle name="Normal 2 2 2 2 2 23 2 2 2 2 4 2 5" xfId="27323"/>
    <cellStyle name="Normal 2 2 2 2 2 23 2 2 2 2 4 2 6" xfId="31050"/>
    <cellStyle name="Normal 2 2 2 2 2 23 2 2 2 2 4 2 7" xfId="34783"/>
    <cellStyle name="Normal 2 2 2 2 2 23 2 2 2 2 4 2 8" xfId="38514"/>
    <cellStyle name="Normal 2 2 2 2 2 23 2 2 2 2 5" xfId="2356"/>
    <cellStyle name="Normal 2 2 2 2 2 23 2 2 2 2 5 2" xfId="9251"/>
    <cellStyle name="Normal 2 2 2 2 2 23 2 2 2 2 5 2 2" xfId="23587"/>
    <cellStyle name="Normal 2 2 2 2 2 23 2 2 2 2 5 3" xfId="16101"/>
    <cellStyle name="Normal 2 2 2 2 2 23 2 2 2 2 5 3 2" xfId="19852"/>
    <cellStyle name="Normal 2 2 2 2 2 23 2 2 2 2 5 4" xfId="11218"/>
    <cellStyle name="Normal 2 2 2 2 2 23 2 2 2 2 5 5" xfId="27324"/>
    <cellStyle name="Normal 2 2 2 2 2 23 2 2 2 2 5 6" xfId="31051"/>
    <cellStyle name="Normal 2 2 2 2 2 23 2 2 2 2 5 7" xfId="34784"/>
    <cellStyle name="Normal 2 2 2 2 2 23 2 2 2 2 5 8" xfId="38515"/>
    <cellStyle name="Normal 2 2 2 2 2 23 2 2 2 2 6" xfId="2357"/>
    <cellStyle name="Normal 2 2 2 2 2 23 2 2 2 2 6 2" xfId="9252"/>
    <cellStyle name="Normal 2 2 2 2 2 23 2 2 2 2 6 2 2" xfId="23588"/>
    <cellStyle name="Normal 2 2 2 2 2 23 2 2 2 2 6 3" xfId="16102"/>
    <cellStyle name="Normal 2 2 2 2 2 23 2 2 2 2 6 3 2" xfId="19853"/>
    <cellStyle name="Normal 2 2 2 2 2 23 2 2 2 2 6 4" xfId="11219"/>
    <cellStyle name="Normal 2 2 2 2 2 23 2 2 2 2 6 5" xfId="27325"/>
    <cellStyle name="Normal 2 2 2 2 2 23 2 2 2 2 6 6" xfId="31052"/>
    <cellStyle name="Normal 2 2 2 2 2 23 2 2 2 2 6 7" xfId="34785"/>
    <cellStyle name="Normal 2 2 2 2 2 23 2 2 2 2 6 8" xfId="38516"/>
    <cellStyle name="Normal 2 2 2 2 2 23 2 2 2 2 7" xfId="2358"/>
    <cellStyle name="Normal 2 2 2 2 2 23 2 2 2 2 7 2" xfId="9253"/>
    <cellStyle name="Normal 2 2 2 2 2 23 2 2 2 2 7 2 2" xfId="23589"/>
    <cellStyle name="Normal 2 2 2 2 2 23 2 2 2 2 7 3" xfId="16103"/>
    <cellStyle name="Normal 2 2 2 2 2 23 2 2 2 2 7 3 2" xfId="19854"/>
    <cellStyle name="Normal 2 2 2 2 2 23 2 2 2 2 7 4" xfId="11220"/>
    <cellStyle name="Normal 2 2 2 2 2 23 2 2 2 2 7 5" xfId="27326"/>
    <cellStyle name="Normal 2 2 2 2 2 23 2 2 2 2 7 6" xfId="31053"/>
    <cellStyle name="Normal 2 2 2 2 2 23 2 2 2 2 7 7" xfId="34786"/>
    <cellStyle name="Normal 2 2 2 2 2 23 2 2 2 2 7 8" xfId="38517"/>
    <cellStyle name="Normal 2 2 2 2 2 23 2 2 2 2 8" xfId="2359"/>
    <cellStyle name="Normal 2 2 2 2 2 23 2 2 2 2 8 2" xfId="9254"/>
    <cellStyle name="Normal 2 2 2 2 2 23 2 2 2 2 8 2 2" xfId="23590"/>
    <cellStyle name="Normal 2 2 2 2 2 23 2 2 2 2 8 3" xfId="16104"/>
    <cellStyle name="Normal 2 2 2 2 2 23 2 2 2 2 8 3 2" xfId="19855"/>
    <cellStyle name="Normal 2 2 2 2 2 23 2 2 2 2 8 4" xfId="11221"/>
    <cellStyle name="Normal 2 2 2 2 2 23 2 2 2 2 8 5" xfId="27327"/>
    <cellStyle name="Normal 2 2 2 2 2 23 2 2 2 2 8 6" xfId="31054"/>
    <cellStyle name="Normal 2 2 2 2 2 23 2 2 2 2 8 7" xfId="34787"/>
    <cellStyle name="Normal 2 2 2 2 2 23 2 2 2 2 8 8" xfId="38518"/>
    <cellStyle name="Normal 2 2 2 2 2 23 2 2 2 2 9" xfId="2360"/>
    <cellStyle name="Normal 2 2 2 2 2 23 2 2 2 2 9 2" xfId="9255"/>
    <cellStyle name="Normal 2 2 2 2 2 23 2 2 2 2 9 2 2" xfId="23591"/>
    <cellStyle name="Normal 2 2 2 2 2 23 2 2 2 2 9 3" xfId="16105"/>
    <cellStyle name="Normal 2 2 2 2 2 23 2 2 2 2 9 3 2" xfId="19856"/>
    <cellStyle name="Normal 2 2 2 2 2 23 2 2 2 2 9 4" xfId="11222"/>
    <cellStyle name="Normal 2 2 2 2 2 23 2 2 2 2 9 5" xfId="27328"/>
    <cellStyle name="Normal 2 2 2 2 2 23 2 2 2 2 9 6" xfId="31055"/>
    <cellStyle name="Normal 2 2 2 2 2 23 2 2 2 2 9 7" xfId="34788"/>
    <cellStyle name="Normal 2 2 2 2 2 23 2 2 2 2 9 8" xfId="38519"/>
    <cellStyle name="Normal 2 2 2 2 2 23 2 2 2 3" xfId="2361"/>
    <cellStyle name="Normal 2 2 2 2 2 23 2 2 2 3 10" xfId="2362"/>
    <cellStyle name="Normal 2 2 2 2 2 23 2 2 2 3 10 2" xfId="9257"/>
    <cellStyle name="Normal 2 2 2 2 2 23 2 2 2 3 10 2 2" xfId="23593"/>
    <cellStyle name="Normal 2 2 2 2 2 23 2 2 2 3 10 3" xfId="16107"/>
    <cellStyle name="Normal 2 2 2 2 2 23 2 2 2 3 10 3 2" xfId="19858"/>
    <cellStyle name="Normal 2 2 2 2 2 23 2 2 2 3 10 4" xfId="11227"/>
    <cellStyle name="Normal 2 2 2 2 2 23 2 2 2 3 10 5" xfId="27330"/>
    <cellStyle name="Normal 2 2 2 2 2 23 2 2 2 3 10 6" xfId="31057"/>
    <cellStyle name="Normal 2 2 2 2 2 23 2 2 2 3 10 7" xfId="34790"/>
    <cellStyle name="Normal 2 2 2 2 2 23 2 2 2 3 10 8" xfId="38521"/>
    <cellStyle name="Normal 2 2 2 2 2 23 2 2 2 3 11" xfId="2363"/>
    <cellStyle name="Normal 2 2 2 2 2 23 2 2 2 3 11 2" xfId="9258"/>
    <cellStyle name="Normal 2 2 2 2 2 23 2 2 2 3 11 2 2" xfId="23594"/>
    <cellStyle name="Normal 2 2 2 2 2 23 2 2 2 3 11 3" xfId="16108"/>
    <cellStyle name="Normal 2 2 2 2 2 23 2 2 2 3 11 3 2" xfId="19859"/>
    <cellStyle name="Normal 2 2 2 2 2 23 2 2 2 3 11 4" xfId="11237"/>
    <cellStyle name="Normal 2 2 2 2 2 23 2 2 2 3 11 5" xfId="27331"/>
    <cellStyle name="Normal 2 2 2 2 2 23 2 2 2 3 11 6" xfId="31058"/>
    <cellStyle name="Normal 2 2 2 2 2 23 2 2 2 3 11 7" xfId="34791"/>
    <cellStyle name="Normal 2 2 2 2 2 23 2 2 2 3 11 8" xfId="38522"/>
    <cellStyle name="Normal 2 2 2 2 2 23 2 2 2 3 12" xfId="2364"/>
    <cellStyle name="Normal 2 2 2 2 2 23 2 2 2 3 12 2" xfId="9259"/>
    <cellStyle name="Normal 2 2 2 2 2 23 2 2 2 3 12 2 2" xfId="23595"/>
    <cellStyle name="Normal 2 2 2 2 2 23 2 2 2 3 12 3" xfId="16109"/>
    <cellStyle name="Normal 2 2 2 2 2 23 2 2 2 3 12 3 2" xfId="19860"/>
    <cellStyle name="Normal 2 2 2 2 2 23 2 2 2 3 12 4" xfId="11238"/>
    <cellStyle name="Normal 2 2 2 2 2 23 2 2 2 3 12 5" xfId="27332"/>
    <cellStyle name="Normal 2 2 2 2 2 23 2 2 2 3 12 6" xfId="31059"/>
    <cellStyle name="Normal 2 2 2 2 2 23 2 2 2 3 12 7" xfId="34792"/>
    <cellStyle name="Normal 2 2 2 2 2 23 2 2 2 3 12 8" xfId="38523"/>
    <cellStyle name="Normal 2 2 2 2 2 23 2 2 2 3 13" xfId="9256"/>
    <cellStyle name="Normal 2 2 2 2 2 23 2 2 2 3 13 2" xfId="23592"/>
    <cellStyle name="Normal 2 2 2 2 2 23 2 2 2 3 14" xfId="16106"/>
    <cellStyle name="Normal 2 2 2 2 2 23 2 2 2 3 14 2" xfId="19857"/>
    <cellStyle name="Normal 2 2 2 2 2 23 2 2 2 3 15" xfId="11223"/>
    <cellStyle name="Normal 2 2 2 2 2 23 2 2 2 3 16" xfId="27329"/>
    <cellStyle name="Normal 2 2 2 2 2 23 2 2 2 3 17" xfId="31056"/>
    <cellStyle name="Normal 2 2 2 2 2 23 2 2 2 3 18" xfId="34789"/>
    <cellStyle name="Normal 2 2 2 2 2 23 2 2 2 3 19" xfId="38520"/>
    <cellStyle name="Normal 2 2 2 2 2 23 2 2 2 3 2" xfId="2365"/>
    <cellStyle name="Normal 2 2 2 2 2 23 2 2 2 3 2 10" xfId="2366"/>
    <cellStyle name="Normal 2 2 2 2 2 23 2 2 2 3 2 11" xfId="2367"/>
    <cellStyle name="Normal 2 2 2 2 2 23 2 2 2 3 2 2" xfId="2368"/>
    <cellStyle name="Normal 2 2 2 2 2 23 2 2 2 3 2 2 10" xfId="2369"/>
    <cellStyle name="Normal 2 2 2 2 2 23 2 2 2 3 2 2 10 2" xfId="9261"/>
    <cellStyle name="Normal 2 2 2 2 2 23 2 2 2 3 2 2 10 2 2" xfId="23597"/>
    <cellStyle name="Normal 2 2 2 2 2 23 2 2 2 3 2 2 10 3" xfId="16111"/>
    <cellStyle name="Normal 2 2 2 2 2 23 2 2 2 3 2 2 10 3 2" xfId="19862"/>
    <cellStyle name="Normal 2 2 2 2 2 23 2 2 2 3 2 2 10 4" xfId="11240"/>
    <cellStyle name="Normal 2 2 2 2 2 23 2 2 2 3 2 2 10 5" xfId="27334"/>
    <cellStyle name="Normal 2 2 2 2 2 23 2 2 2 3 2 2 10 6" xfId="31061"/>
    <cellStyle name="Normal 2 2 2 2 2 23 2 2 2 3 2 2 10 7" xfId="34794"/>
    <cellStyle name="Normal 2 2 2 2 2 23 2 2 2 3 2 2 10 8" xfId="38525"/>
    <cellStyle name="Normal 2 2 2 2 2 23 2 2 2 3 2 2 11" xfId="2370"/>
    <cellStyle name="Normal 2 2 2 2 2 23 2 2 2 3 2 2 11 2" xfId="9262"/>
    <cellStyle name="Normal 2 2 2 2 2 23 2 2 2 3 2 2 11 2 2" xfId="23598"/>
    <cellStyle name="Normal 2 2 2 2 2 23 2 2 2 3 2 2 11 3" xfId="16112"/>
    <cellStyle name="Normal 2 2 2 2 2 23 2 2 2 3 2 2 11 3 2" xfId="19863"/>
    <cellStyle name="Normal 2 2 2 2 2 23 2 2 2 3 2 2 11 4" xfId="11241"/>
    <cellStyle name="Normal 2 2 2 2 2 23 2 2 2 3 2 2 11 5" xfId="27335"/>
    <cellStyle name="Normal 2 2 2 2 2 23 2 2 2 3 2 2 11 6" xfId="31062"/>
    <cellStyle name="Normal 2 2 2 2 2 23 2 2 2 3 2 2 11 7" xfId="34795"/>
    <cellStyle name="Normal 2 2 2 2 2 23 2 2 2 3 2 2 11 8" xfId="38526"/>
    <cellStyle name="Normal 2 2 2 2 2 23 2 2 2 3 2 2 12" xfId="9260"/>
    <cellStyle name="Normal 2 2 2 2 2 23 2 2 2 3 2 2 12 2" xfId="23596"/>
    <cellStyle name="Normal 2 2 2 2 2 23 2 2 2 3 2 2 13" xfId="16110"/>
    <cellStyle name="Normal 2 2 2 2 2 23 2 2 2 3 2 2 13 2" xfId="19861"/>
    <cellStyle name="Normal 2 2 2 2 2 23 2 2 2 3 2 2 14" xfId="11239"/>
    <cellStyle name="Normal 2 2 2 2 2 23 2 2 2 3 2 2 15" xfId="27333"/>
    <cellStyle name="Normal 2 2 2 2 2 23 2 2 2 3 2 2 16" xfId="31060"/>
    <cellStyle name="Normal 2 2 2 2 2 23 2 2 2 3 2 2 17" xfId="34793"/>
    <cellStyle name="Normal 2 2 2 2 2 23 2 2 2 3 2 2 18" xfId="38524"/>
    <cellStyle name="Normal 2 2 2 2 2 23 2 2 2 3 2 2 2" xfId="2371"/>
    <cellStyle name="Normal 2 2 2 2 2 23 2 2 2 3 2 2 2 2" xfId="2372"/>
    <cellStyle name="Normal 2 2 2 2 2 23 2 2 2 3 2 2 2 2 2" xfId="9263"/>
    <cellStyle name="Normal 2 2 2 2 2 23 2 2 2 3 2 2 2 2 2 2" xfId="23599"/>
    <cellStyle name="Normal 2 2 2 2 2 23 2 2 2 3 2 2 2 2 3" xfId="16113"/>
    <cellStyle name="Normal 2 2 2 2 2 23 2 2 2 3 2 2 2 2 3 2" xfId="19864"/>
    <cellStyle name="Normal 2 2 2 2 2 23 2 2 2 3 2 2 2 2 4" xfId="11252"/>
    <cellStyle name="Normal 2 2 2 2 2 23 2 2 2 3 2 2 2 2 5" xfId="27336"/>
    <cellStyle name="Normal 2 2 2 2 2 23 2 2 2 3 2 2 2 2 6" xfId="31063"/>
    <cellStyle name="Normal 2 2 2 2 2 23 2 2 2 3 2 2 2 2 7" xfId="34796"/>
    <cellStyle name="Normal 2 2 2 2 2 23 2 2 2 3 2 2 2 2 8" xfId="38527"/>
    <cellStyle name="Normal 2 2 2 2 2 23 2 2 2 3 2 2 3" xfId="2373"/>
    <cellStyle name="Normal 2 2 2 2 2 23 2 2 2 3 2 2 3 2" xfId="9264"/>
    <cellStyle name="Normal 2 2 2 2 2 23 2 2 2 3 2 2 3 2 2" xfId="23600"/>
    <cellStyle name="Normal 2 2 2 2 2 23 2 2 2 3 2 2 3 3" xfId="16114"/>
    <cellStyle name="Normal 2 2 2 2 2 23 2 2 2 3 2 2 3 3 2" xfId="19865"/>
    <cellStyle name="Normal 2 2 2 2 2 23 2 2 2 3 2 2 3 4" xfId="11253"/>
    <cellStyle name="Normal 2 2 2 2 2 23 2 2 2 3 2 2 3 5" xfId="27337"/>
    <cellStyle name="Normal 2 2 2 2 2 23 2 2 2 3 2 2 3 6" xfId="31064"/>
    <cellStyle name="Normal 2 2 2 2 2 23 2 2 2 3 2 2 3 7" xfId="34797"/>
    <cellStyle name="Normal 2 2 2 2 2 23 2 2 2 3 2 2 3 8" xfId="38528"/>
    <cellStyle name="Normal 2 2 2 2 2 23 2 2 2 3 2 2 4" xfId="2374"/>
    <cellStyle name="Normal 2 2 2 2 2 23 2 2 2 3 2 2 4 2" xfId="9265"/>
    <cellStyle name="Normal 2 2 2 2 2 23 2 2 2 3 2 2 4 2 2" xfId="23601"/>
    <cellStyle name="Normal 2 2 2 2 2 23 2 2 2 3 2 2 4 3" xfId="16115"/>
    <cellStyle name="Normal 2 2 2 2 2 23 2 2 2 3 2 2 4 3 2" xfId="19866"/>
    <cellStyle name="Normal 2 2 2 2 2 23 2 2 2 3 2 2 4 4" xfId="11257"/>
    <cellStyle name="Normal 2 2 2 2 2 23 2 2 2 3 2 2 4 5" xfId="27338"/>
    <cellStyle name="Normal 2 2 2 2 2 23 2 2 2 3 2 2 4 6" xfId="31065"/>
    <cellStyle name="Normal 2 2 2 2 2 23 2 2 2 3 2 2 4 7" xfId="34798"/>
    <cellStyle name="Normal 2 2 2 2 2 23 2 2 2 3 2 2 4 8" xfId="38529"/>
    <cellStyle name="Normal 2 2 2 2 2 23 2 2 2 3 2 2 5" xfId="2375"/>
    <cellStyle name="Normal 2 2 2 2 2 23 2 2 2 3 2 2 5 2" xfId="9266"/>
    <cellStyle name="Normal 2 2 2 2 2 23 2 2 2 3 2 2 5 2 2" xfId="23602"/>
    <cellStyle name="Normal 2 2 2 2 2 23 2 2 2 3 2 2 5 3" xfId="16116"/>
    <cellStyle name="Normal 2 2 2 2 2 23 2 2 2 3 2 2 5 3 2" xfId="19867"/>
    <cellStyle name="Normal 2 2 2 2 2 23 2 2 2 3 2 2 5 4" xfId="11267"/>
    <cellStyle name="Normal 2 2 2 2 2 23 2 2 2 3 2 2 5 5" xfId="27339"/>
    <cellStyle name="Normal 2 2 2 2 2 23 2 2 2 3 2 2 5 6" xfId="31066"/>
    <cellStyle name="Normal 2 2 2 2 2 23 2 2 2 3 2 2 5 7" xfId="34799"/>
    <cellStyle name="Normal 2 2 2 2 2 23 2 2 2 3 2 2 5 8" xfId="38530"/>
    <cellStyle name="Normal 2 2 2 2 2 23 2 2 2 3 2 2 6" xfId="2376"/>
    <cellStyle name="Normal 2 2 2 2 2 23 2 2 2 3 2 2 6 2" xfId="9267"/>
    <cellStyle name="Normal 2 2 2 2 2 23 2 2 2 3 2 2 6 2 2" xfId="23603"/>
    <cellStyle name="Normal 2 2 2 2 2 23 2 2 2 3 2 2 6 3" xfId="16117"/>
    <cellStyle name="Normal 2 2 2 2 2 23 2 2 2 3 2 2 6 3 2" xfId="19868"/>
    <cellStyle name="Normal 2 2 2 2 2 23 2 2 2 3 2 2 6 4" xfId="11268"/>
    <cellStyle name="Normal 2 2 2 2 2 23 2 2 2 3 2 2 6 5" xfId="27340"/>
    <cellStyle name="Normal 2 2 2 2 2 23 2 2 2 3 2 2 6 6" xfId="31067"/>
    <cellStyle name="Normal 2 2 2 2 2 23 2 2 2 3 2 2 6 7" xfId="34800"/>
    <cellStyle name="Normal 2 2 2 2 2 23 2 2 2 3 2 2 6 8" xfId="38531"/>
    <cellStyle name="Normal 2 2 2 2 2 23 2 2 2 3 2 2 7" xfId="2377"/>
    <cellStyle name="Normal 2 2 2 2 2 23 2 2 2 3 2 2 7 2" xfId="9268"/>
    <cellStyle name="Normal 2 2 2 2 2 23 2 2 2 3 2 2 7 2 2" xfId="23604"/>
    <cellStyle name="Normal 2 2 2 2 2 23 2 2 2 3 2 2 7 3" xfId="16118"/>
    <cellStyle name="Normal 2 2 2 2 2 23 2 2 2 3 2 2 7 3 2" xfId="19869"/>
    <cellStyle name="Normal 2 2 2 2 2 23 2 2 2 3 2 2 7 4" xfId="11269"/>
    <cellStyle name="Normal 2 2 2 2 2 23 2 2 2 3 2 2 7 5" xfId="27341"/>
    <cellStyle name="Normal 2 2 2 2 2 23 2 2 2 3 2 2 7 6" xfId="31068"/>
    <cellStyle name="Normal 2 2 2 2 2 23 2 2 2 3 2 2 7 7" xfId="34801"/>
    <cellStyle name="Normal 2 2 2 2 2 23 2 2 2 3 2 2 7 8" xfId="38532"/>
    <cellStyle name="Normal 2 2 2 2 2 23 2 2 2 3 2 2 8" xfId="2378"/>
    <cellStyle name="Normal 2 2 2 2 2 23 2 2 2 3 2 2 8 2" xfId="9269"/>
    <cellStyle name="Normal 2 2 2 2 2 23 2 2 2 3 2 2 8 2 2" xfId="23605"/>
    <cellStyle name="Normal 2 2 2 2 2 23 2 2 2 3 2 2 8 3" xfId="16119"/>
    <cellStyle name="Normal 2 2 2 2 2 23 2 2 2 3 2 2 8 3 2" xfId="19870"/>
    <cellStyle name="Normal 2 2 2 2 2 23 2 2 2 3 2 2 8 4" xfId="11270"/>
    <cellStyle name="Normal 2 2 2 2 2 23 2 2 2 3 2 2 8 5" xfId="27342"/>
    <cellStyle name="Normal 2 2 2 2 2 23 2 2 2 3 2 2 8 6" xfId="31069"/>
    <cellStyle name="Normal 2 2 2 2 2 23 2 2 2 3 2 2 8 7" xfId="34802"/>
    <cellStyle name="Normal 2 2 2 2 2 23 2 2 2 3 2 2 8 8" xfId="38533"/>
    <cellStyle name="Normal 2 2 2 2 2 23 2 2 2 3 2 2 9" xfId="2379"/>
    <cellStyle name="Normal 2 2 2 2 2 23 2 2 2 3 2 2 9 2" xfId="9270"/>
    <cellStyle name="Normal 2 2 2 2 2 23 2 2 2 3 2 2 9 2 2" xfId="23606"/>
    <cellStyle name="Normal 2 2 2 2 2 23 2 2 2 3 2 2 9 3" xfId="16120"/>
    <cellStyle name="Normal 2 2 2 2 2 23 2 2 2 3 2 2 9 3 2" xfId="19871"/>
    <cellStyle name="Normal 2 2 2 2 2 23 2 2 2 3 2 2 9 4" xfId="11271"/>
    <cellStyle name="Normal 2 2 2 2 2 23 2 2 2 3 2 2 9 5" xfId="27343"/>
    <cellStyle name="Normal 2 2 2 2 2 23 2 2 2 3 2 2 9 6" xfId="31070"/>
    <cellStyle name="Normal 2 2 2 2 2 23 2 2 2 3 2 2 9 7" xfId="34803"/>
    <cellStyle name="Normal 2 2 2 2 2 23 2 2 2 3 2 2 9 8" xfId="38534"/>
    <cellStyle name="Normal 2 2 2 2 2 23 2 2 2 3 2 3" xfId="2380"/>
    <cellStyle name="Normal 2 2 2 2 2 23 2 2 2 3 2 3 2" xfId="2381"/>
    <cellStyle name="Normal 2 2 2 2 2 23 2 2 2 3 2 3 3" xfId="9271"/>
    <cellStyle name="Normal 2 2 2 2 2 23 2 2 2 3 2 3 3 2" xfId="23607"/>
    <cellStyle name="Normal 2 2 2 2 2 23 2 2 2 3 2 3 4" xfId="16121"/>
    <cellStyle name="Normal 2 2 2 2 2 23 2 2 2 3 2 3 4 2" xfId="19872"/>
    <cellStyle name="Normal 2 2 2 2 2 23 2 2 2 3 2 3 5" xfId="11272"/>
    <cellStyle name="Normal 2 2 2 2 2 23 2 2 2 3 2 3 6" xfId="27344"/>
    <cellStyle name="Normal 2 2 2 2 2 23 2 2 2 3 2 3 7" xfId="31071"/>
    <cellStyle name="Normal 2 2 2 2 2 23 2 2 2 3 2 3 8" xfId="34804"/>
    <cellStyle name="Normal 2 2 2 2 2 23 2 2 2 3 2 3 9" xfId="38535"/>
    <cellStyle name="Normal 2 2 2 2 2 23 2 2 2 3 2 4" xfId="2382"/>
    <cellStyle name="Normal 2 2 2 2 2 23 2 2 2 3 2 5" xfId="2383"/>
    <cellStyle name="Normal 2 2 2 2 2 23 2 2 2 3 2 6" xfId="2384"/>
    <cellStyle name="Normal 2 2 2 2 2 23 2 2 2 3 2 7" xfId="2385"/>
    <cellStyle name="Normal 2 2 2 2 2 23 2 2 2 3 2 8" xfId="2386"/>
    <cellStyle name="Normal 2 2 2 2 2 23 2 2 2 3 2 9" xfId="2387"/>
    <cellStyle name="Normal 2 2 2 2 2 23 2 2 2 3 3" xfId="2388"/>
    <cellStyle name="Normal 2 2 2 2 2 23 2 2 2 3 3 2" xfId="2389"/>
    <cellStyle name="Normal 2 2 2 2 2 23 2 2 2 3 3 2 2" xfId="9275"/>
    <cellStyle name="Normal 2 2 2 2 2 23 2 2 2 3 3 2 2 2" xfId="23608"/>
    <cellStyle name="Normal 2 2 2 2 2 23 2 2 2 3 3 2 3" xfId="16122"/>
    <cellStyle name="Normal 2 2 2 2 2 23 2 2 2 3 3 2 3 2" xfId="19873"/>
    <cellStyle name="Normal 2 2 2 2 2 23 2 2 2 3 3 2 4" xfId="11292"/>
    <cellStyle name="Normal 2 2 2 2 2 23 2 2 2 3 3 2 5" xfId="27345"/>
    <cellStyle name="Normal 2 2 2 2 2 23 2 2 2 3 3 2 6" xfId="31072"/>
    <cellStyle name="Normal 2 2 2 2 2 23 2 2 2 3 3 2 7" xfId="34805"/>
    <cellStyle name="Normal 2 2 2 2 2 23 2 2 2 3 3 2 8" xfId="38536"/>
    <cellStyle name="Normal 2 2 2 2 2 23 2 2 2 3 4" xfId="2390"/>
    <cellStyle name="Normal 2 2 2 2 2 23 2 2 2 3 4 2" xfId="9276"/>
    <cellStyle name="Normal 2 2 2 2 2 23 2 2 2 3 4 2 2" xfId="23609"/>
    <cellStyle name="Normal 2 2 2 2 2 23 2 2 2 3 4 3" xfId="16123"/>
    <cellStyle name="Normal 2 2 2 2 2 23 2 2 2 3 4 3 2" xfId="19874"/>
    <cellStyle name="Normal 2 2 2 2 2 23 2 2 2 3 4 4" xfId="11293"/>
    <cellStyle name="Normal 2 2 2 2 2 23 2 2 2 3 4 5" xfId="27346"/>
    <cellStyle name="Normal 2 2 2 2 2 23 2 2 2 3 4 6" xfId="31073"/>
    <cellStyle name="Normal 2 2 2 2 2 23 2 2 2 3 4 7" xfId="34806"/>
    <cellStyle name="Normal 2 2 2 2 2 23 2 2 2 3 4 8" xfId="38537"/>
    <cellStyle name="Normal 2 2 2 2 2 23 2 2 2 3 5" xfId="2391"/>
    <cellStyle name="Normal 2 2 2 2 2 23 2 2 2 3 5 2" xfId="9277"/>
    <cellStyle name="Normal 2 2 2 2 2 23 2 2 2 3 5 2 2" xfId="23610"/>
    <cellStyle name="Normal 2 2 2 2 2 23 2 2 2 3 5 3" xfId="16124"/>
    <cellStyle name="Normal 2 2 2 2 2 23 2 2 2 3 5 3 2" xfId="19875"/>
    <cellStyle name="Normal 2 2 2 2 2 23 2 2 2 3 5 4" xfId="11294"/>
    <cellStyle name="Normal 2 2 2 2 2 23 2 2 2 3 5 5" xfId="27347"/>
    <cellStyle name="Normal 2 2 2 2 2 23 2 2 2 3 5 6" xfId="31074"/>
    <cellStyle name="Normal 2 2 2 2 2 23 2 2 2 3 5 7" xfId="34807"/>
    <cellStyle name="Normal 2 2 2 2 2 23 2 2 2 3 5 8" xfId="38538"/>
    <cellStyle name="Normal 2 2 2 2 2 23 2 2 2 3 6" xfId="2392"/>
    <cellStyle name="Normal 2 2 2 2 2 23 2 2 2 3 6 2" xfId="9278"/>
    <cellStyle name="Normal 2 2 2 2 2 23 2 2 2 3 6 2 2" xfId="23611"/>
    <cellStyle name="Normal 2 2 2 2 2 23 2 2 2 3 6 3" xfId="16125"/>
    <cellStyle name="Normal 2 2 2 2 2 23 2 2 2 3 6 3 2" xfId="19876"/>
    <cellStyle name="Normal 2 2 2 2 2 23 2 2 2 3 6 4" xfId="11295"/>
    <cellStyle name="Normal 2 2 2 2 2 23 2 2 2 3 6 5" xfId="27348"/>
    <cellStyle name="Normal 2 2 2 2 2 23 2 2 2 3 6 6" xfId="31075"/>
    <cellStyle name="Normal 2 2 2 2 2 23 2 2 2 3 6 7" xfId="34808"/>
    <cellStyle name="Normal 2 2 2 2 2 23 2 2 2 3 6 8" xfId="38539"/>
    <cellStyle name="Normal 2 2 2 2 2 23 2 2 2 3 7" xfId="2393"/>
    <cellStyle name="Normal 2 2 2 2 2 23 2 2 2 3 7 2" xfId="9279"/>
    <cellStyle name="Normal 2 2 2 2 2 23 2 2 2 3 7 2 2" xfId="23612"/>
    <cellStyle name="Normal 2 2 2 2 2 23 2 2 2 3 7 3" xfId="16126"/>
    <cellStyle name="Normal 2 2 2 2 2 23 2 2 2 3 7 3 2" xfId="19877"/>
    <cellStyle name="Normal 2 2 2 2 2 23 2 2 2 3 7 4" xfId="11300"/>
    <cellStyle name="Normal 2 2 2 2 2 23 2 2 2 3 7 5" xfId="27349"/>
    <cellStyle name="Normal 2 2 2 2 2 23 2 2 2 3 7 6" xfId="31076"/>
    <cellStyle name="Normal 2 2 2 2 2 23 2 2 2 3 7 7" xfId="34809"/>
    <cellStyle name="Normal 2 2 2 2 2 23 2 2 2 3 7 8" xfId="38540"/>
    <cellStyle name="Normal 2 2 2 2 2 23 2 2 2 3 8" xfId="2394"/>
    <cellStyle name="Normal 2 2 2 2 2 23 2 2 2 3 8 2" xfId="9280"/>
    <cellStyle name="Normal 2 2 2 2 2 23 2 2 2 3 8 2 2" xfId="23613"/>
    <cellStyle name="Normal 2 2 2 2 2 23 2 2 2 3 8 3" xfId="16127"/>
    <cellStyle name="Normal 2 2 2 2 2 23 2 2 2 3 8 3 2" xfId="19878"/>
    <cellStyle name="Normal 2 2 2 2 2 23 2 2 2 3 8 4" xfId="11301"/>
    <cellStyle name="Normal 2 2 2 2 2 23 2 2 2 3 8 5" xfId="27350"/>
    <cellStyle name="Normal 2 2 2 2 2 23 2 2 2 3 8 6" xfId="31077"/>
    <cellStyle name="Normal 2 2 2 2 2 23 2 2 2 3 8 7" xfId="34810"/>
    <cellStyle name="Normal 2 2 2 2 2 23 2 2 2 3 8 8" xfId="38541"/>
    <cellStyle name="Normal 2 2 2 2 2 23 2 2 2 3 9" xfId="2395"/>
    <cellStyle name="Normal 2 2 2 2 2 23 2 2 2 3 9 2" xfId="9281"/>
    <cellStyle name="Normal 2 2 2 2 2 23 2 2 2 3 9 2 2" xfId="23614"/>
    <cellStyle name="Normal 2 2 2 2 2 23 2 2 2 3 9 3" xfId="16128"/>
    <cellStyle name="Normal 2 2 2 2 2 23 2 2 2 3 9 3 2" xfId="19879"/>
    <cellStyle name="Normal 2 2 2 2 2 23 2 2 2 3 9 4" xfId="11302"/>
    <cellStyle name="Normal 2 2 2 2 2 23 2 2 2 3 9 5" xfId="27351"/>
    <cellStyle name="Normal 2 2 2 2 2 23 2 2 2 3 9 6" xfId="31078"/>
    <cellStyle name="Normal 2 2 2 2 2 23 2 2 2 3 9 7" xfId="34811"/>
    <cellStyle name="Normal 2 2 2 2 2 23 2 2 2 3 9 8" xfId="38542"/>
    <cellStyle name="Normal 2 2 2 2 2 23 2 2 2 4" xfId="2396"/>
    <cellStyle name="Normal 2 2 2 2 2 23 2 2 2 4 10" xfId="2397"/>
    <cellStyle name="Normal 2 2 2 2 2 23 2 2 2 4 10 2" xfId="9283"/>
    <cellStyle name="Normal 2 2 2 2 2 23 2 2 2 4 10 2 2" xfId="23616"/>
    <cellStyle name="Normal 2 2 2 2 2 23 2 2 2 4 10 3" xfId="16130"/>
    <cellStyle name="Normal 2 2 2 2 2 23 2 2 2 4 10 3 2" xfId="19881"/>
    <cellStyle name="Normal 2 2 2 2 2 23 2 2 2 4 10 4" xfId="11316"/>
    <cellStyle name="Normal 2 2 2 2 2 23 2 2 2 4 10 5" xfId="27353"/>
    <cellStyle name="Normal 2 2 2 2 2 23 2 2 2 4 10 6" xfId="31080"/>
    <cellStyle name="Normal 2 2 2 2 2 23 2 2 2 4 10 7" xfId="34813"/>
    <cellStyle name="Normal 2 2 2 2 2 23 2 2 2 4 10 8" xfId="38544"/>
    <cellStyle name="Normal 2 2 2 2 2 23 2 2 2 4 11" xfId="2398"/>
    <cellStyle name="Normal 2 2 2 2 2 23 2 2 2 4 11 2" xfId="9284"/>
    <cellStyle name="Normal 2 2 2 2 2 23 2 2 2 4 11 2 2" xfId="23617"/>
    <cellStyle name="Normal 2 2 2 2 2 23 2 2 2 4 11 3" xfId="16131"/>
    <cellStyle name="Normal 2 2 2 2 2 23 2 2 2 4 11 3 2" xfId="19882"/>
    <cellStyle name="Normal 2 2 2 2 2 23 2 2 2 4 11 4" xfId="11317"/>
    <cellStyle name="Normal 2 2 2 2 2 23 2 2 2 4 11 5" xfId="27354"/>
    <cellStyle name="Normal 2 2 2 2 2 23 2 2 2 4 11 6" xfId="31081"/>
    <cellStyle name="Normal 2 2 2 2 2 23 2 2 2 4 11 7" xfId="34814"/>
    <cellStyle name="Normal 2 2 2 2 2 23 2 2 2 4 11 8" xfId="38545"/>
    <cellStyle name="Normal 2 2 2 2 2 23 2 2 2 4 12" xfId="9282"/>
    <cellStyle name="Normal 2 2 2 2 2 23 2 2 2 4 12 2" xfId="23615"/>
    <cellStyle name="Normal 2 2 2 2 2 23 2 2 2 4 13" xfId="16129"/>
    <cellStyle name="Normal 2 2 2 2 2 23 2 2 2 4 13 2" xfId="19880"/>
    <cellStyle name="Normal 2 2 2 2 2 23 2 2 2 4 14" xfId="11306"/>
    <cellStyle name="Normal 2 2 2 2 2 23 2 2 2 4 15" xfId="27352"/>
    <cellStyle name="Normal 2 2 2 2 2 23 2 2 2 4 16" xfId="31079"/>
    <cellStyle name="Normal 2 2 2 2 2 23 2 2 2 4 17" xfId="34812"/>
    <cellStyle name="Normal 2 2 2 2 2 23 2 2 2 4 18" xfId="38543"/>
    <cellStyle name="Normal 2 2 2 2 2 23 2 2 2 4 2" xfId="2399"/>
    <cellStyle name="Normal 2 2 2 2 2 23 2 2 2 4 2 2" xfId="2400"/>
    <cellStyle name="Normal 2 2 2 2 2 23 2 2 2 4 2 2 2" xfId="9286"/>
    <cellStyle name="Normal 2 2 2 2 2 23 2 2 2 4 2 2 2 2" xfId="23618"/>
    <cellStyle name="Normal 2 2 2 2 2 23 2 2 2 4 2 2 3" xfId="16132"/>
    <cellStyle name="Normal 2 2 2 2 2 23 2 2 2 4 2 2 3 2" xfId="19883"/>
    <cellStyle name="Normal 2 2 2 2 2 23 2 2 2 4 2 2 4" xfId="11318"/>
    <cellStyle name="Normal 2 2 2 2 2 23 2 2 2 4 2 2 5" xfId="27355"/>
    <cellStyle name="Normal 2 2 2 2 2 23 2 2 2 4 2 2 6" xfId="31082"/>
    <cellStyle name="Normal 2 2 2 2 2 23 2 2 2 4 2 2 7" xfId="34815"/>
    <cellStyle name="Normal 2 2 2 2 2 23 2 2 2 4 2 2 8" xfId="38546"/>
    <cellStyle name="Normal 2 2 2 2 2 23 2 2 2 4 3" xfId="2401"/>
    <cellStyle name="Normal 2 2 2 2 2 23 2 2 2 4 3 2" xfId="9287"/>
    <cellStyle name="Normal 2 2 2 2 2 23 2 2 2 4 3 2 2" xfId="23619"/>
    <cellStyle name="Normal 2 2 2 2 2 23 2 2 2 4 3 3" xfId="16133"/>
    <cellStyle name="Normal 2 2 2 2 2 23 2 2 2 4 3 3 2" xfId="19884"/>
    <cellStyle name="Normal 2 2 2 2 2 23 2 2 2 4 3 4" xfId="11319"/>
    <cellStyle name="Normal 2 2 2 2 2 23 2 2 2 4 3 5" xfId="27356"/>
    <cellStyle name="Normal 2 2 2 2 2 23 2 2 2 4 3 6" xfId="31083"/>
    <cellStyle name="Normal 2 2 2 2 2 23 2 2 2 4 3 7" xfId="34816"/>
    <cellStyle name="Normal 2 2 2 2 2 23 2 2 2 4 3 8" xfId="38547"/>
    <cellStyle name="Normal 2 2 2 2 2 23 2 2 2 4 4" xfId="2402"/>
    <cellStyle name="Normal 2 2 2 2 2 23 2 2 2 4 4 2" xfId="9288"/>
    <cellStyle name="Normal 2 2 2 2 2 23 2 2 2 4 4 2 2" xfId="23620"/>
    <cellStyle name="Normal 2 2 2 2 2 23 2 2 2 4 4 3" xfId="16134"/>
    <cellStyle name="Normal 2 2 2 2 2 23 2 2 2 4 4 3 2" xfId="19885"/>
    <cellStyle name="Normal 2 2 2 2 2 23 2 2 2 4 4 4" xfId="11320"/>
    <cellStyle name="Normal 2 2 2 2 2 23 2 2 2 4 4 5" xfId="27357"/>
    <cellStyle name="Normal 2 2 2 2 2 23 2 2 2 4 4 6" xfId="31084"/>
    <cellStyle name="Normal 2 2 2 2 2 23 2 2 2 4 4 7" xfId="34817"/>
    <cellStyle name="Normal 2 2 2 2 2 23 2 2 2 4 4 8" xfId="38548"/>
    <cellStyle name="Normal 2 2 2 2 2 23 2 2 2 4 5" xfId="2403"/>
    <cellStyle name="Normal 2 2 2 2 2 23 2 2 2 4 5 2" xfId="9289"/>
    <cellStyle name="Normal 2 2 2 2 2 23 2 2 2 4 5 2 2" xfId="23621"/>
    <cellStyle name="Normal 2 2 2 2 2 23 2 2 2 4 5 3" xfId="16135"/>
    <cellStyle name="Normal 2 2 2 2 2 23 2 2 2 4 5 3 2" xfId="19886"/>
    <cellStyle name="Normal 2 2 2 2 2 23 2 2 2 4 5 4" xfId="11321"/>
    <cellStyle name="Normal 2 2 2 2 2 23 2 2 2 4 5 5" xfId="27358"/>
    <cellStyle name="Normal 2 2 2 2 2 23 2 2 2 4 5 6" xfId="31085"/>
    <cellStyle name="Normal 2 2 2 2 2 23 2 2 2 4 5 7" xfId="34818"/>
    <cellStyle name="Normal 2 2 2 2 2 23 2 2 2 4 5 8" xfId="38549"/>
    <cellStyle name="Normal 2 2 2 2 2 23 2 2 2 4 6" xfId="2404"/>
    <cellStyle name="Normal 2 2 2 2 2 23 2 2 2 4 6 2" xfId="9290"/>
    <cellStyle name="Normal 2 2 2 2 2 23 2 2 2 4 6 2 2" xfId="23622"/>
    <cellStyle name="Normal 2 2 2 2 2 23 2 2 2 4 6 3" xfId="16136"/>
    <cellStyle name="Normal 2 2 2 2 2 23 2 2 2 4 6 3 2" xfId="19887"/>
    <cellStyle name="Normal 2 2 2 2 2 23 2 2 2 4 6 4" xfId="11322"/>
    <cellStyle name="Normal 2 2 2 2 2 23 2 2 2 4 6 5" xfId="27359"/>
    <cellStyle name="Normal 2 2 2 2 2 23 2 2 2 4 6 6" xfId="31086"/>
    <cellStyle name="Normal 2 2 2 2 2 23 2 2 2 4 6 7" xfId="34819"/>
    <cellStyle name="Normal 2 2 2 2 2 23 2 2 2 4 6 8" xfId="38550"/>
    <cellStyle name="Normal 2 2 2 2 2 23 2 2 2 4 7" xfId="2405"/>
    <cellStyle name="Normal 2 2 2 2 2 23 2 2 2 4 7 2" xfId="9291"/>
    <cellStyle name="Normal 2 2 2 2 2 23 2 2 2 4 7 2 2" xfId="23623"/>
    <cellStyle name="Normal 2 2 2 2 2 23 2 2 2 4 7 3" xfId="16137"/>
    <cellStyle name="Normal 2 2 2 2 2 23 2 2 2 4 7 3 2" xfId="19888"/>
    <cellStyle name="Normal 2 2 2 2 2 23 2 2 2 4 7 4" xfId="11333"/>
    <cellStyle name="Normal 2 2 2 2 2 23 2 2 2 4 7 5" xfId="27360"/>
    <cellStyle name="Normal 2 2 2 2 2 23 2 2 2 4 7 6" xfId="31087"/>
    <cellStyle name="Normal 2 2 2 2 2 23 2 2 2 4 7 7" xfId="34820"/>
    <cellStyle name="Normal 2 2 2 2 2 23 2 2 2 4 7 8" xfId="38551"/>
    <cellStyle name="Normal 2 2 2 2 2 23 2 2 2 4 8" xfId="2406"/>
    <cellStyle name="Normal 2 2 2 2 2 23 2 2 2 4 8 2" xfId="9292"/>
    <cellStyle name="Normal 2 2 2 2 2 23 2 2 2 4 8 2 2" xfId="23624"/>
    <cellStyle name="Normal 2 2 2 2 2 23 2 2 2 4 8 3" xfId="16138"/>
    <cellStyle name="Normal 2 2 2 2 2 23 2 2 2 4 8 3 2" xfId="19889"/>
    <cellStyle name="Normal 2 2 2 2 2 23 2 2 2 4 8 4" xfId="11343"/>
    <cellStyle name="Normal 2 2 2 2 2 23 2 2 2 4 8 5" xfId="27361"/>
    <cellStyle name="Normal 2 2 2 2 2 23 2 2 2 4 8 6" xfId="31088"/>
    <cellStyle name="Normal 2 2 2 2 2 23 2 2 2 4 8 7" xfId="34821"/>
    <cellStyle name="Normal 2 2 2 2 2 23 2 2 2 4 8 8" xfId="38552"/>
    <cellStyle name="Normal 2 2 2 2 2 23 2 2 2 4 9" xfId="2407"/>
    <cellStyle name="Normal 2 2 2 2 2 23 2 2 2 4 9 2" xfId="9293"/>
    <cellStyle name="Normal 2 2 2 2 2 23 2 2 2 4 9 2 2" xfId="23625"/>
    <cellStyle name="Normal 2 2 2 2 2 23 2 2 2 4 9 3" xfId="16139"/>
    <cellStyle name="Normal 2 2 2 2 2 23 2 2 2 4 9 3 2" xfId="19890"/>
    <cellStyle name="Normal 2 2 2 2 2 23 2 2 2 4 9 4" xfId="11344"/>
    <cellStyle name="Normal 2 2 2 2 2 23 2 2 2 4 9 5" xfId="27362"/>
    <cellStyle name="Normal 2 2 2 2 2 23 2 2 2 4 9 6" xfId="31089"/>
    <cellStyle name="Normal 2 2 2 2 2 23 2 2 2 4 9 7" xfId="34822"/>
    <cellStyle name="Normal 2 2 2 2 2 23 2 2 2 4 9 8" xfId="38553"/>
    <cellStyle name="Normal 2 2 2 2 2 23 2 2 2 5" xfId="2408"/>
    <cellStyle name="Normal 2 2 2 2 2 23 2 2 2 5 2" xfId="2409"/>
    <cellStyle name="Normal 2 2 2 2 2 23 2 2 2 5 3" xfId="9294"/>
    <cellStyle name="Normal 2 2 2 2 2 23 2 2 2 5 3 2" xfId="23626"/>
    <cellStyle name="Normal 2 2 2 2 2 23 2 2 2 5 4" xfId="16140"/>
    <cellStyle name="Normal 2 2 2 2 2 23 2 2 2 5 4 2" xfId="19891"/>
    <cellStyle name="Normal 2 2 2 2 2 23 2 2 2 5 5" xfId="11345"/>
    <cellStyle name="Normal 2 2 2 2 2 23 2 2 2 5 6" xfId="27363"/>
    <cellStyle name="Normal 2 2 2 2 2 23 2 2 2 5 7" xfId="31090"/>
    <cellStyle name="Normal 2 2 2 2 2 23 2 2 2 5 8" xfId="34823"/>
    <cellStyle name="Normal 2 2 2 2 2 23 2 2 2 5 9" xfId="38554"/>
    <cellStyle name="Normal 2 2 2 2 2 23 2 2 2 6" xfId="2410"/>
    <cellStyle name="Normal 2 2 2 2 2 23 2 2 2 7" xfId="2411"/>
    <cellStyle name="Normal 2 2 2 2 2 23 2 2 2 8" xfId="2412"/>
    <cellStyle name="Normal 2 2 2 2 2 23 2 2 2 9" xfId="2413"/>
    <cellStyle name="Normal 2 2 2 2 2 23 2 2 20" xfId="34725"/>
    <cellStyle name="Normal 2 2 2 2 2 23 2 2 21" xfId="38456"/>
    <cellStyle name="Normal 2 2 2 2 2 23 2 2 3" xfId="2414"/>
    <cellStyle name="Normal 2 2 2 2 2 23 2 2 3 10" xfId="2415"/>
    <cellStyle name="Normal 2 2 2 2 2 23 2 2 3 11" xfId="2416"/>
    <cellStyle name="Normal 2 2 2 2 2 23 2 2 3 12" xfId="2417"/>
    <cellStyle name="Normal 2 2 2 2 2 23 2 2 3 2" xfId="2418"/>
    <cellStyle name="Normal 2 2 2 2 2 23 2 2 3 2 10" xfId="2419"/>
    <cellStyle name="Normal 2 2 2 2 2 23 2 2 3 2 10 2" xfId="9304"/>
    <cellStyle name="Normal 2 2 2 2 2 23 2 2 3 2 10 2 2" xfId="23628"/>
    <cellStyle name="Normal 2 2 2 2 2 23 2 2 3 2 10 3" xfId="16142"/>
    <cellStyle name="Normal 2 2 2 2 2 23 2 2 3 2 10 3 2" xfId="19893"/>
    <cellStyle name="Normal 2 2 2 2 2 23 2 2 3 2 10 4" xfId="11359"/>
    <cellStyle name="Normal 2 2 2 2 2 23 2 2 3 2 10 5" xfId="27365"/>
    <cellStyle name="Normal 2 2 2 2 2 23 2 2 3 2 10 6" xfId="31092"/>
    <cellStyle name="Normal 2 2 2 2 2 23 2 2 3 2 10 7" xfId="34825"/>
    <cellStyle name="Normal 2 2 2 2 2 23 2 2 3 2 10 8" xfId="38556"/>
    <cellStyle name="Normal 2 2 2 2 2 23 2 2 3 2 11" xfId="2420"/>
    <cellStyle name="Normal 2 2 2 2 2 23 2 2 3 2 11 2" xfId="9305"/>
    <cellStyle name="Normal 2 2 2 2 2 23 2 2 3 2 11 2 2" xfId="23629"/>
    <cellStyle name="Normal 2 2 2 2 2 23 2 2 3 2 11 3" xfId="16143"/>
    <cellStyle name="Normal 2 2 2 2 2 23 2 2 3 2 11 3 2" xfId="19894"/>
    <cellStyle name="Normal 2 2 2 2 2 23 2 2 3 2 11 4" xfId="11360"/>
    <cellStyle name="Normal 2 2 2 2 2 23 2 2 3 2 11 5" xfId="27366"/>
    <cellStyle name="Normal 2 2 2 2 2 23 2 2 3 2 11 6" xfId="31093"/>
    <cellStyle name="Normal 2 2 2 2 2 23 2 2 3 2 11 7" xfId="34826"/>
    <cellStyle name="Normal 2 2 2 2 2 23 2 2 3 2 11 8" xfId="38557"/>
    <cellStyle name="Normal 2 2 2 2 2 23 2 2 3 2 12" xfId="2421"/>
    <cellStyle name="Normal 2 2 2 2 2 23 2 2 3 2 12 2" xfId="9306"/>
    <cellStyle name="Normal 2 2 2 2 2 23 2 2 3 2 12 2 2" xfId="23630"/>
    <cellStyle name="Normal 2 2 2 2 2 23 2 2 3 2 12 3" xfId="16144"/>
    <cellStyle name="Normal 2 2 2 2 2 23 2 2 3 2 12 3 2" xfId="19895"/>
    <cellStyle name="Normal 2 2 2 2 2 23 2 2 3 2 12 4" xfId="11361"/>
    <cellStyle name="Normal 2 2 2 2 2 23 2 2 3 2 12 5" xfId="27367"/>
    <cellStyle name="Normal 2 2 2 2 2 23 2 2 3 2 12 6" xfId="31094"/>
    <cellStyle name="Normal 2 2 2 2 2 23 2 2 3 2 12 7" xfId="34827"/>
    <cellStyle name="Normal 2 2 2 2 2 23 2 2 3 2 12 8" xfId="38558"/>
    <cellStyle name="Normal 2 2 2 2 2 23 2 2 3 2 13" xfId="9303"/>
    <cellStyle name="Normal 2 2 2 2 2 23 2 2 3 2 13 2" xfId="23627"/>
    <cellStyle name="Normal 2 2 2 2 2 23 2 2 3 2 14" xfId="16141"/>
    <cellStyle name="Normal 2 2 2 2 2 23 2 2 3 2 14 2" xfId="19892"/>
    <cellStyle name="Normal 2 2 2 2 2 23 2 2 3 2 15" xfId="11358"/>
    <cellStyle name="Normal 2 2 2 2 2 23 2 2 3 2 16" xfId="27364"/>
    <cellStyle name="Normal 2 2 2 2 2 23 2 2 3 2 17" xfId="31091"/>
    <cellStyle name="Normal 2 2 2 2 2 23 2 2 3 2 18" xfId="34824"/>
    <cellStyle name="Normal 2 2 2 2 2 23 2 2 3 2 19" xfId="38555"/>
    <cellStyle name="Normal 2 2 2 2 2 23 2 2 3 2 2" xfId="2422"/>
    <cellStyle name="Normal 2 2 2 2 2 23 2 2 3 2 2 10" xfId="2423"/>
    <cellStyle name="Normal 2 2 2 2 2 23 2 2 3 2 2 11" xfId="2424"/>
    <cellStyle name="Normal 2 2 2 2 2 23 2 2 3 2 2 2" xfId="2425"/>
    <cellStyle name="Normal 2 2 2 2 2 23 2 2 3 2 2 2 10" xfId="2426"/>
    <cellStyle name="Normal 2 2 2 2 2 23 2 2 3 2 2 2 10 2" xfId="9308"/>
    <cellStyle name="Normal 2 2 2 2 2 23 2 2 3 2 2 2 10 2 2" xfId="23632"/>
    <cellStyle name="Normal 2 2 2 2 2 23 2 2 3 2 2 2 10 3" xfId="16146"/>
    <cellStyle name="Normal 2 2 2 2 2 23 2 2 3 2 2 2 10 3 2" xfId="19897"/>
    <cellStyle name="Normal 2 2 2 2 2 23 2 2 3 2 2 2 10 4" xfId="11373"/>
    <cellStyle name="Normal 2 2 2 2 2 23 2 2 3 2 2 2 10 5" xfId="27369"/>
    <cellStyle name="Normal 2 2 2 2 2 23 2 2 3 2 2 2 10 6" xfId="31096"/>
    <cellStyle name="Normal 2 2 2 2 2 23 2 2 3 2 2 2 10 7" xfId="34829"/>
    <cellStyle name="Normal 2 2 2 2 2 23 2 2 3 2 2 2 10 8" xfId="38560"/>
    <cellStyle name="Normal 2 2 2 2 2 23 2 2 3 2 2 2 11" xfId="2427"/>
    <cellStyle name="Normal 2 2 2 2 2 23 2 2 3 2 2 2 11 2" xfId="9309"/>
    <cellStyle name="Normal 2 2 2 2 2 23 2 2 3 2 2 2 11 2 2" xfId="23633"/>
    <cellStyle name="Normal 2 2 2 2 2 23 2 2 3 2 2 2 11 3" xfId="16147"/>
    <cellStyle name="Normal 2 2 2 2 2 23 2 2 3 2 2 2 11 3 2" xfId="19898"/>
    <cellStyle name="Normal 2 2 2 2 2 23 2 2 3 2 2 2 11 4" xfId="11374"/>
    <cellStyle name="Normal 2 2 2 2 2 23 2 2 3 2 2 2 11 5" xfId="27370"/>
    <cellStyle name="Normal 2 2 2 2 2 23 2 2 3 2 2 2 11 6" xfId="31097"/>
    <cellStyle name="Normal 2 2 2 2 2 23 2 2 3 2 2 2 11 7" xfId="34830"/>
    <cellStyle name="Normal 2 2 2 2 2 23 2 2 3 2 2 2 11 8" xfId="38561"/>
    <cellStyle name="Normal 2 2 2 2 2 23 2 2 3 2 2 2 12" xfId="9307"/>
    <cellStyle name="Normal 2 2 2 2 2 23 2 2 3 2 2 2 12 2" xfId="23631"/>
    <cellStyle name="Normal 2 2 2 2 2 23 2 2 3 2 2 2 13" xfId="16145"/>
    <cellStyle name="Normal 2 2 2 2 2 23 2 2 3 2 2 2 13 2" xfId="19896"/>
    <cellStyle name="Normal 2 2 2 2 2 23 2 2 3 2 2 2 14" xfId="11372"/>
    <cellStyle name="Normal 2 2 2 2 2 23 2 2 3 2 2 2 15" xfId="27368"/>
    <cellStyle name="Normal 2 2 2 2 2 23 2 2 3 2 2 2 16" xfId="31095"/>
    <cellStyle name="Normal 2 2 2 2 2 23 2 2 3 2 2 2 17" xfId="34828"/>
    <cellStyle name="Normal 2 2 2 2 2 23 2 2 3 2 2 2 18" xfId="38559"/>
    <cellStyle name="Normal 2 2 2 2 2 23 2 2 3 2 2 2 2" xfId="2428"/>
    <cellStyle name="Normal 2 2 2 2 2 23 2 2 3 2 2 2 2 2" xfId="2429"/>
    <cellStyle name="Normal 2 2 2 2 2 23 2 2 3 2 2 2 2 2 2" xfId="9310"/>
    <cellStyle name="Normal 2 2 2 2 2 23 2 2 3 2 2 2 2 2 2 2" xfId="23634"/>
    <cellStyle name="Normal 2 2 2 2 2 23 2 2 3 2 2 2 2 2 3" xfId="16148"/>
    <cellStyle name="Normal 2 2 2 2 2 23 2 2 3 2 2 2 2 2 3 2" xfId="19899"/>
    <cellStyle name="Normal 2 2 2 2 2 23 2 2 3 2 2 2 2 2 4" xfId="11379"/>
    <cellStyle name="Normal 2 2 2 2 2 23 2 2 3 2 2 2 2 2 5" xfId="27371"/>
    <cellStyle name="Normal 2 2 2 2 2 23 2 2 3 2 2 2 2 2 6" xfId="31098"/>
    <cellStyle name="Normal 2 2 2 2 2 23 2 2 3 2 2 2 2 2 7" xfId="34831"/>
    <cellStyle name="Normal 2 2 2 2 2 23 2 2 3 2 2 2 2 2 8" xfId="38562"/>
    <cellStyle name="Normal 2 2 2 2 2 23 2 2 3 2 2 2 3" xfId="2430"/>
    <cellStyle name="Normal 2 2 2 2 2 23 2 2 3 2 2 2 3 2" xfId="9311"/>
    <cellStyle name="Normal 2 2 2 2 2 23 2 2 3 2 2 2 3 2 2" xfId="23635"/>
    <cellStyle name="Normal 2 2 2 2 2 23 2 2 3 2 2 2 3 3" xfId="16149"/>
    <cellStyle name="Normal 2 2 2 2 2 23 2 2 3 2 2 2 3 3 2" xfId="19900"/>
    <cellStyle name="Normal 2 2 2 2 2 23 2 2 3 2 2 2 3 4" xfId="11380"/>
    <cellStyle name="Normal 2 2 2 2 2 23 2 2 3 2 2 2 3 5" xfId="27372"/>
    <cellStyle name="Normal 2 2 2 2 2 23 2 2 3 2 2 2 3 6" xfId="31099"/>
    <cellStyle name="Normal 2 2 2 2 2 23 2 2 3 2 2 2 3 7" xfId="34832"/>
    <cellStyle name="Normal 2 2 2 2 2 23 2 2 3 2 2 2 3 8" xfId="38563"/>
    <cellStyle name="Normal 2 2 2 2 2 23 2 2 3 2 2 2 4" xfId="2431"/>
    <cellStyle name="Normal 2 2 2 2 2 23 2 2 3 2 2 2 4 2" xfId="9312"/>
    <cellStyle name="Normal 2 2 2 2 2 23 2 2 3 2 2 2 4 2 2" xfId="23636"/>
    <cellStyle name="Normal 2 2 2 2 2 23 2 2 3 2 2 2 4 3" xfId="16150"/>
    <cellStyle name="Normal 2 2 2 2 2 23 2 2 3 2 2 2 4 3 2" xfId="19901"/>
    <cellStyle name="Normal 2 2 2 2 2 23 2 2 3 2 2 2 4 4" xfId="11384"/>
    <cellStyle name="Normal 2 2 2 2 2 23 2 2 3 2 2 2 4 5" xfId="27373"/>
    <cellStyle name="Normal 2 2 2 2 2 23 2 2 3 2 2 2 4 6" xfId="31100"/>
    <cellStyle name="Normal 2 2 2 2 2 23 2 2 3 2 2 2 4 7" xfId="34833"/>
    <cellStyle name="Normal 2 2 2 2 2 23 2 2 3 2 2 2 4 8" xfId="38564"/>
    <cellStyle name="Normal 2 2 2 2 2 23 2 2 3 2 2 2 5" xfId="2432"/>
    <cellStyle name="Normal 2 2 2 2 2 23 2 2 3 2 2 2 5 2" xfId="9313"/>
    <cellStyle name="Normal 2 2 2 2 2 23 2 2 3 2 2 2 5 2 2" xfId="23637"/>
    <cellStyle name="Normal 2 2 2 2 2 23 2 2 3 2 2 2 5 3" xfId="16151"/>
    <cellStyle name="Normal 2 2 2 2 2 23 2 2 3 2 2 2 5 3 2" xfId="19902"/>
    <cellStyle name="Normal 2 2 2 2 2 23 2 2 3 2 2 2 5 4" xfId="11394"/>
    <cellStyle name="Normal 2 2 2 2 2 23 2 2 3 2 2 2 5 5" xfId="27374"/>
    <cellStyle name="Normal 2 2 2 2 2 23 2 2 3 2 2 2 5 6" xfId="31101"/>
    <cellStyle name="Normal 2 2 2 2 2 23 2 2 3 2 2 2 5 7" xfId="34834"/>
    <cellStyle name="Normal 2 2 2 2 2 23 2 2 3 2 2 2 5 8" xfId="38565"/>
    <cellStyle name="Normal 2 2 2 2 2 23 2 2 3 2 2 2 6" xfId="2433"/>
    <cellStyle name="Normal 2 2 2 2 2 23 2 2 3 2 2 2 6 2" xfId="9314"/>
    <cellStyle name="Normal 2 2 2 2 2 23 2 2 3 2 2 2 6 2 2" xfId="23638"/>
    <cellStyle name="Normal 2 2 2 2 2 23 2 2 3 2 2 2 6 3" xfId="16152"/>
    <cellStyle name="Normal 2 2 2 2 2 23 2 2 3 2 2 2 6 3 2" xfId="19903"/>
    <cellStyle name="Normal 2 2 2 2 2 23 2 2 3 2 2 2 6 4" xfId="11395"/>
    <cellStyle name="Normal 2 2 2 2 2 23 2 2 3 2 2 2 6 5" xfId="27375"/>
    <cellStyle name="Normal 2 2 2 2 2 23 2 2 3 2 2 2 6 6" xfId="31102"/>
    <cellStyle name="Normal 2 2 2 2 2 23 2 2 3 2 2 2 6 7" xfId="34835"/>
    <cellStyle name="Normal 2 2 2 2 2 23 2 2 3 2 2 2 6 8" xfId="38566"/>
    <cellStyle name="Normal 2 2 2 2 2 23 2 2 3 2 2 2 7" xfId="2434"/>
    <cellStyle name="Normal 2 2 2 2 2 23 2 2 3 2 2 2 7 2" xfId="9315"/>
    <cellStyle name="Normal 2 2 2 2 2 23 2 2 3 2 2 2 7 2 2" xfId="23639"/>
    <cellStyle name="Normal 2 2 2 2 2 23 2 2 3 2 2 2 7 3" xfId="16153"/>
    <cellStyle name="Normal 2 2 2 2 2 23 2 2 3 2 2 2 7 3 2" xfId="19904"/>
    <cellStyle name="Normal 2 2 2 2 2 23 2 2 3 2 2 2 7 4" xfId="11396"/>
    <cellStyle name="Normal 2 2 2 2 2 23 2 2 3 2 2 2 7 5" xfId="27376"/>
    <cellStyle name="Normal 2 2 2 2 2 23 2 2 3 2 2 2 7 6" xfId="31103"/>
    <cellStyle name="Normal 2 2 2 2 2 23 2 2 3 2 2 2 7 7" xfId="34836"/>
    <cellStyle name="Normal 2 2 2 2 2 23 2 2 3 2 2 2 7 8" xfId="38567"/>
    <cellStyle name="Normal 2 2 2 2 2 23 2 2 3 2 2 2 8" xfId="2435"/>
    <cellStyle name="Normal 2 2 2 2 2 23 2 2 3 2 2 2 8 2" xfId="9316"/>
    <cellStyle name="Normal 2 2 2 2 2 23 2 2 3 2 2 2 8 2 2" xfId="23640"/>
    <cellStyle name="Normal 2 2 2 2 2 23 2 2 3 2 2 2 8 3" xfId="16154"/>
    <cellStyle name="Normal 2 2 2 2 2 23 2 2 3 2 2 2 8 3 2" xfId="19905"/>
    <cellStyle name="Normal 2 2 2 2 2 23 2 2 3 2 2 2 8 4" xfId="11397"/>
    <cellStyle name="Normal 2 2 2 2 2 23 2 2 3 2 2 2 8 5" xfId="27377"/>
    <cellStyle name="Normal 2 2 2 2 2 23 2 2 3 2 2 2 8 6" xfId="31104"/>
    <cellStyle name="Normal 2 2 2 2 2 23 2 2 3 2 2 2 8 7" xfId="34837"/>
    <cellStyle name="Normal 2 2 2 2 2 23 2 2 3 2 2 2 8 8" xfId="38568"/>
    <cellStyle name="Normal 2 2 2 2 2 23 2 2 3 2 2 2 9" xfId="2436"/>
    <cellStyle name="Normal 2 2 2 2 2 23 2 2 3 2 2 2 9 2" xfId="9317"/>
    <cellStyle name="Normal 2 2 2 2 2 23 2 2 3 2 2 2 9 2 2" xfId="23641"/>
    <cellStyle name="Normal 2 2 2 2 2 23 2 2 3 2 2 2 9 3" xfId="16155"/>
    <cellStyle name="Normal 2 2 2 2 2 23 2 2 3 2 2 2 9 3 2" xfId="19906"/>
    <cellStyle name="Normal 2 2 2 2 2 23 2 2 3 2 2 2 9 4" xfId="11398"/>
    <cellStyle name="Normal 2 2 2 2 2 23 2 2 3 2 2 2 9 5" xfId="27378"/>
    <cellStyle name="Normal 2 2 2 2 2 23 2 2 3 2 2 2 9 6" xfId="31105"/>
    <cellStyle name="Normal 2 2 2 2 2 23 2 2 3 2 2 2 9 7" xfId="34838"/>
    <cellStyle name="Normal 2 2 2 2 2 23 2 2 3 2 2 2 9 8" xfId="38569"/>
    <cellStyle name="Normal 2 2 2 2 2 23 2 2 3 2 2 3" xfId="2437"/>
    <cellStyle name="Normal 2 2 2 2 2 23 2 2 3 2 2 3 2" xfId="2438"/>
    <cellStyle name="Normal 2 2 2 2 2 23 2 2 3 2 2 3 3" xfId="9318"/>
    <cellStyle name="Normal 2 2 2 2 2 23 2 2 3 2 2 3 3 2" xfId="23642"/>
    <cellStyle name="Normal 2 2 2 2 2 23 2 2 3 2 2 3 4" xfId="16156"/>
    <cellStyle name="Normal 2 2 2 2 2 23 2 2 3 2 2 3 4 2" xfId="19907"/>
    <cellStyle name="Normal 2 2 2 2 2 23 2 2 3 2 2 3 5" xfId="11399"/>
    <cellStyle name="Normal 2 2 2 2 2 23 2 2 3 2 2 3 6" xfId="27379"/>
    <cellStyle name="Normal 2 2 2 2 2 23 2 2 3 2 2 3 7" xfId="31106"/>
    <cellStyle name="Normal 2 2 2 2 2 23 2 2 3 2 2 3 8" xfId="34839"/>
    <cellStyle name="Normal 2 2 2 2 2 23 2 2 3 2 2 3 9" xfId="38570"/>
    <cellStyle name="Normal 2 2 2 2 2 23 2 2 3 2 2 4" xfId="2439"/>
    <cellStyle name="Normal 2 2 2 2 2 23 2 2 3 2 2 5" xfId="2440"/>
    <cellStyle name="Normal 2 2 2 2 2 23 2 2 3 2 2 6" xfId="2441"/>
    <cellStyle name="Normal 2 2 2 2 2 23 2 2 3 2 2 7" xfId="2442"/>
    <cellStyle name="Normal 2 2 2 2 2 23 2 2 3 2 2 8" xfId="2443"/>
    <cellStyle name="Normal 2 2 2 2 2 23 2 2 3 2 2 9" xfId="2444"/>
    <cellStyle name="Normal 2 2 2 2 2 23 2 2 3 2 3" xfId="2445"/>
    <cellStyle name="Normal 2 2 2 2 2 23 2 2 3 2 3 2" xfId="2446"/>
    <cellStyle name="Normal 2 2 2 2 2 23 2 2 3 2 3 2 2" xfId="9324"/>
    <cellStyle name="Normal 2 2 2 2 2 23 2 2 3 2 3 2 2 2" xfId="23643"/>
    <cellStyle name="Normal 2 2 2 2 2 23 2 2 3 2 3 2 3" xfId="16157"/>
    <cellStyle name="Normal 2 2 2 2 2 23 2 2 3 2 3 2 3 2" xfId="19908"/>
    <cellStyle name="Normal 2 2 2 2 2 23 2 2 3 2 3 2 4" xfId="11419"/>
    <cellStyle name="Normal 2 2 2 2 2 23 2 2 3 2 3 2 5" xfId="27380"/>
    <cellStyle name="Normal 2 2 2 2 2 23 2 2 3 2 3 2 6" xfId="31107"/>
    <cellStyle name="Normal 2 2 2 2 2 23 2 2 3 2 3 2 7" xfId="34840"/>
    <cellStyle name="Normal 2 2 2 2 2 23 2 2 3 2 3 2 8" xfId="38571"/>
    <cellStyle name="Normal 2 2 2 2 2 23 2 2 3 2 4" xfId="2447"/>
    <cellStyle name="Normal 2 2 2 2 2 23 2 2 3 2 4 2" xfId="9325"/>
    <cellStyle name="Normal 2 2 2 2 2 23 2 2 3 2 4 2 2" xfId="23644"/>
    <cellStyle name="Normal 2 2 2 2 2 23 2 2 3 2 4 3" xfId="16158"/>
    <cellStyle name="Normal 2 2 2 2 2 23 2 2 3 2 4 3 2" xfId="19909"/>
    <cellStyle name="Normal 2 2 2 2 2 23 2 2 3 2 4 4" xfId="11420"/>
    <cellStyle name="Normal 2 2 2 2 2 23 2 2 3 2 4 5" xfId="27381"/>
    <cellStyle name="Normal 2 2 2 2 2 23 2 2 3 2 4 6" xfId="31108"/>
    <cellStyle name="Normal 2 2 2 2 2 23 2 2 3 2 4 7" xfId="34841"/>
    <cellStyle name="Normal 2 2 2 2 2 23 2 2 3 2 4 8" xfId="38572"/>
    <cellStyle name="Normal 2 2 2 2 2 23 2 2 3 2 5" xfId="2448"/>
    <cellStyle name="Normal 2 2 2 2 2 23 2 2 3 2 5 2" xfId="9326"/>
    <cellStyle name="Normal 2 2 2 2 2 23 2 2 3 2 5 2 2" xfId="23645"/>
    <cellStyle name="Normal 2 2 2 2 2 23 2 2 3 2 5 3" xfId="16159"/>
    <cellStyle name="Normal 2 2 2 2 2 23 2 2 3 2 5 3 2" xfId="19910"/>
    <cellStyle name="Normal 2 2 2 2 2 23 2 2 3 2 5 4" xfId="11421"/>
    <cellStyle name="Normal 2 2 2 2 2 23 2 2 3 2 5 5" xfId="27382"/>
    <cellStyle name="Normal 2 2 2 2 2 23 2 2 3 2 5 6" xfId="31109"/>
    <cellStyle name="Normal 2 2 2 2 2 23 2 2 3 2 5 7" xfId="34842"/>
    <cellStyle name="Normal 2 2 2 2 2 23 2 2 3 2 5 8" xfId="38573"/>
    <cellStyle name="Normal 2 2 2 2 2 23 2 2 3 2 6" xfId="2449"/>
    <cellStyle name="Normal 2 2 2 2 2 23 2 2 3 2 6 2" xfId="9327"/>
    <cellStyle name="Normal 2 2 2 2 2 23 2 2 3 2 6 2 2" xfId="23646"/>
    <cellStyle name="Normal 2 2 2 2 2 23 2 2 3 2 6 3" xfId="16160"/>
    <cellStyle name="Normal 2 2 2 2 2 23 2 2 3 2 6 3 2" xfId="19911"/>
    <cellStyle name="Normal 2 2 2 2 2 23 2 2 3 2 6 4" xfId="11422"/>
    <cellStyle name="Normal 2 2 2 2 2 23 2 2 3 2 6 5" xfId="27383"/>
    <cellStyle name="Normal 2 2 2 2 2 23 2 2 3 2 6 6" xfId="31110"/>
    <cellStyle name="Normal 2 2 2 2 2 23 2 2 3 2 6 7" xfId="34843"/>
    <cellStyle name="Normal 2 2 2 2 2 23 2 2 3 2 6 8" xfId="38574"/>
    <cellStyle name="Normal 2 2 2 2 2 23 2 2 3 2 7" xfId="2450"/>
    <cellStyle name="Normal 2 2 2 2 2 23 2 2 3 2 7 2" xfId="9328"/>
    <cellStyle name="Normal 2 2 2 2 2 23 2 2 3 2 7 2 2" xfId="23647"/>
    <cellStyle name="Normal 2 2 2 2 2 23 2 2 3 2 7 3" xfId="16161"/>
    <cellStyle name="Normal 2 2 2 2 2 23 2 2 3 2 7 3 2" xfId="19912"/>
    <cellStyle name="Normal 2 2 2 2 2 23 2 2 3 2 7 4" xfId="11426"/>
    <cellStyle name="Normal 2 2 2 2 2 23 2 2 3 2 7 5" xfId="27384"/>
    <cellStyle name="Normal 2 2 2 2 2 23 2 2 3 2 7 6" xfId="31111"/>
    <cellStyle name="Normal 2 2 2 2 2 23 2 2 3 2 7 7" xfId="34844"/>
    <cellStyle name="Normal 2 2 2 2 2 23 2 2 3 2 7 8" xfId="38575"/>
    <cellStyle name="Normal 2 2 2 2 2 23 2 2 3 2 8" xfId="2451"/>
    <cellStyle name="Normal 2 2 2 2 2 23 2 2 3 2 8 2" xfId="9329"/>
    <cellStyle name="Normal 2 2 2 2 2 23 2 2 3 2 8 2 2" xfId="23648"/>
    <cellStyle name="Normal 2 2 2 2 2 23 2 2 3 2 8 3" xfId="16162"/>
    <cellStyle name="Normal 2 2 2 2 2 23 2 2 3 2 8 3 2" xfId="19913"/>
    <cellStyle name="Normal 2 2 2 2 2 23 2 2 3 2 8 4" xfId="11436"/>
    <cellStyle name="Normal 2 2 2 2 2 23 2 2 3 2 8 5" xfId="27385"/>
    <cellStyle name="Normal 2 2 2 2 2 23 2 2 3 2 8 6" xfId="31112"/>
    <cellStyle name="Normal 2 2 2 2 2 23 2 2 3 2 8 7" xfId="34845"/>
    <cellStyle name="Normal 2 2 2 2 2 23 2 2 3 2 8 8" xfId="38576"/>
    <cellStyle name="Normal 2 2 2 2 2 23 2 2 3 2 9" xfId="2452"/>
    <cellStyle name="Normal 2 2 2 2 2 23 2 2 3 2 9 2" xfId="9330"/>
    <cellStyle name="Normal 2 2 2 2 2 23 2 2 3 2 9 2 2" xfId="23649"/>
    <cellStyle name="Normal 2 2 2 2 2 23 2 2 3 2 9 3" xfId="16163"/>
    <cellStyle name="Normal 2 2 2 2 2 23 2 2 3 2 9 3 2" xfId="19914"/>
    <cellStyle name="Normal 2 2 2 2 2 23 2 2 3 2 9 4" xfId="11437"/>
    <cellStyle name="Normal 2 2 2 2 2 23 2 2 3 2 9 5" xfId="27386"/>
    <cellStyle name="Normal 2 2 2 2 2 23 2 2 3 2 9 6" xfId="31113"/>
    <cellStyle name="Normal 2 2 2 2 2 23 2 2 3 2 9 7" xfId="34846"/>
    <cellStyle name="Normal 2 2 2 2 2 23 2 2 3 2 9 8" xfId="38577"/>
    <cellStyle name="Normal 2 2 2 2 2 23 2 2 3 3" xfId="2453"/>
    <cellStyle name="Normal 2 2 2 2 2 23 2 2 3 3 10" xfId="2454"/>
    <cellStyle name="Normal 2 2 2 2 2 23 2 2 3 3 10 2" xfId="9332"/>
    <cellStyle name="Normal 2 2 2 2 2 23 2 2 3 3 10 2 2" xfId="23651"/>
    <cellStyle name="Normal 2 2 2 2 2 23 2 2 3 3 10 3" xfId="16165"/>
    <cellStyle name="Normal 2 2 2 2 2 23 2 2 3 3 10 3 2" xfId="19916"/>
    <cellStyle name="Normal 2 2 2 2 2 23 2 2 3 3 10 4" xfId="11439"/>
    <cellStyle name="Normal 2 2 2 2 2 23 2 2 3 3 10 5" xfId="27388"/>
    <cellStyle name="Normal 2 2 2 2 2 23 2 2 3 3 10 6" xfId="31115"/>
    <cellStyle name="Normal 2 2 2 2 2 23 2 2 3 3 10 7" xfId="34848"/>
    <cellStyle name="Normal 2 2 2 2 2 23 2 2 3 3 10 8" xfId="38579"/>
    <cellStyle name="Normal 2 2 2 2 2 23 2 2 3 3 11" xfId="2455"/>
    <cellStyle name="Normal 2 2 2 2 2 23 2 2 3 3 11 2" xfId="9333"/>
    <cellStyle name="Normal 2 2 2 2 2 23 2 2 3 3 11 2 2" xfId="23652"/>
    <cellStyle name="Normal 2 2 2 2 2 23 2 2 3 3 11 3" xfId="16166"/>
    <cellStyle name="Normal 2 2 2 2 2 23 2 2 3 3 11 3 2" xfId="19917"/>
    <cellStyle name="Normal 2 2 2 2 2 23 2 2 3 3 11 4" xfId="11440"/>
    <cellStyle name="Normal 2 2 2 2 2 23 2 2 3 3 11 5" xfId="27389"/>
    <cellStyle name="Normal 2 2 2 2 2 23 2 2 3 3 11 6" xfId="31116"/>
    <cellStyle name="Normal 2 2 2 2 2 23 2 2 3 3 11 7" xfId="34849"/>
    <cellStyle name="Normal 2 2 2 2 2 23 2 2 3 3 11 8" xfId="38580"/>
    <cellStyle name="Normal 2 2 2 2 2 23 2 2 3 3 12" xfId="9331"/>
    <cellStyle name="Normal 2 2 2 2 2 23 2 2 3 3 12 2" xfId="23650"/>
    <cellStyle name="Normal 2 2 2 2 2 23 2 2 3 3 13" xfId="16164"/>
    <cellStyle name="Normal 2 2 2 2 2 23 2 2 3 3 13 2" xfId="19915"/>
    <cellStyle name="Normal 2 2 2 2 2 23 2 2 3 3 14" xfId="11438"/>
    <cellStyle name="Normal 2 2 2 2 2 23 2 2 3 3 15" xfId="27387"/>
    <cellStyle name="Normal 2 2 2 2 2 23 2 2 3 3 16" xfId="31114"/>
    <cellStyle name="Normal 2 2 2 2 2 23 2 2 3 3 17" xfId="34847"/>
    <cellStyle name="Normal 2 2 2 2 2 23 2 2 3 3 18" xfId="38578"/>
    <cellStyle name="Normal 2 2 2 2 2 23 2 2 3 3 2" xfId="2456"/>
    <cellStyle name="Normal 2 2 2 2 2 23 2 2 3 3 2 2" xfId="2457"/>
    <cellStyle name="Normal 2 2 2 2 2 23 2 2 3 3 2 2 2" xfId="9335"/>
    <cellStyle name="Normal 2 2 2 2 2 23 2 2 3 3 2 2 2 2" xfId="23653"/>
    <cellStyle name="Normal 2 2 2 2 2 23 2 2 3 3 2 2 3" xfId="16167"/>
    <cellStyle name="Normal 2 2 2 2 2 23 2 2 3 3 2 2 3 2" xfId="19918"/>
    <cellStyle name="Normal 2 2 2 2 2 23 2 2 3 3 2 2 4" xfId="11441"/>
    <cellStyle name="Normal 2 2 2 2 2 23 2 2 3 3 2 2 5" xfId="27390"/>
    <cellStyle name="Normal 2 2 2 2 2 23 2 2 3 3 2 2 6" xfId="31117"/>
    <cellStyle name="Normal 2 2 2 2 2 23 2 2 3 3 2 2 7" xfId="34850"/>
    <cellStyle name="Normal 2 2 2 2 2 23 2 2 3 3 2 2 8" xfId="38581"/>
    <cellStyle name="Normal 2 2 2 2 2 23 2 2 3 3 3" xfId="2458"/>
    <cellStyle name="Normal 2 2 2 2 2 23 2 2 3 3 3 2" xfId="9336"/>
    <cellStyle name="Normal 2 2 2 2 2 23 2 2 3 3 3 2 2" xfId="23654"/>
    <cellStyle name="Normal 2 2 2 2 2 23 2 2 3 3 3 3" xfId="16168"/>
    <cellStyle name="Normal 2 2 2 2 2 23 2 2 3 3 3 3 2" xfId="19919"/>
    <cellStyle name="Normal 2 2 2 2 2 23 2 2 3 3 3 4" xfId="11442"/>
    <cellStyle name="Normal 2 2 2 2 2 23 2 2 3 3 3 5" xfId="27391"/>
    <cellStyle name="Normal 2 2 2 2 2 23 2 2 3 3 3 6" xfId="31118"/>
    <cellStyle name="Normal 2 2 2 2 2 23 2 2 3 3 3 7" xfId="34851"/>
    <cellStyle name="Normal 2 2 2 2 2 23 2 2 3 3 3 8" xfId="38582"/>
    <cellStyle name="Normal 2 2 2 2 2 23 2 2 3 3 4" xfId="2459"/>
    <cellStyle name="Normal 2 2 2 2 2 23 2 2 3 3 4 2" xfId="9337"/>
    <cellStyle name="Normal 2 2 2 2 2 23 2 2 3 3 4 2 2" xfId="23655"/>
    <cellStyle name="Normal 2 2 2 2 2 23 2 2 3 3 4 3" xfId="16169"/>
    <cellStyle name="Normal 2 2 2 2 2 23 2 2 3 3 4 3 2" xfId="19920"/>
    <cellStyle name="Normal 2 2 2 2 2 23 2 2 3 3 4 4" xfId="11453"/>
    <cellStyle name="Normal 2 2 2 2 2 23 2 2 3 3 4 5" xfId="27392"/>
    <cellStyle name="Normal 2 2 2 2 2 23 2 2 3 3 4 6" xfId="31119"/>
    <cellStyle name="Normal 2 2 2 2 2 23 2 2 3 3 4 7" xfId="34852"/>
    <cellStyle name="Normal 2 2 2 2 2 23 2 2 3 3 4 8" xfId="38583"/>
    <cellStyle name="Normal 2 2 2 2 2 23 2 2 3 3 5" xfId="2460"/>
    <cellStyle name="Normal 2 2 2 2 2 23 2 2 3 3 5 2" xfId="9338"/>
    <cellStyle name="Normal 2 2 2 2 2 23 2 2 3 3 5 2 2" xfId="23656"/>
    <cellStyle name="Normal 2 2 2 2 2 23 2 2 3 3 5 3" xfId="16170"/>
    <cellStyle name="Normal 2 2 2 2 2 23 2 2 3 3 5 3 2" xfId="19921"/>
    <cellStyle name="Normal 2 2 2 2 2 23 2 2 3 3 5 4" xfId="11454"/>
    <cellStyle name="Normal 2 2 2 2 2 23 2 2 3 3 5 5" xfId="27393"/>
    <cellStyle name="Normal 2 2 2 2 2 23 2 2 3 3 5 6" xfId="31120"/>
    <cellStyle name="Normal 2 2 2 2 2 23 2 2 3 3 5 7" xfId="34853"/>
    <cellStyle name="Normal 2 2 2 2 2 23 2 2 3 3 5 8" xfId="38584"/>
    <cellStyle name="Normal 2 2 2 2 2 23 2 2 3 3 6" xfId="2461"/>
    <cellStyle name="Normal 2 2 2 2 2 23 2 2 3 3 6 2" xfId="9339"/>
    <cellStyle name="Normal 2 2 2 2 2 23 2 2 3 3 6 2 2" xfId="23657"/>
    <cellStyle name="Normal 2 2 2 2 2 23 2 2 3 3 6 3" xfId="16171"/>
    <cellStyle name="Normal 2 2 2 2 2 23 2 2 3 3 6 3 2" xfId="19922"/>
    <cellStyle name="Normal 2 2 2 2 2 23 2 2 3 3 6 4" xfId="11455"/>
    <cellStyle name="Normal 2 2 2 2 2 23 2 2 3 3 6 5" xfId="27394"/>
    <cellStyle name="Normal 2 2 2 2 2 23 2 2 3 3 6 6" xfId="31121"/>
    <cellStyle name="Normal 2 2 2 2 2 23 2 2 3 3 6 7" xfId="34854"/>
    <cellStyle name="Normal 2 2 2 2 2 23 2 2 3 3 6 8" xfId="38585"/>
    <cellStyle name="Normal 2 2 2 2 2 23 2 2 3 3 7" xfId="2462"/>
    <cellStyle name="Normal 2 2 2 2 2 23 2 2 3 3 7 2" xfId="9340"/>
    <cellStyle name="Normal 2 2 2 2 2 23 2 2 3 3 7 2 2" xfId="23658"/>
    <cellStyle name="Normal 2 2 2 2 2 23 2 2 3 3 7 3" xfId="16172"/>
    <cellStyle name="Normal 2 2 2 2 2 23 2 2 3 3 7 3 2" xfId="19923"/>
    <cellStyle name="Normal 2 2 2 2 2 23 2 2 3 3 7 4" xfId="11459"/>
    <cellStyle name="Normal 2 2 2 2 2 23 2 2 3 3 7 5" xfId="27395"/>
    <cellStyle name="Normal 2 2 2 2 2 23 2 2 3 3 7 6" xfId="31122"/>
    <cellStyle name="Normal 2 2 2 2 2 23 2 2 3 3 7 7" xfId="34855"/>
    <cellStyle name="Normal 2 2 2 2 2 23 2 2 3 3 7 8" xfId="38586"/>
    <cellStyle name="Normal 2 2 2 2 2 23 2 2 3 3 8" xfId="2463"/>
    <cellStyle name="Normal 2 2 2 2 2 23 2 2 3 3 8 2" xfId="9341"/>
    <cellStyle name="Normal 2 2 2 2 2 23 2 2 3 3 8 2 2" xfId="23659"/>
    <cellStyle name="Normal 2 2 2 2 2 23 2 2 3 3 8 3" xfId="16173"/>
    <cellStyle name="Normal 2 2 2 2 2 23 2 2 3 3 8 3 2" xfId="19924"/>
    <cellStyle name="Normal 2 2 2 2 2 23 2 2 3 3 8 4" xfId="11469"/>
    <cellStyle name="Normal 2 2 2 2 2 23 2 2 3 3 8 5" xfId="27396"/>
    <cellStyle name="Normal 2 2 2 2 2 23 2 2 3 3 8 6" xfId="31123"/>
    <cellStyle name="Normal 2 2 2 2 2 23 2 2 3 3 8 7" xfId="34856"/>
    <cellStyle name="Normal 2 2 2 2 2 23 2 2 3 3 8 8" xfId="38587"/>
    <cellStyle name="Normal 2 2 2 2 2 23 2 2 3 3 9" xfId="2464"/>
    <cellStyle name="Normal 2 2 2 2 2 23 2 2 3 3 9 2" xfId="9342"/>
    <cellStyle name="Normal 2 2 2 2 2 23 2 2 3 3 9 2 2" xfId="23660"/>
    <cellStyle name="Normal 2 2 2 2 2 23 2 2 3 3 9 3" xfId="16174"/>
    <cellStyle name="Normal 2 2 2 2 2 23 2 2 3 3 9 3 2" xfId="19925"/>
    <cellStyle name="Normal 2 2 2 2 2 23 2 2 3 3 9 4" xfId="11470"/>
    <cellStyle name="Normal 2 2 2 2 2 23 2 2 3 3 9 5" xfId="27397"/>
    <cellStyle name="Normal 2 2 2 2 2 23 2 2 3 3 9 6" xfId="31124"/>
    <cellStyle name="Normal 2 2 2 2 2 23 2 2 3 3 9 7" xfId="34857"/>
    <cellStyle name="Normal 2 2 2 2 2 23 2 2 3 3 9 8" xfId="38588"/>
    <cellStyle name="Normal 2 2 2 2 2 23 2 2 3 4" xfId="2465"/>
    <cellStyle name="Normal 2 2 2 2 2 23 2 2 3 4 2" xfId="2466"/>
    <cellStyle name="Normal 2 2 2 2 2 23 2 2 3 4 3" xfId="9343"/>
    <cellStyle name="Normal 2 2 2 2 2 23 2 2 3 4 3 2" xfId="23661"/>
    <cellStyle name="Normal 2 2 2 2 2 23 2 2 3 4 4" xfId="16175"/>
    <cellStyle name="Normal 2 2 2 2 2 23 2 2 3 4 4 2" xfId="19926"/>
    <cellStyle name="Normal 2 2 2 2 2 23 2 2 3 4 5" xfId="11471"/>
    <cellStyle name="Normal 2 2 2 2 2 23 2 2 3 4 6" xfId="27398"/>
    <cellStyle name="Normal 2 2 2 2 2 23 2 2 3 4 7" xfId="31125"/>
    <cellStyle name="Normal 2 2 2 2 2 23 2 2 3 4 8" xfId="34858"/>
    <cellStyle name="Normal 2 2 2 2 2 23 2 2 3 4 9" xfId="38589"/>
    <cellStyle name="Normal 2 2 2 2 2 23 2 2 3 5" xfId="2467"/>
    <cellStyle name="Normal 2 2 2 2 2 23 2 2 3 6" xfId="2468"/>
    <cellStyle name="Normal 2 2 2 2 2 23 2 2 3 7" xfId="2469"/>
    <cellStyle name="Normal 2 2 2 2 2 23 2 2 3 8" xfId="2470"/>
    <cellStyle name="Normal 2 2 2 2 2 23 2 2 3 9" xfId="2471"/>
    <cellStyle name="Normal 2 2 2 2 2 23 2 2 4" xfId="2472"/>
    <cellStyle name="Normal 2 2 2 2 2 23 2 2 4 10" xfId="2473"/>
    <cellStyle name="Normal 2 2 2 2 2 23 2 2 4 11" xfId="2474"/>
    <cellStyle name="Normal 2 2 2 2 2 23 2 2 4 2" xfId="2475"/>
    <cellStyle name="Normal 2 2 2 2 2 23 2 2 4 2 10" xfId="2476"/>
    <cellStyle name="Normal 2 2 2 2 2 23 2 2 4 2 10 2" xfId="9351"/>
    <cellStyle name="Normal 2 2 2 2 2 23 2 2 4 2 10 2 2" xfId="23663"/>
    <cellStyle name="Normal 2 2 2 2 2 23 2 2 4 2 10 3" xfId="16177"/>
    <cellStyle name="Normal 2 2 2 2 2 23 2 2 4 2 10 3 2" xfId="19928"/>
    <cellStyle name="Normal 2 2 2 2 2 23 2 2 4 2 10 4" xfId="11493"/>
    <cellStyle name="Normal 2 2 2 2 2 23 2 2 4 2 10 5" xfId="27400"/>
    <cellStyle name="Normal 2 2 2 2 2 23 2 2 4 2 10 6" xfId="31127"/>
    <cellStyle name="Normal 2 2 2 2 2 23 2 2 4 2 10 7" xfId="34860"/>
    <cellStyle name="Normal 2 2 2 2 2 23 2 2 4 2 10 8" xfId="38591"/>
    <cellStyle name="Normal 2 2 2 2 2 23 2 2 4 2 11" xfId="2477"/>
    <cellStyle name="Normal 2 2 2 2 2 23 2 2 4 2 11 2" xfId="9352"/>
    <cellStyle name="Normal 2 2 2 2 2 23 2 2 4 2 11 2 2" xfId="23664"/>
    <cellStyle name="Normal 2 2 2 2 2 23 2 2 4 2 11 3" xfId="16178"/>
    <cellStyle name="Normal 2 2 2 2 2 23 2 2 4 2 11 3 2" xfId="19929"/>
    <cellStyle name="Normal 2 2 2 2 2 23 2 2 4 2 11 4" xfId="11494"/>
    <cellStyle name="Normal 2 2 2 2 2 23 2 2 4 2 11 5" xfId="27401"/>
    <cellStyle name="Normal 2 2 2 2 2 23 2 2 4 2 11 6" xfId="31128"/>
    <cellStyle name="Normal 2 2 2 2 2 23 2 2 4 2 11 7" xfId="34861"/>
    <cellStyle name="Normal 2 2 2 2 2 23 2 2 4 2 11 8" xfId="38592"/>
    <cellStyle name="Normal 2 2 2 2 2 23 2 2 4 2 12" xfId="9350"/>
    <cellStyle name="Normal 2 2 2 2 2 23 2 2 4 2 12 2" xfId="23662"/>
    <cellStyle name="Normal 2 2 2 2 2 23 2 2 4 2 13" xfId="16176"/>
    <cellStyle name="Normal 2 2 2 2 2 23 2 2 4 2 13 2" xfId="19927"/>
    <cellStyle name="Normal 2 2 2 2 2 23 2 2 4 2 14" xfId="11492"/>
    <cellStyle name="Normal 2 2 2 2 2 23 2 2 4 2 15" xfId="27399"/>
    <cellStyle name="Normal 2 2 2 2 2 23 2 2 4 2 16" xfId="31126"/>
    <cellStyle name="Normal 2 2 2 2 2 23 2 2 4 2 17" xfId="34859"/>
    <cellStyle name="Normal 2 2 2 2 2 23 2 2 4 2 18" xfId="38590"/>
    <cellStyle name="Normal 2 2 2 2 2 23 2 2 4 2 2" xfId="2478"/>
    <cellStyle name="Normal 2 2 2 2 2 23 2 2 4 2 2 2" xfId="2479"/>
    <cellStyle name="Normal 2 2 2 2 2 23 2 2 4 2 2 2 2" xfId="9354"/>
    <cellStyle name="Normal 2 2 2 2 2 23 2 2 4 2 2 2 2 2" xfId="23665"/>
    <cellStyle name="Normal 2 2 2 2 2 23 2 2 4 2 2 2 3" xfId="16179"/>
    <cellStyle name="Normal 2 2 2 2 2 23 2 2 4 2 2 2 3 2" xfId="19930"/>
    <cellStyle name="Normal 2 2 2 2 2 23 2 2 4 2 2 2 4" xfId="11495"/>
    <cellStyle name="Normal 2 2 2 2 2 23 2 2 4 2 2 2 5" xfId="27402"/>
    <cellStyle name="Normal 2 2 2 2 2 23 2 2 4 2 2 2 6" xfId="31129"/>
    <cellStyle name="Normal 2 2 2 2 2 23 2 2 4 2 2 2 7" xfId="34862"/>
    <cellStyle name="Normal 2 2 2 2 2 23 2 2 4 2 2 2 8" xfId="38593"/>
    <cellStyle name="Normal 2 2 2 2 2 23 2 2 4 2 3" xfId="2480"/>
    <cellStyle name="Normal 2 2 2 2 2 23 2 2 4 2 3 2" xfId="9355"/>
    <cellStyle name="Normal 2 2 2 2 2 23 2 2 4 2 3 2 2" xfId="23666"/>
    <cellStyle name="Normal 2 2 2 2 2 23 2 2 4 2 3 3" xfId="16180"/>
    <cellStyle name="Normal 2 2 2 2 2 23 2 2 4 2 3 3 2" xfId="19931"/>
    <cellStyle name="Normal 2 2 2 2 2 23 2 2 4 2 3 4" xfId="11496"/>
    <cellStyle name="Normal 2 2 2 2 2 23 2 2 4 2 3 5" xfId="27403"/>
    <cellStyle name="Normal 2 2 2 2 2 23 2 2 4 2 3 6" xfId="31130"/>
    <cellStyle name="Normal 2 2 2 2 2 23 2 2 4 2 3 7" xfId="34863"/>
    <cellStyle name="Normal 2 2 2 2 2 23 2 2 4 2 3 8" xfId="38594"/>
    <cellStyle name="Normal 2 2 2 2 2 23 2 2 4 2 4" xfId="2481"/>
    <cellStyle name="Normal 2 2 2 2 2 23 2 2 4 2 4 2" xfId="9356"/>
    <cellStyle name="Normal 2 2 2 2 2 23 2 2 4 2 4 2 2" xfId="23667"/>
    <cellStyle name="Normal 2 2 2 2 2 23 2 2 4 2 4 3" xfId="16181"/>
    <cellStyle name="Normal 2 2 2 2 2 23 2 2 4 2 4 3 2" xfId="19932"/>
    <cellStyle name="Normal 2 2 2 2 2 23 2 2 4 2 4 4" xfId="11498"/>
    <cellStyle name="Normal 2 2 2 2 2 23 2 2 4 2 4 5" xfId="27404"/>
    <cellStyle name="Normal 2 2 2 2 2 23 2 2 4 2 4 6" xfId="31131"/>
    <cellStyle name="Normal 2 2 2 2 2 23 2 2 4 2 4 7" xfId="34864"/>
    <cellStyle name="Normal 2 2 2 2 2 23 2 2 4 2 4 8" xfId="38595"/>
    <cellStyle name="Normal 2 2 2 2 2 23 2 2 4 2 5" xfId="2482"/>
    <cellStyle name="Normal 2 2 2 2 2 23 2 2 4 2 5 2" xfId="9357"/>
    <cellStyle name="Normal 2 2 2 2 2 23 2 2 4 2 5 2 2" xfId="23668"/>
    <cellStyle name="Normal 2 2 2 2 2 23 2 2 4 2 5 3" xfId="16182"/>
    <cellStyle name="Normal 2 2 2 2 2 23 2 2 4 2 5 3 2" xfId="19933"/>
    <cellStyle name="Normal 2 2 2 2 2 23 2 2 4 2 5 4" xfId="11500"/>
    <cellStyle name="Normal 2 2 2 2 2 23 2 2 4 2 5 5" xfId="27405"/>
    <cellStyle name="Normal 2 2 2 2 2 23 2 2 4 2 5 6" xfId="31132"/>
    <cellStyle name="Normal 2 2 2 2 2 23 2 2 4 2 5 7" xfId="34865"/>
    <cellStyle name="Normal 2 2 2 2 2 23 2 2 4 2 5 8" xfId="38596"/>
    <cellStyle name="Normal 2 2 2 2 2 23 2 2 4 2 6" xfId="2483"/>
    <cellStyle name="Normal 2 2 2 2 2 23 2 2 4 2 6 2" xfId="9358"/>
    <cellStyle name="Normal 2 2 2 2 2 23 2 2 4 2 6 2 2" xfId="23669"/>
    <cellStyle name="Normal 2 2 2 2 2 23 2 2 4 2 6 3" xfId="16183"/>
    <cellStyle name="Normal 2 2 2 2 2 23 2 2 4 2 6 3 2" xfId="19934"/>
    <cellStyle name="Normal 2 2 2 2 2 23 2 2 4 2 6 4" xfId="11501"/>
    <cellStyle name="Normal 2 2 2 2 2 23 2 2 4 2 6 5" xfId="27406"/>
    <cellStyle name="Normal 2 2 2 2 2 23 2 2 4 2 6 6" xfId="31133"/>
    <cellStyle name="Normal 2 2 2 2 2 23 2 2 4 2 6 7" xfId="34866"/>
    <cellStyle name="Normal 2 2 2 2 2 23 2 2 4 2 6 8" xfId="38597"/>
    <cellStyle name="Normal 2 2 2 2 2 23 2 2 4 2 7" xfId="2484"/>
    <cellStyle name="Normal 2 2 2 2 2 23 2 2 4 2 7 2" xfId="9359"/>
    <cellStyle name="Normal 2 2 2 2 2 23 2 2 4 2 7 2 2" xfId="23670"/>
    <cellStyle name="Normal 2 2 2 2 2 23 2 2 4 2 7 3" xfId="16184"/>
    <cellStyle name="Normal 2 2 2 2 2 23 2 2 4 2 7 3 2" xfId="19935"/>
    <cellStyle name="Normal 2 2 2 2 2 23 2 2 4 2 7 4" xfId="11503"/>
    <cellStyle name="Normal 2 2 2 2 2 23 2 2 4 2 7 5" xfId="27407"/>
    <cellStyle name="Normal 2 2 2 2 2 23 2 2 4 2 7 6" xfId="31134"/>
    <cellStyle name="Normal 2 2 2 2 2 23 2 2 4 2 7 7" xfId="34867"/>
    <cellStyle name="Normal 2 2 2 2 2 23 2 2 4 2 7 8" xfId="38598"/>
    <cellStyle name="Normal 2 2 2 2 2 23 2 2 4 2 8" xfId="2485"/>
    <cellStyle name="Normal 2 2 2 2 2 23 2 2 4 2 8 2" xfId="9360"/>
    <cellStyle name="Normal 2 2 2 2 2 23 2 2 4 2 8 2 2" xfId="23671"/>
    <cellStyle name="Normal 2 2 2 2 2 23 2 2 4 2 8 3" xfId="16185"/>
    <cellStyle name="Normal 2 2 2 2 2 23 2 2 4 2 8 3 2" xfId="19936"/>
    <cellStyle name="Normal 2 2 2 2 2 23 2 2 4 2 8 4" xfId="11504"/>
    <cellStyle name="Normal 2 2 2 2 2 23 2 2 4 2 8 5" xfId="27408"/>
    <cellStyle name="Normal 2 2 2 2 2 23 2 2 4 2 8 6" xfId="31135"/>
    <cellStyle name="Normal 2 2 2 2 2 23 2 2 4 2 8 7" xfId="34868"/>
    <cellStyle name="Normal 2 2 2 2 2 23 2 2 4 2 8 8" xfId="38599"/>
    <cellStyle name="Normal 2 2 2 2 2 23 2 2 4 2 9" xfId="2486"/>
    <cellStyle name="Normal 2 2 2 2 2 23 2 2 4 2 9 2" xfId="9361"/>
    <cellStyle name="Normal 2 2 2 2 2 23 2 2 4 2 9 2 2" xfId="23672"/>
    <cellStyle name="Normal 2 2 2 2 2 23 2 2 4 2 9 3" xfId="16186"/>
    <cellStyle name="Normal 2 2 2 2 2 23 2 2 4 2 9 3 2" xfId="19937"/>
    <cellStyle name="Normal 2 2 2 2 2 23 2 2 4 2 9 4" xfId="11505"/>
    <cellStyle name="Normal 2 2 2 2 2 23 2 2 4 2 9 5" xfId="27409"/>
    <cellStyle name="Normal 2 2 2 2 2 23 2 2 4 2 9 6" xfId="31136"/>
    <cellStyle name="Normal 2 2 2 2 2 23 2 2 4 2 9 7" xfId="34869"/>
    <cellStyle name="Normal 2 2 2 2 2 23 2 2 4 2 9 8" xfId="38600"/>
    <cellStyle name="Normal 2 2 2 2 2 23 2 2 4 3" xfId="2487"/>
    <cellStyle name="Normal 2 2 2 2 2 23 2 2 4 3 2" xfId="2488"/>
    <cellStyle name="Normal 2 2 2 2 2 23 2 2 4 3 3" xfId="9362"/>
    <cellStyle name="Normal 2 2 2 2 2 23 2 2 4 3 3 2" xfId="23673"/>
    <cellStyle name="Normal 2 2 2 2 2 23 2 2 4 3 4" xfId="16187"/>
    <cellStyle name="Normal 2 2 2 2 2 23 2 2 4 3 4 2" xfId="19938"/>
    <cellStyle name="Normal 2 2 2 2 2 23 2 2 4 3 5" xfId="11506"/>
    <cellStyle name="Normal 2 2 2 2 2 23 2 2 4 3 6" xfId="27410"/>
    <cellStyle name="Normal 2 2 2 2 2 23 2 2 4 3 7" xfId="31137"/>
    <cellStyle name="Normal 2 2 2 2 2 23 2 2 4 3 8" xfId="34870"/>
    <cellStyle name="Normal 2 2 2 2 2 23 2 2 4 3 9" xfId="38601"/>
    <cellStyle name="Normal 2 2 2 2 2 23 2 2 4 4" xfId="2489"/>
    <cellStyle name="Normal 2 2 2 2 2 23 2 2 4 5" xfId="2490"/>
    <cellStyle name="Normal 2 2 2 2 2 23 2 2 4 6" xfId="2491"/>
    <cellStyle name="Normal 2 2 2 2 2 23 2 2 4 7" xfId="2492"/>
    <cellStyle name="Normal 2 2 2 2 2 23 2 2 4 8" xfId="2493"/>
    <cellStyle name="Normal 2 2 2 2 2 23 2 2 4 9" xfId="2494"/>
    <cellStyle name="Normal 2 2 2 2 2 23 2 2 5" xfId="2495"/>
    <cellStyle name="Normal 2 2 2 2 2 23 2 2 5 2" xfId="2496"/>
    <cellStyle name="Normal 2 2 2 2 2 23 2 2 5 2 2" xfId="9370"/>
    <cellStyle name="Normal 2 2 2 2 2 23 2 2 5 2 2 2" xfId="23674"/>
    <cellStyle name="Normal 2 2 2 2 2 23 2 2 5 2 3" xfId="16188"/>
    <cellStyle name="Normal 2 2 2 2 2 23 2 2 5 2 3 2" xfId="19939"/>
    <cellStyle name="Normal 2 2 2 2 2 23 2 2 5 2 4" xfId="11507"/>
    <cellStyle name="Normal 2 2 2 2 2 23 2 2 5 2 5" xfId="27411"/>
    <cellStyle name="Normal 2 2 2 2 2 23 2 2 5 2 6" xfId="31138"/>
    <cellStyle name="Normal 2 2 2 2 2 23 2 2 5 2 7" xfId="34871"/>
    <cellStyle name="Normal 2 2 2 2 2 23 2 2 5 2 8" xfId="38602"/>
    <cellStyle name="Normal 2 2 2 2 2 23 2 2 6" xfId="2497"/>
    <cellStyle name="Normal 2 2 2 2 2 23 2 2 6 2" xfId="9371"/>
    <cellStyle name="Normal 2 2 2 2 2 23 2 2 6 2 2" xfId="23675"/>
    <cellStyle name="Normal 2 2 2 2 2 23 2 2 6 3" xfId="16189"/>
    <cellStyle name="Normal 2 2 2 2 2 23 2 2 6 3 2" xfId="19940"/>
    <cellStyle name="Normal 2 2 2 2 2 23 2 2 6 4" xfId="11509"/>
    <cellStyle name="Normal 2 2 2 2 2 23 2 2 6 5" xfId="27412"/>
    <cellStyle name="Normal 2 2 2 2 2 23 2 2 6 6" xfId="31139"/>
    <cellStyle name="Normal 2 2 2 2 2 23 2 2 6 7" xfId="34872"/>
    <cellStyle name="Normal 2 2 2 2 2 23 2 2 6 8" xfId="38603"/>
    <cellStyle name="Normal 2 2 2 2 2 23 2 2 7" xfId="2498"/>
    <cellStyle name="Normal 2 2 2 2 2 23 2 2 7 2" xfId="9372"/>
    <cellStyle name="Normal 2 2 2 2 2 23 2 2 7 2 2" xfId="23676"/>
    <cellStyle name="Normal 2 2 2 2 2 23 2 2 7 3" xfId="16190"/>
    <cellStyle name="Normal 2 2 2 2 2 23 2 2 7 3 2" xfId="19941"/>
    <cellStyle name="Normal 2 2 2 2 2 23 2 2 7 4" xfId="11510"/>
    <cellStyle name="Normal 2 2 2 2 2 23 2 2 7 5" xfId="27413"/>
    <cellStyle name="Normal 2 2 2 2 2 23 2 2 7 6" xfId="31140"/>
    <cellStyle name="Normal 2 2 2 2 2 23 2 2 7 7" xfId="34873"/>
    <cellStyle name="Normal 2 2 2 2 2 23 2 2 7 8" xfId="38604"/>
    <cellStyle name="Normal 2 2 2 2 2 23 2 2 8" xfId="2499"/>
    <cellStyle name="Normal 2 2 2 2 2 23 2 2 8 2" xfId="9373"/>
    <cellStyle name="Normal 2 2 2 2 2 23 2 2 8 2 2" xfId="23677"/>
    <cellStyle name="Normal 2 2 2 2 2 23 2 2 8 3" xfId="16191"/>
    <cellStyle name="Normal 2 2 2 2 2 23 2 2 8 3 2" xfId="19942"/>
    <cellStyle name="Normal 2 2 2 2 2 23 2 2 8 4" xfId="11511"/>
    <cellStyle name="Normal 2 2 2 2 2 23 2 2 8 5" xfId="27414"/>
    <cellStyle name="Normal 2 2 2 2 2 23 2 2 8 6" xfId="31141"/>
    <cellStyle name="Normal 2 2 2 2 2 23 2 2 8 7" xfId="34874"/>
    <cellStyle name="Normal 2 2 2 2 2 23 2 2 8 8" xfId="38605"/>
    <cellStyle name="Normal 2 2 2 2 2 23 2 2 9" xfId="2500"/>
    <cellStyle name="Normal 2 2 2 2 2 23 2 2 9 2" xfId="9374"/>
    <cellStyle name="Normal 2 2 2 2 2 23 2 2 9 2 2" xfId="23678"/>
    <cellStyle name="Normal 2 2 2 2 2 23 2 2 9 3" xfId="16192"/>
    <cellStyle name="Normal 2 2 2 2 2 23 2 2 9 3 2" xfId="19943"/>
    <cellStyle name="Normal 2 2 2 2 2 23 2 2 9 4" xfId="11512"/>
    <cellStyle name="Normal 2 2 2 2 2 23 2 2 9 5" xfId="27415"/>
    <cellStyle name="Normal 2 2 2 2 2 23 2 2 9 6" xfId="31142"/>
    <cellStyle name="Normal 2 2 2 2 2 23 2 2 9 7" xfId="34875"/>
    <cellStyle name="Normal 2 2 2 2 2 23 2 2 9 8" xfId="38606"/>
    <cellStyle name="Normal 2 2 2 2 2 23 2 3" xfId="2501"/>
    <cellStyle name="Normal 2 2 2 2 2 23 2 3 10" xfId="2502"/>
    <cellStyle name="Normal 2 2 2 2 2 23 2 3 10 2" xfId="9376"/>
    <cellStyle name="Normal 2 2 2 2 2 23 2 3 10 2 2" xfId="23680"/>
    <cellStyle name="Normal 2 2 2 2 2 23 2 3 10 3" xfId="16194"/>
    <cellStyle name="Normal 2 2 2 2 2 23 2 3 10 3 2" xfId="19945"/>
    <cellStyle name="Normal 2 2 2 2 2 23 2 3 10 4" xfId="11517"/>
    <cellStyle name="Normal 2 2 2 2 2 23 2 3 10 5" xfId="27417"/>
    <cellStyle name="Normal 2 2 2 2 2 23 2 3 10 6" xfId="31144"/>
    <cellStyle name="Normal 2 2 2 2 2 23 2 3 10 7" xfId="34877"/>
    <cellStyle name="Normal 2 2 2 2 2 23 2 3 10 8" xfId="38608"/>
    <cellStyle name="Normal 2 2 2 2 2 23 2 3 11" xfId="2503"/>
    <cellStyle name="Normal 2 2 2 2 2 23 2 3 11 2" xfId="9377"/>
    <cellStyle name="Normal 2 2 2 2 2 23 2 3 11 2 2" xfId="23681"/>
    <cellStyle name="Normal 2 2 2 2 2 23 2 3 11 3" xfId="16195"/>
    <cellStyle name="Normal 2 2 2 2 2 23 2 3 11 3 2" xfId="19946"/>
    <cellStyle name="Normal 2 2 2 2 2 23 2 3 11 4" xfId="11518"/>
    <cellStyle name="Normal 2 2 2 2 2 23 2 3 11 5" xfId="27418"/>
    <cellStyle name="Normal 2 2 2 2 2 23 2 3 11 6" xfId="31145"/>
    <cellStyle name="Normal 2 2 2 2 2 23 2 3 11 7" xfId="34878"/>
    <cellStyle name="Normal 2 2 2 2 2 23 2 3 11 8" xfId="38609"/>
    <cellStyle name="Normal 2 2 2 2 2 23 2 3 12" xfId="2504"/>
    <cellStyle name="Normal 2 2 2 2 2 23 2 3 12 2" xfId="9378"/>
    <cellStyle name="Normal 2 2 2 2 2 23 2 3 12 2 2" xfId="23682"/>
    <cellStyle name="Normal 2 2 2 2 2 23 2 3 12 3" xfId="16196"/>
    <cellStyle name="Normal 2 2 2 2 2 23 2 3 12 3 2" xfId="19947"/>
    <cellStyle name="Normal 2 2 2 2 2 23 2 3 12 4" xfId="11519"/>
    <cellStyle name="Normal 2 2 2 2 2 23 2 3 12 5" xfId="27419"/>
    <cellStyle name="Normal 2 2 2 2 2 23 2 3 12 6" xfId="31146"/>
    <cellStyle name="Normal 2 2 2 2 2 23 2 3 12 7" xfId="34879"/>
    <cellStyle name="Normal 2 2 2 2 2 23 2 3 12 8" xfId="38610"/>
    <cellStyle name="Normal 2 2 2 2 2 23 2 3 13" xfId="2505"/>
    <cellStyle name="Normal 2 2 2 2 2 23 2 3 13 2" xfId="9379"/>
    <cellStyle name="Normal 2 2 2 2 2 23 2 3 13 2 2" xfId="23683"/>
    <cellStyle name="Normal 2 2 2 2 2 23 2 3 13 3" xfId="16197"/>
    <cellStyle name="Normal 2 2 2 2 2 23 2 3 13 3 2" xfId="19948"/>
    <cellStyle name="Normal 2 2 2 2 2 23 2 3 13 4" xfId="11523"/>
    <cellStyle name="Normal 2 2 2 2 2 23 2 3 13 5" xfId="27420"/>
    <cellStyle name="Normal 2 2 2 2 2 23 2 3 13 6" xfId="31147"/>
    <cellStyle name="Normal 2 2 2 2 2 23 2 3 13 7" xfId="34880"/>
    <cellStyle name="Normal 2 2 2 2 2 23 2 3 13 8" xfId="38611"/>
    <cellStyle name="Normal 2 2 2 2 2 23 2 3 14" xfId="9375"/>
    <cellStyle name="Normal 2 2 2 2 2 23 2 3 14 2" xfId="23679"/>
    <cellStyle name="Normal 2 2 2 2 2 23 2 3 15" xfId="16193"/>
    <cellStyle name="Normal 2 2 2 2 2 23 2 3 15 2" xfId="19944"/>
    <cellStyle name="Normal 2 2 2 2 2 23 2 3 16" xfId="11514"/>
    <cellStyle name="Normal 2 2 2 2 2 23 2 3 17" xfId="27416"/>
    <cellStyle name="Normal 2 2 2 2 2 23 2 3 18" xfId="31143"/>
    <cellStyle name="Normal 2 2 2 2 2 23 2 3 19" xfId="34876"/>
    <cellStyle name="Normal 2 2 2 2 2 23 2 3 2" xfId="2506"/>
    <cellStyle name="Normal 2 2 2 2 2 23 2 3 2 10" xfId="2507"/>
    <cellStyle name="Normal 2 2 2 2 2 23 2 3 2 11" xfId="2508"/>
    <cellStyle name="Normal 2 2 2 2 2 23 2 3 2 12" xfId="2509"/>
    <cellStyle name="Normal 2 2 2 2 2 23 2 3 2 2" xfId="2510"/>
    <cellStyle name="Normal 2 2 2 2 2 23 2 3 2 2 10" xfId="2511"/>
    <cellStyle name="Normal 2 2 2 2 2 23 2 3 2 2 10 2" xfId="9383"/>
    <cellStyle name="Normal 2 2 2 2 2 23 2 3 2 2 10 2 2" xfId="23685"/>
    <cellStyle name="Normal 2 2 2 2 2 23 2 3 2 2 10 3" xfId="16199"/>
    <cellStyle name="Normal 2 2 2 2 2 23 2 3 2 2 10 3 2" xfId="19950"/>
    <cellStyle name="Normal 2 2 2 2 2 23 2 3 2 2 10 4" xfId="11525"/>
    <cellStyle name="Normal 2 2 2 2 2 23 2 3 2 2 10 5" xfId="27422"/>
    <cellStyle name="Normal 2 2 2 2 2 23 2 3 2 2 10 6" xfId="31149"/>
    <cellStyle name="Normal 2 2 2 2 2 23 2 3 2 2 10 7" xfId="34882"/>
    <cellStyle name="Normal 2 2 2 2 2 23 2 3 2 2 10 8" xfId="38613"/>
    <cellStyle name="Normal 2 2 2 2 2 23 2 3 2 2 11" xfId="2512"/>
    <cellStyle name="Normal 2 2 2 2 2 23 2 3 2 2 11 2" xfId="9384"/>
    <cellStyle name="Normal 2 2 2 2 2 23 2 3 2 2 11 2 2" xfId="23686"/>
    <cellStyle name="Normal 2 2 2 2 2 23 2 3 2 2 11 3" xfId="16200"/>
    <cellStyle name="Normal 2 2 2 2 2 23 2 3 2 2 11 3 2" xfId="19951"/>
    <cellStyle name="Normal 2 2 2 2 2 23 2 3 2 2 11 4" xfId="11526"/>
    <cellStyle name="Normal 2 2 2 2 2 23 2 3 2 2 11 5" xfId="27423"/>
    <cellStyle name="Normal 2 2 2 2 2 23 2 3 2 2 11 6" xfId="31150"/>
    <cellStyle name="Normal 2 2 2 2 2 23 2 3 2 2 11 7" xfId="34883"/>
    <cellStyle name="Normal 2 2 2 2 2 23 2 3 2 2 11 8" xfId="38614"/>
    <cellStyle name="Normal 2 2 2 2 2 23 2 3 2 2 12" xfId="2513"/>
    <cellStyle name="Normal 2 2 2 2 2 23 2 3 2 2 12 2" xfId="9385"/>
    <cellStyle name="Normal 2 2 2 2 2 23 2 3 2 2 12 2 2" xfId="23687"/>
    <cellStyle name="Normal 2 2 2 2 2 23 2 3 2 2 12 3" xfId="16201"/>
    <cellStyle name="Normal 2 2 2 2 2 23 2 3 2 2 12 3 2" xfId="19952"/>
    <cellStyle name="Normal 2 2 2 2 2 23 2 3 2 2 12 4" xfId="11527"/>
    <cellStyle name="Normal 2 2 2 2 2 23 2 3 2 2 12 5" xfId="27424"/>
    <cellStyle name="Normal 2 2 2 2 2 23 2 3 2 2 12 6" xfId="31151"/>
    <cellStyle name="Normal 2 2 2 2 2 23 2 3 2 2 12 7" xfId="34884"/>
    <cellStyle name="Normal 2 2 2 2 2 23 2 3 2 2 12 8" xfId="38615"/>
    <cellStyle name="Normal 2 2 2 2 2 23 2 3 2 2 13" xfId="9382"/>
    <cellStyle name="Normal 2 2 2 2 2 23 2 3 2 2 13 2" xfId="23684"/>
    <cellStyle name="Normal 2 2 2 2 2 23 2 3 2 2 14" xfId="16198"/>
    <cellStyle name="Normal 2 2 2 2 2 23 2 3 2 2 14 2" xfId="19949"/>
    <cellStyle name="Normal 2 2 2 2 2 23 2 3 2 2 15" xfId="11524"/>
    <cellStyle name="Normal 2 2 2 2 2 23 2 3 2 2 16" xfId="27421"/>
    <cellStyle name="Normal 2 2 2 2 2 23 2 3 2 2 17" xfId="31148"/>
    <cellStyle name="Normal 2 2 2 2 2 23 2 3 2 2 18" xfId="34881"/>
    <cellStyle name="Normal 2 2 2 2 2 23 2 3 2 2 19" xfId="38612"/>
    <cellStyle name="Normal 2 2 2 2 2 23 2 3 2 2 2" xfId="2514"/>
    <cellStyle name="Normal 2 2 2 2 2 23 2 3 2 2 2 10" xfId="2515"/>
    <cellStyle name="Normal 2 2 2 2 2 23 2 3 2 2 2 11" xfId="2516"/>
    <cellStyle name="Normal 2 2 2 2 2 23 2 3 2 2 2 2" xfId="2517"/>
    <cellStyle name="Normal 2 2 2 2 2 23 2 3 2 2 2 2 10" xfId="2518"/>
    <cellStyle name="Normal 2 2 2 2 2 23 2 3 2 2 2 2 10 2" xfId="9387"/>
    <cellStyle name="Normal 2 2 2 2 2 23 2 3 2 2 2 2 10 2 2" xfId="23689"/>
    <cellStyle name="Normal 2 2 2 2 2 23 2 3 2 2 2 2 10 3" xfId="16203"/>
    <cellStyle name="Normal 2 2 2 2 2 23 2 3 2 2 2 2 10 3 2" xfId="19954"/>
    <cellStyle name="Normal 2 2 2 2 2 23 2 3 2 2 2 2 10 4" xfId="11535"/>
    <cellStyle name="Normal 2 2 2 2 2 23 2 3 2 2 2 2 10 5" xfId="27426"/>
    <cellStyle name="Normal 2 2 2 2 2 23 2 3 2 2 2 2 10 6" xfId="31153"/>
    <cellStyle name="Normal 2 2 2 2 2 23 2 3 2 2 2 2 10 7" xfId="34886"/>
    <cellStyle name="Normal 2 2 2 2 2 23 2 3 2 2 2 2 10 8" xfId="38617"/>
    <cellStyle name="Normal 2 2 2 2 2 23 2 3 2 2 2 2 11" xfId="2519"/>
    <cellStyle name="Normal 2 2 2 2 2 23 2 3 2 2 2 2 11 2" xfId="9388"/>
    <cellStyle name="Normal 2 2 2 2 2 23 2 3 2 2 2 2 11 2 2" xfId="23690"/>
    <cellStyle name="Normal 2 2 2 2 2 23 2 3 2 2 2 2 11 3" xfId="16204"/>
    <cellStyle name="Normal 2 2 2 2 2 23 2 3 2 2 2 2 11 3 2" xfId="19955"/>
    <cellStyle name="Normal 2 2 2 2 2 23 2 3 2 2 2 2 11 4" xfId="11536"/>
    <cellStyle name="Normal 2 2 2 2 2 23 2 3 2 2 2 2 11 5" xfId="27427"/>
    <cellStyle name="Normal 2 2 2 2 2 23 2 3 2 2 2 2 11 6" xfId="31154"/>
    <cellStyle name="Normal 2 2 2 2 2 23 2 3 2 2 2 2 11 7" xfId="34887"/>
    <cellStyle name="Normal 2 2 2 2 2 23 2 3 2 2 2 2 11 8" xfId="38618"/>
    <cellStyle name="Normal 2 2 2 2 2 23 2 3 2 2 2 2 12" xfId="9386"/>
    <cellStyle name="Normal 2 2 2 2 2 23 2 3 2 2 2 2 12 2" xfId="23688"/>
    <cellStyle name="Normal 2 2 2 2 2 23 2 3 2 2 2 2 13" xfId="16202"/>
    <cellStyle name="Normal 2 2 2 2 2 23 2 3 2 2 2 2 13 2" xfId="19953"/>
    <cellStyle name="Normal 2 2 2 2 2 23 2 3 2 2 2 2 14" xfId="11534"/>
    <cellStyle name="Normal 2 2 2 2 2 23 2 3 2 2 2 2 15" xfId="27425"/>
    <cellStyle name="Normal 2 2 2 2 2 23 2 3 2 2 2 2 16" xfId="31152"/>
    <cellStyle name="Normal 2 2 2 2 2 23 2 3 2 2 2 2 17" xfId="34885"/>
    <cellStyle name="Normal 2 2 2 2 2 23 2 3 2 2 2 2 18" xfId="38616"/>
    <cellStyle name="Normal 2 2 2 2 2 23 2 3 2 2 2 2 2" xfId="2520"/>
    <cellStyle name="Normal 2 2 2 2 2 23 2 3 2 2 2 2 2 2" xfId="2521"/>
    <cellStyle name="Normal 2 2 2 2 2 23 2 3 2 2 2 2 2 2 2" xfId="9389"/>
    <cellStyle name="Normal 2 2 2 2 2 23 2 3 2 2 2 2 2 2 2 2" xfId="23691"/>
    <cellStyle name="Normal 2 2 2 2 2 23 2 3 2 2 2 2 2 2 3" xfId="16205"/>
    <cellStyle name="Normal 2 2 2 2 2 23 2 3 2 2 2 2 2 2 3 2" xfId="19956"/>
    <cellStyle name="Normal 2 2 2 2 2 23 2 3 2 2 2 2 2 2 4" xfId="11542"/>
    <cellStyle name="Normal 2 2 2 2 2 23 2 3 2 2 2 2 2 2 5" xfId="27428"/>
    <cellStyle name="Normal 2 2 2 2 2 23 2 3 2 2 2 2 2 2 6" xfId="31155"/>
    <cellStyle name="Normal 2 2 2 2 2 23 2 3 2 2 2 2 2 2 7" xfId="34888"/>
    <cellStyle name="Normal 2 2 2 2 2 23 2 3 2 2 2 2 2 2 8" xfId="38619"/>
    <cellStyle name="Normal 2 2 2 2 2 23 2 3 2 2 2 2 3" xfId="2522"/>
    <cellStyle name="Normal 2 2 2 2 2 23 2 3 2 2 2 2 3 2" xfId="9390"/>
    <cellStyle name="Normal 2 2 2 2 2 23 2 3 2 2 2 2 3 2 2" xfId="23692"/>
    <cellStyle name="Normal 2 2 2 2 2 23 2 3 2 2 2 2 3 3" xfId="16206"/>
    <cellStyle name="Normal 2 2 2 2 2 23 2 3 2 2 2 2 3 3 2" xfId="19957"/>
    <cellStyle name="Normal 2 2 2 2 2 23 2 3 2 2 2 2 3 4" xfId="11543"/>
    <cellStyle name="Normal 2 2 2 2 2 23 2 3 2 2 2 2 3 5" xfId="27429"/>
    <cellStyle name="Normal 2 2 2 2 2 23 2 3 2 2 2 2 3 6" xfId="31156"/>
    <cellStyle name="Normal 2 2 2 2 2 23 2 3 2 2 2 2 3 7" xfId="34889"/>
    <cellStyle name="Normal 2 2 2 2 2 23 2 3 2 2 2 2 3 8" xfId="38620"/>
    <cellStyle name="Normal 2 2 2 2 2 23 2 3 2 2 2 2 4" xfId="2523"/>
    <cellStyle name="Normal 2 2 2 2 2 23 2 3 2 2 2 2 4 2" xfId="9391"/>
    <cellStyle name="Normal 2 2 2 2 2 23 2 3 2 2 2 2 4 2 2" xfId="23693"/>
    <cellStyle name="Normal 2 2 2 2 2 23 2 3 2 2 2 2 4 3" xfId="16207"/>
    <cellStyle name="Normal 2 2 2 2 2 23 2 3 2 2 2 2 4 3 2" xfId="19958"/>
    <cellStyle name="Normal 2 2 2 2 2 23 2 3 2 2 2 2 4 4" xfId="11544"/>
    <cellStyle name="Normal 2 2 2 2 2 23 2 3 2 2 2 2 4 5" xfId="27430"/>
    <cellStyle name="Normal 2 2 2 2 2 23 2 3 2 2 2 2 4 6" xfId="31157"/>
    <cellStyle name="Normal 2 2 2 2 2 23 2 3 2 2 2 2 4 7" xfId="34890"/>
    <cellStyle name="Normal 2 2 2 2 2 23 2 3 2 2 2 2 4 8" xfId="38621"/>
    <cellStyle name="Normal 2 2 2 2 2 23 2 3 2 2 2 2 5" xfId="2524"/>
    <cellStyle name="Normal 2 2 2 2 2 23 2 3 2 2 2 2 5 2" xfId="9392"/>
    <cellStyle name="Normal 2 2 2 2 2 23 2 3 2 2 2 2 5 2 2" xfId="23694"/>
    <cellStyle name="Normal 2 2 2 2 2 23 2 3 2 2 2 2 5 3" xfId="16208"/>
    <cellStyle name="Normal 2 2 2 2 2 23 2 3 2 2 2 2 5 3 2" xfId="19959"/>
    <cellStyle name="Normal 2 2 2 2 2 23 2 3 2 2 2 2 5 4" xfId="11545"/>
    <cellStyle name="Normal 2 2 2 2 2 23 2 3 2 2 2 2 5 5" xfId="27431"/>
    <cellStyle name="Normal 2 2 2 2 2 23 2 3 2 2 2 2 5 6" xfId="31158"/>
    <cellStyle name="Normal 2 2 2 2 2 23 2 3 2 2 2 2 5 7" xfId="34891"/>
    <cellStyle name="Normal 2 2 2 2 2 23 2 3 2 2 2 2 5 8" xfId="38622"/>
    <cellStyle name="Normal 2 2 2 2 2 23 2 3 2 2 2 2 6" xfId="2525"/>
    <cellStyle name="Normal 2 2 2 2 2 23 2 3 2 2 2 2 6 2" xfId="9393"/>
    <cellStyle name="Normal 2 2 2 2 2 23 2 3 2 2 2 2 6 2 2" xfId="23695"/>
    <cellStyle name="Normal 2 2 2 2 2 23 2 3 2 2 2 2 6 3" xfId="16209"/>
    <cellStyle name="Normal 2 2 2 2 2 23 2 3 2 2 2 2 6 3 2" xfId="19960"/>
    <cellStyle name="Normal 2 2 2 2 2 23 2 3 2 2 2 2 6 4" xfId="11546"/>
    <cellStyle name="Normal 2 2 2 2 2 23 2 3 2 2 2 2 6 5" xfId="27432"/>
    <cellStyle name="Normal 2 2 2 2 2 23 2 3 2 2 2 2 6 6" xfId="31159"/>
    <cellStyle name="Normal 2 2 2 2 2 23 2 3 2 2 2 2 6 7" xfId="34892"/>
    <cellStyle name="Normal 2 2 2 2 2 23 2 3 2 2 2 2 6 8" xfId="38623"/>
    <cellStyle name="Normal 2 2 2 2 2 23 2 3 2 2 2 2 7" xfId="2526"/>
    <cellStyle name="Normal 2 2 2 2 2 23 2 3 2 2 2 2 7 2" xfId="9394"/>
    <cellStyle name="Normal 2 2 2 2 2 23 2 3 2 2 2 2 7 2 2" xfId="23696"/>
    <cellStyle name="Normal 2 2 2 2 2 23 2 3 2 2 2 2 7 3" xfId="16210"/>
    <cellStyle name="Normal 2 2 2 2 2 23 2 3 2 2 2 2 7 3 2" xfId="19961"/>
    <cellStyle name="Normal 2 2 2 2 2 23 2 3 2 2 2 2 7 4" xfId="11551"/>
    <cellStyle name="Normal 2 2 2 2 2 23 2 3 2 2 2 2 7 5" xfId="27433"/>
    <cellStyle name="Normal 2 2 2 2 2 23 2 3 2 2 2 2 7 6" xfId="31160"/>
    <cellStyle name="Normal 2 2 2 2 2 23 2 3 2 2 2 2 7 7" xfId="34893"/>
    <cellStyle name="Normal 2 2 2 2 2 23 2 3 2 2 2 2 7 8" xfId="38624"/>
    <cellStyle name="Normal 2 2 2 2 2 23 2 3 2 2 2 2 8" xfId="2527"/>
    <cellStyle name="Normal 2 2 2 2 2 23 2 3 2 2 2 2 8 2" xfId="9395"/>
    <cellStyle name="Normal 2 2 2 2 2 23 2 3 2 2 2 2 8 2 2" xfId="23697"/>
    <cellStyle name="Normal 2 2 2 2 2 23 2 3 2 2 2 2 8 3" xfId="16211"/>
    <cellStyle name="Normal 2 2 2 2 2 23 2 3 2 2 2 2 8 3 2" xfId="19962"/>
    <cellStyle name="Normal 2 2 2 2 2 23 2 3 2 2 2 2 8 4" xfId="11552"/>
    <cellStyle name="Normal 2 2 2 2 2 23 2 3 2 2 2 2 8 5" xfId="27434"/>
    <cellStyle name="Normal 2 2 2 2 2 23 2 3 2 2 2 2 8 6" xfId="31161"/>
    <cellStyle name="Normal 2 2 2 2 2 23 2 3 2 2 2 2 8 7" xfId="34894"/>
    <cellStyle name="Normal 2 2 2 2 2 23 2 3 2 2 2 2 8 8" xfId="38625"/>
    <cellStyle name="Normal 2 2 2 2 2 23 2 3 2 2 2 2 9" xfId="2528"/>
    <cellStyle name="Normal 2 2 2 2 2 23 2 3 2 2 2 2 9 2" xfId="9396"/>
    <cellStyle name="Normal 2 2 2 2 2 23 2 3 2 2 2 2 9 2 2" xfId="23698"/>
    <cellStyle name="Normal 2 2 2 2 2 23 2 3 2 2 2 2 9 3" xfId="16212"/>
    <cellStyle name="Normal 2 2 2 2 2 23 2 3 2 2 2 2 9 3 2" xfId="19963"/>
    <cellStyle name="Normal 2 2 2 2 2 23 2 3 2 2 2 2 9 4" xfId="11553"/>
    <cellStyle name="Normal 2 2 2 2 2 23 2 3 2 2 2 2 9 5" xfId="27435"/>
    <cellStyle name="Normal 2 2 2 2 2 23 2 3 2 2 2 2 9 6" xfId="31162"/>
    <cellStyle name="Normal 2 2 2 2 2 23 2 3 2 2 2 2 9 7" xfId="34895"/>
    <cellStyle name="Normal 2 2 2 2 2 23 2 3 2 2 2 2 9 8" xfId="38626"/>
    <cellStyle name="Normal 2 2 2 2 2 23 2 3 2 2 2 3" xfId="2529"/>
    <cellStyle name="Normal 2 2 2 2 2 23 2 3 2 2 2 3 2" xfId="2530"/>
    <cellStyle name="Normal 2 2 2 2 2 23 2 3 2 2 2 3 3" xfId="9397"/>
    <cellStyle name="Normal 2 2 2 2 2 23 2 3 2 2 2 3 3 2" xfId="23699"/>
    <cellStyle name="Normal 2 2 2 2 2 23 2 3 2 2 2 3 4" xfId="16213"/>
    <cellStyle name="Normal 2 2 2 2 2 23 2 3 2 2 2 3 4 2" xfId="19964"/>
    <cellStyle name="Normal 2 2 2 2 2 23 2 3 2 2 2 3 5" xfId="11554"/>
    <cellStyle name="Normal 2 2 2 2 2 23 2 3 2 2 2 3 6" xfId="27436"/>
    <cellStyle name="Normal 2 2 2 2 2 23 2 3 2 2 2 3 7" xfId="31163"/>
    <cellStyle name="Normal 2 2 2 2 2 23 2 3 2 2 2 3 8" xfId="34896"/>
    <cellStyle name="Normal 2 2 2 2 2 23 2 3 2 2 2 3 9" xfId="38627"/>
    <cellStyle name="Normal 2 2 2 2 2 23 2 3 2 2 2 4" xfId="2531"/>
    <cellStyle name="Normal 2 2 2 2 2 23 2 3 2 2 2 5" xfId="2532"/>
    <cellStyle name="Normal 2 2 2 2 2 23 2 3 2 2 2 6" xfId="2533"/>
    <cellStyle name="Normal 2 2 2 2 2 23 2 3 2 2 2 7" xfId="2534"/>
    <cellStyle name="Normal 2 2 2 2 2 23 2 3 2 2 2 8" xfId="2535"/>
    <cellStyle name="Normal 2 2 2 2 2 23 2 3 2 2 2 9" xfId="2536"/>
    <cellStyle name="Normal 2 2 2 2 2 23 2 3 2 2 3" xfId="2537"/>
    <cellStyle name="Normal 2 2 2 2 2 23 2 3 2 2 3 2" xfId="2538"/>
    <cellStyle name="Normal 2 2 2 2 2 23 2 3 2 2 3 2 2" xfId="9404"/>
    <cellStyle name="Normal 2 2 2 2 2 23 2 3 2 2 3 2 2 2" xfId="23700"/>
    <cellStyle name="Normal 2 2 2 2 2 23 2 3 2 2 3 2 3" xfId="16214"/>
    <cellStyle name="Normal 2 2 2 2 2 23 2 3 2 2 3 2 3 2" xfId="19965"/>
    <cellStyle name="Normal 2 2 2 2 2 23 2 3 2 2 3 2 4" xfId="11559"/>
    <cellStyle name="Normal 2 2 2 2 2 23 2 3 2 2 3 2 5" xfId="27437"/>
    <cellStyle name="Normal 2 2 2 2 2 23 2 3 2 2 3 2 6" xfId="31164"/>
    <cellStyle name="Normal 2 2 2 2 2 23 2 3 2 2 3 2 7" xfId="34897"/>
    <cellStyle name="Normal 2 2 2 2 2 23 2 3 2 2 3 2 8" xfId="38628"/>
    <cellStyle name="Normal 2 2 2 2 2 23 2 3 2 2 4" xfId="2539"/>
    <cellStyle name="Normal 2 2 2 2 2 23 2 3 2 2 4 2" xfId="9405"/>
    <cellStyle name="Normal 2 2 2 2 2 23 2 3 2 2 4 2 2" xfId="23701"/>
    <cellStyle name="Normal 2 2 2 2 2 23 2 3 2 2 4 3" xfId="16215"/>
    <cellStyle name="Normal 2 2 2 2 2 23 2 3 2 2 4 3 2" xfId="19966"/>
    <cellStyle name="Normal 2 2 2 2 2 23 2 3 2 2 4 4" xfId="11560"/>
    <cellStyle name="Normal 2 2 2 2 2 23 2 3 2 2 4 5" xfId="27438"/>
    <cellStyle name="Normal 2 2 2 2 2 23 2 3 2 2 4 6" xfId="31165"/>
    <cellStyle name="Normal 2 2 2 2 2 23 2 3 2 2 4 7" xfId="34898"/>
    <cellStyle name="Normal 2 2 2 2 2 23 2 3 2 2 4 8" xfId="38629"/>
    <cellStyle name="Normal 2 2 2 2 2 23 2 3 2 2 5" xfId="2540"/>
    <cellStyle name="Normal 2 2 2 2 2 23 2 3 2 2 5 2" xfId="9406"/>
    <cellStyle name="Normal 2 2 2 2 2 23 2 3 2 2 5 2 2" xfId="23702"/>
    <cellStyle name="Normal 2 2 2 2 2 23 2 3 2 2 5 3" xfId="16216"/>
    <cellStyle name="Normal 2 2 2 2 2 23 2 3 2 2 5 3 2" xfId="19967"/>
    <cellStyle name="Normal 2 2 2 2 2 23 2 3 2 2 5 4" xfId="11561"/>
    <cellStyle name="Normal 2 2 2 2 2 23 2 3 2 2 5 5" xfId="27439"/>
    <cellStyle name="Normal 2 2 2 2 2 23 2 3 2 2 5 6" xfId="31166"/>
    <cellStyle name="Normal 2 2 2 2 2 23 2 3 2 2 5 7" xfId="34899"/>
    <cellStyle name="Normal 2 2 2 2 2 23 2 3 2 2 5 8" xfId="38630"/>
    <cellStyle name="Normal 2 2 2 2 2 23 2 3 2 2 6" xfId="2541"/>
    <cellStyle name="Normal 2 2 2 2 2 23 2 3 2 2 6 2" xfId="9407"/>
    <cellStyle name="Normal 2 2 2 2 2 23 2 3 2 2 6 2 2" xfId="23703"/>
    <cellStyle name="Normal 2 2 2 2 2 23 2 3 2 2 6 3" xfId="16217"/>
    <cellStyle name="Normal 2 2 2 2 2 23 2 3 2 2 6 3 2" xfId="19968"/>
    <cellStyle name="Normal 2 2 2 2 2 23 2 3 2 2 6 4" xfId="11562"/>
    <cellStyle name="Normal 2 2 2 2 2 23 2 3 2 2 6 5" xfId="27440"/>
    <cellStyle name="Normal 2 2 2 2 2 23 2 3 2 2 6 6" xfId="31167"/>
    <cellStyle name="Normal 2 2 2 2 2 23 2 3 2 2 6 7" xfId="34900"/>
    <cellStyle name="Normal 2 2 2 2 2 23 2 3 2 2 6 8" xfId="38631"/>
    <cellStyle name="Normal 2 2 2 2 2 23 2 3 2 2 7" xfId="2542"/>
    <cellStyle name="Normal 2 2 2 2 2 23 2 3 2 2 7 2" xfId="9408"/>
    <cellStyle name="Normal 2 2 2 2 2 23 2 3 2 2 7 2 2" xfId="23704"/>
    <cellStyle name="Normal 2 2 2 2 2 23 2 3 2 2 7 3" xfId="16218"/>
    <cellStyle name="Normal 2 2 2 2 2 23 2 3 2 2 7 3 2" xfId="19969"/>
    <cellStyle name="Normal 2 2 2 2 2 23 2 3 2 2 7 4" xfId="11571"/>
    <cellStyle name="Normal 2 2 2 2 2 23 2 3 2 2 7 5" xfId="27441"/>
    <cellStyle name="Normal 2 2 2 2 2 23 2 3 2 2 7 6" xfId="31168"/>
    <cellStyle name="Normal 2 2 2 2 2 23 2 3 2 2 7 7" xfId="34901"/>
    <cellStyle name="Normal 2 2 2 2 2 23 2 3 2 2 7 8" xfId="38632"/>
    <cellStyle name="Normal 2 2 2 2 2 23 2 3 2 2 8" xfId="2543"/>
    <cellStyle name="Normal 2 2 2 2 2 23 2 3 2 2 8 2" xfId="9409"/>
    <cellStyle name="Normal 2 2 2 2 2 23 2 3 2 2 8 2 2" xfId="23705"/>
    <cellStyle name="Normal 2 2 2 2 2 23 2 3 2 2 8 3" xfId="16219"/>
    <cellStyle name="Normal 2 2 2 2 2 23 2 3 2 2 8 3 2" xfId="19970"/>
    <cellStyle name="Normal 2 2 2 2 2 23 2 3 2 2 8 4" xfId="11572"/>
    <cellStyle name="Normal 2 2 2 2 2 23 2 3 2 2 8 5" xfId="27442"/>
    <cellStyle name="Normal 2 2 2 2 2 23 2 3 2 2 8 6" xfId="31169"/>
    <cellStyle name="Normal 2 2 2 2 2 23 2 3 2 2 8 7" xfId="34902"/>
    <cellStyle name="Normal 2 2 2 2 2 23 2 3 2 2 8 8" xfId="38633"/>
    <cellStyle name="Normal 2 2 2 2 2 23 2 3 2 2 9" xfId="2544"/>
    <cellStyle name="Normal 2 2 2 2 2 23 2 3 2 2 9 2" xfId="9410"/>
    <cellStyle name="Normal 2 2 2 2 2 23 2 3 2 2 9 2 2" xfId="23706"/>
    <cellStyle name="Normal 2 2 2 2 2 23 2 3 2 2 9 3" xfId="16220"/>
    <cellStyle name="Normal 2 2 2 2 2 23 2 3 2 2 9 3 2" xfId="19971"/>
    <cellStyle name="Normal 2 2 2 2 2 23 2 3 2 2 9 4" xfId="11573"/>
    <cellStyle name="Normal 2 2 2 2 2 23 2 3 2 2 9 5" xfId="27443"/>
    <cellStyle name="Normal 2 2 2 2 2 23 2 3 2 2 9 6" xfId="31170"/>
    <cellStyle name="Normal 2 2 2 2 2 23 2 3 2 2 9 7" xfId="34903"/>
    <cellStyle name="Normal 2 2 2 2 2 23 2 3 2 2 9 8" xfId="38634"/>
    <cellStyle name="Normal 2 2 2 2 2 23 2 3 2 3" xfId="2545"/>
    <cellStyle name="Normal 2 2 2 2 2 23 2 3 2 3 10" xfId="2546"/>
    <cellStyle name="Normal 2 2 2 2 2 23 2 3 2 3 10 2" xfId="9412"/>
    <cellStyle name="Normal 2 2 2 2 2 23 2 3 2 3 10 2 2" xfId="23708"/>
    <cellStyle name="Normal 2 2 2 2 2 23 2 3 2 3 10 3" xfId="16222"/>
    <cellStyle name="Normal 2 2 2 2 2 23 2 3 2 3 10 3 2" xfId="19973"/>
    <cellStyle name="Normal 2 2 2 2 2 23 2 3 2 3 10 4" xfId="11575"/>
    <cellStyle name="Normal 2 2 2 2 2 23 2 3 2 3 10 5" xfId="27445"/>
    <cellStyle name="Normal 2 2 2 2 2 23 2 3 2 3 10 6" xfId="31172"/>
    <cellStyle name="Normal 2 2 2 2 2 23 2 3 2 3 10 7" xfId="34905"/>
    <cellStyle name="Normal 2 2 2 2 2 23 2 3 2 3 10 8" xfId="38636"/>
    <cellStyle name="Normal 2 2 2 2 2 23 2 3 2 3 11" xfId="2547"/>
    <cellStyle name="Normal 2 2 2 2 2 23 2 3 2 3 11 2" xfId="9413"/>
    <cellStyle name="Normal 2 2 2 2 2 23 2 3 2 3 11 2 2" xfId="23709"/>
    <cellStyle name="Normal 2 2 2 2 2 23 2 3 2 3 11 3" xfId="16223"/>
    <cellStyle name="Normal 2 2 2 2 2 23 2 3 2 3 11 3 2" xfId="19974"/>
    <cellStyle name="Normal 2 2 2 2 2 23 2 3 2 3 11 4" xfId="11576"/>
    <cellStyle name="Normal 2 2 2 2 2 23 2 3 2 3 11 5" xfId="27446"/>
    <cellStyle name="Normal 2 2 2 2 2 23 2 3 2 3 11 6" xfId="31173"/>
    <cellStyle name="Normal 2 2 2 2 2 23 2 3 2 3 11 7" xfId="34906"/>
    <cellStyle name="Normal 2 2 2 2 2 23 2 3 2 3 11 8" xfId="38637"/>
    <cellStyle name="Normal 2 2 2 2 2 23 2 3 2 3 12" xfId="9411"/>
    <cellStyle name="Normal 2 2 2 2 2 23 2 3 2 3 12 2" xfId="23707"/>
    <cellStyle name="Normal 2 2 2 2 2 23 2 3 2 3 13" xfId="16221"/>
    <cellStyle name="Normal 2 2 2 2 2 23 2 3 2 3 13 2" xfId="19972"/>
    <cellStyle name="Normal 2 2 2 2 2 23 2 3 2 3 14" xfId="11574"/>
    <cellStyle name="Normal 2 2 2 2 2 23 2 3 2 3 15" xfId="27444"/>
    <cellStyle name="Normal 2 2 2 2 2 23 2 3 2 3 16" xfId="31171"/>
    <cellStyle name="Normal 2 2 2 2 2 23 2 3 2 3 17" xfId="34904"/>
    <cellStyle name="Normal 2 2 2 2 2 23 2 3 2 3 18" xfId="38635"/>
    <cellStyle name="Normal 2 2 2 2 2 23 2 3 2 3 2" xfId="2548"/>
    <cellStyle name="Normal 2 2 2 2 2 23 2 3 2 3 2 2" xfId="2549"/>
    <cellStyle name="Normal 2 2 2 2 2 23 2 3 2 3 2 2 2" xfId="9415"/>
    <cellStyle name="Normal 2 2 2 2 2 23 2 3 2 3 2 2 2 2" xfId="23710"/>
    <cellStyle name="Normal 2 2 2 2 2 23 2 3 2 3 2 2 3" xfId="16224"/>
    <cellStyle name="Normal 2 2 2 2 2 23 2 3 2 3 2 2 3 2" xfId="19975"/>
    <cellStyle name="Normal 2 2 2 2 2 23 2 3 2 3 2 2 4" xfId="11577"/>
    <cellStyle name="Normal 2 2 2 2 2 23 2 3 2 3 2 2 5" xfId="27447"/>
    <cellStyle name="Normal 2 2 2 2 2 23 2 3 2 3 2 2 6" xfId="31174"/>
    <cellStyle name="Normal 2 2 2 2 2 23 2 3 2 3 2 2 7" xfId="34907"/>
    <cellStyle name="Normal 2 2 2 2 2 23 2 3 2 3 2 2 8" xfId="38638"/>
    <cellStyle name="Normal 2 2 2 2 2 23 2 3 2 3 3" xfId="2550"/>
    <cellStyle name="Normal 2 2 2 2 2 23 2 3 2 3 3 2" xfId="9416"/>
    <cellStyle name="Normal 2 2 2 2 2 23 2 3 2 3 3 2 2" xfId="23711"/>
    <cellStyle name="Normal 2 2 2 2 2 23 2 3 2 3 3 3" xfId="16225"/>
    <cellStyle name="Normal 2 2 2 2 2 23 2 3 2 3 3 3 2" xfId="19976"/>
    <cellStyle name="Normal 2 2 2 2 2 23 2 3 2 3 3 4" xfId="11578"/>
    <cellStyle name="Normal 2 2 2 2 2 23 2 3 2 3 3 5" xfId="27448"/>
    <cellStyle name="Normal 2 2 2 2 2 23 2 3 2 3 3 6" xfId="31175"/>
    <cellStyle name="Normal 2 2 2 2 2 23 2 3 2 3 3 7" xfId="34908"/>
    <cellStyle name="Normal 2 2 2 2 2 23 2 3 2 3 3 8" xfId="38639"/>
    <cellStyle name="Normal 2 2 2 2 2 23 2 3 2 3 4" xfId="2551"/>
    <cellStyle name="Normal 2 2 2 2 2 23 2 3 2 3 4 2" xfId="9417"/>
    <cellStyle name="Normal 2 2 2 2 2 23 2 3 2 3 4 2 2" xfId="23712"/>
    <cellStyle name="Normal 2 2 2 2 2 23 2 3 2 3 4 3" xfId="16226"/>
    <cellStyle name="Normal 2 2 2 2 2 23 2 3 2 3 4 3 2" xfId="19977"/>
    <cellStyle name="Normal 2 2 2 2 2 23 2 3 2 3 4 4" xfId="11579"/>
    <cellStyle name="Normal 2 2 2 2 2 23 2 3 2 3 4 5" xfId="27449"/>
    <cellStyle name="Normal 2 2 2 2 2 23 2 3 2 3 4 6" xfId="31176"/>
    <cellStyle name="Normal 2 2 2 2 2 23 2 3 2 3 4 7" xfId="34909"/>
    <cellStyle name="Normal 2 2 2 2 2 23 2 3 2 3 4 8" xfId="38640"/>
    <cellStyle name="Normal 2 2 2 2 2 23 2 3 2 3 5" xfId="2552"/>
    <cellStyle name="Normal 2 2 2 2 2 23 2 3 2 3 5 2" xfId="9418"/>
    <cellStyle name="Normal 2 2 2 2 2 23 2 3 2 3 5 2 2" xfId="23713"/>
    <cellStyle name="Normal 2 2 2 2 2 23 2 3 2 3 5 3" xfId="16227"/>
    <cellStyle name="Normal 2 2 2 2 2 23 2 3 2 3 5 3 2" xfId="19978"/>
    <cellStyle name="Normal 2 2 2 2 2 23 2 3 2 3 5 4" xfId="11581"/>
    <cellStyle name="Normal 2 2 2 2 2 23 2 3 2 3 5 5" xfId="27450"/>
    <cellStyle name="Normal 2 2 2 2 2 23 2 3 2 3 5 6" xfId="31177"/>
    <cellStyle name="Normal 2 2 2 2 2 23 2 3 2 3 5 7" xfId="34910"/>
    <cellStyle name="Normal 2 2 2 2 2 23 2 3 2 3 5 8" xfId="38641"/>
    <cellStyle name="Normal 2 2 2 2 2 23 2 3 2 3 6" xfId="2553"/>
    <cellStyle name="Normal 2 2 2 2 2 23 2 3 2 3 6 2" xfId="9419"/>
    <cellStyle name="Normal 2 2 2 2 2 23 2 3 2 3 6 2 2" xfId="23714"/>
    <cellStyle name="Normal 2 2 2 2 2 23 2 3 2 3 6 3" xfId="16228"/>
    <cellStyle name="Normal 2 2 2 2 2 23 2 3 2 3 6 3 2" xfId="19979"/>
    <cellStyle name="Normal 2 2 2 2 2 23 2 3 2 3 6 4" xfId="11582"/>
    <cellStyle name="Normal 2 2 2 2 2 23 2 3 2 3 6 5" xfId="27451"/>
    <cellStyle name="Normal 2 2 2 2 2 23 2 3 2 3 6 6" xfId="31178"/>
    <cellStyle name="Normal 2 2 2 2 2 23 2 3 2 3 6 7" xfId="34911"/>
    <cellStyle name="Normal 2 2 2 2 2 23 2 3 2 3 6 8" xfId="38642"/>
    <cellStyle name="Normal 2 2 2 2 2 23 2 3 2 3 7" xfId="2554"/>
    <cellStyle name="Normal 2 2 2 2 2 23 2 3 2 3 7 2" xfId="9420"/>
    <cellStyle name="Normal 2 2 2 2 2 23 2 3 2 3 7 2 2" xfId="23715"/>
    <cellStyle name="Normal 2 2 2 2 2 23 2 3 2 3 7 3" xfId="16229"/>
    <cellStyle name="Normal 2 2 2 2 2 23 2 3 2 3 7 3 2" xfId="19980"/>
    <cellStyle name="Normal 2 2 2 2 2 23 2 3 2 3 7 4" xfId="11583"/>
    <cellStyle name="Normal 2 2 2 2 2 23 2 3 2 3 7 5" xfId="27452"/>
    <cellStyle name="Normal 2 2 2 2 2 23 2 3 2 3 7 6" xfId="31179"/>
    <cellStyle name="Normal 2 2 2 2 2 23 2 3 2 3 7 7" xfId="34912"/>
    <cellStyle name="Normal 2 2 2 2 2 23 2 3 2 3 7 8" xfId="38643"/>
    <cellStyle name="Normal 2 2 2 2 2 23 2 3 2 3 8" xfId="2555"/>
    <cellStyle name="Normal 2 2 2 2 2 23 2 3 2 3 8 2" xfId="9421"/>
    <cellStyle name="Normal 2 2 2 2 2 23 2 3 2 3 8 2 2" xfId="23716"/>
    <cellStyle name="Normal 2 2 2 2 2 23 2 3 2 3 8 3" xfId="16230"/>
    <cellStyle name="Normal 2 2 2 2 2 23 2 3 2 3 8 3 2" xfId="19981"/>
    <cellStyle name="Normal 2 2 2 2 2 23 2 3 2 3 8 4" xfId="11584"/>
    <cellStyle name="Normal 2 2 2 2 2 23 2 3 2 3 8 5" xfId="27453"/>
    <cellStyle name="Normal 2 2 2 2 2 23 2 3 2 3 8 6" xfId="31180"/>
    <cellStyle name="Normal 2 2 2 2 2 23 2 3 2 3 8 7" xfId="34913"/>
    <cellStyle name="Normal 2 2 2 2 2 23 2 3 2 3 8 8" xfId="38644"/>
    <cellStyle name="Normal 2 2 2 2 2 23 2 3 2 3 9" xfId="2556"/>
    <cellStyle name="Normal 2 2 2 2 2 23 2 3 2 3 9 2" xfId="9422"/>
    <cellStyle name="Normal 2 2 2 2 2 23 2 3 2 3 9 2 2" xfId="23717"/>
    <cellStyle name="Normal 2 2 2 2 2 23 2 3 2 3 9 3" xfId="16231"/>
    <cellStyle name="Normal 2 2 2 2 2 23 2 3 2 3 9 3 2" xfId="19982"/>
    <cellStyle name="Normal 2 2 2 2 2 23 2 3 2 3 9 4" xfId="11585"/>
    <cellStyle name="Normal 2 2 2 2 2 23 2 3 2 3 9 5" xfId="27454"/>
    <cellStyle name="Normal 2 2 2 2 2 23 2 3 2 3 9 6" xfId="31181"/>
    <cellStyle name="Normal 2 2 2 2 2 23 2 3 2 3 9 7" xfId="34914"/>
    <cellStyle name="Normal 2 2 2 2 2 23 2 3 2 3 9 8" xfId="38645"/>
    <cellStyle name="Normal 2 2 2 2 2 23 2 3 2 4" xfId="2557"/>
    <cellStyle name="Normal 2 2 2 2 2 23 2 3 2 4 2" xfId="2558"/>
    <cellStyle name="Normal 2 2 2 2 2 23 2 3 2 4 3" xfId="9423"/>
    <cellStyle name="Normal 2 2 2 2 2 23 2 3 2 4 3 2" xfId="23718"/>
    <cellStyle name="Normal 2 2 2 2 2 23 2 3 2 4 4" xfId="16232"/>
    <cellStyle name="Normal 2 2 2 2 2 23 2 3 2 4 4 2" xfId="19983"/>
    <cellStyle name="Normal 2 2 2 2 2 23 2 3 2 4 5" xfId="11586"/>
    <cellStyle name="Normal 2 2 2 2 2 23 2 3 2 4 6" xfId="27455"/>
    <cellStyle name="Normal 2 2 2 2 2 23 2 3 2 4 7" xfId="31182"/>
    <cellStyle name="Normal 2 2 2 2 2 23 2 3 2 4 8" xfId="34915"/>
    <cellStyle name="Normal 2 2 2 2 2 23 2 3 2 4 9" xfId="38646"/>
    <cellStyle name="Normal 2 2 2 2 2 23 2 3 2 5" xfId="2559"/>
    <cellStyle name="Normal 2 2 2 2 2 23 2 3 2 6" xfId="2560"/>
    <cellStyle name="Normal 2 2 2 2 2 23 2 3 2 7" xfId="2561"/>
    <cellStyle name="Normal 2 2 2 2 2 23 2 3 2 8" xfId="2562"/>
    <cellStyle name="Normal 2 2 2 2 2 23 2 3 2 9" xfId="2563"/>
    <cellStyle name="Normal 2 2 2 2 2 23 2 3 20" xfId="38607"/>
    <cellStyle name="Normal 2 2 2 2 2 23 2 3 3" xfId="2564"/>
    <cellStyle name="Normal 2 2 2 2 2 23 2 3 3 10" xfId="2565"/>
    <cellStyle name="Normal 2 2 2 2 2 23 2 3 3 11" xfId="2566"/>
    <cellStyle name="Normal 2 2 2 2 2 23 2 3 3 2" xfId="2567"/>
    <cellStyle name="Normal 2 2 2 2 2 23 2 3 3 2 10" xfId="2568"/>
    <cellStyle name="Normal 2 2 2 2 2 23 2 3 3 2 10 2" xfId="9433"/>
    <cellStyle name="Normal 2 2 2 2 2 23 2 3 3 2 10 2 2" xfId="23720"/>
    <cellStyle name="Normal 2 2 2 2 2 23 2 3 3 2 10 3" xfId="16234"/>
    <cellStyle name="Normal 2 2 2 2 2 23 2 3 3 2 10 3 2" xfId="19985"/>
    <cellStyle name="Normal 2 2 2 2 2 23 2 3 3 2 10 4" xfId="11598"/>
    <cellStyle name="Normal 2 2 2 2 2 23 2 3 3 2 10 5" xfId="27457"/>
    <cellStyle name="Normal 2 2 2 2 2 23 2 3 3 2 10 6" xfId="31184"/>
    <cellStyle name="Normal 2 2 2 2 2 23 2 3 3 2 10 7" xfId="34917"/>
    <cellStyle name="Normal 2 2 2 2 2 23 2 3 3 2 10 8" xfId="38648"/>
    <cellStyle name="Normal 2 2 2 2 2 23 2 3 3 2 11" xfId="2569"/>
    <cellStyle name="Normal 2 2 2 2 2 23 2 3 3 2 11 2" xfId="9434"/>
    <cellStyle name="Normal 2 2 2 2 2 23 2 3 3 2 11 2 2" xfId="23721"/>
    <cellStyle name="Normal 2 2 2 2 2 23 2 3 3 2 11 3" xfId="16235"/>
    <cellStyle name="Normal 2 2 2 2 2 23 2 3 3 2 11 3 2" xfId="19986"/>
    <cellStyle name="Normal 2 2 2 2 2 23 2 3 3 2 11 4" xfId="11599"/>
    <cellStyle name="Normal 2 2 2 2 2 23 2 3 3 2 11 5" xfId="27458"/>
    <cellStyle name="Normal 2 2 2 2 2 23 2 3 3 2 11 6" xfId="31185"/>
    <cellStyle name="Normal 2 2 2 2 2 23 2 3 3 2 11 7" xfId="34918"/>
    <cellStyle name="Normal 2 2 2 2 2 23 2 3 3 2 11 8" xfId="38649"/>
    <cellStyle name="Normal 2 2 2 2 2 23 2 3 3 2 12" xfId="9432"/>
    <cellStyle name="Normal 2 2 2 2 2 23 2 3 3 2 12 2" xfId="23719"/>
    <cellStyle name="Normal 2 2 2 2 2 23 2 3 3 2 13" xfId="16233"/>
    <cellStyle name="Normal 2 2 2 2 2 23 2 3 3 2 13 2" xfId="19984"/>
    <cellStyle name="Normal 2 2 2 2 2 23 2 3 3 2 14" xfId="11597"/>
    <cellStyle name="Normal 2 2 2 2 2 23 2 3 3 2 15" xfId="27456"/>
    <cellStyle name="Normal 2 2 2 2 2 23 2 3 3 2 16" xfId="31183"/>
    <cellStyle name="Normal 2 2 2 2 2 23 2 3 3 2 17" xfId="34916"/>
    <cellStyle name="Normal 2 2 2 2 2 23 2 3 3 2 18" xfId="38647"/>
    <cellStyle name="Normal 2 2 2 2 2 23 2 3 3 2 2" xfId="2570"/>
    <cellStyle name="Normal 2 2 2 2 2 23 2 3 3 2 2 2" xfId="2571"/>
    <cellStyle name="Normal 2 2 2 2 2 23 2 3 3 2 2 2 2" xfId="9436"/>
    <cellStyle name="Normal 2 2 2 2 2 23 2 3 3 2 2 2 2 2" xfId="23722"/>
    <cellStyle name="Normal 2 2 2 2 2 23 2 3 3 2 2 2 3" xfId="16236"/>
    <cellStyle name="Normal 2 2 2 2 2 23 2 3 3 2 2 2 3 2" xfId="19987"/>
    <cellStyle name="Normal 2 2 2 2 2 23 2 3 3 2 2 2 4" xfId="11600"/>
    <cellStyle name="Normal 2 2 2 2 2 23 2 3 3 2 2 2 5" xfId="27459"/>
    <cellStyle name="Normal 2 2 2 2 2 23 2 3 3 2 2 2 6" xfId="31186"/>
    <cellStyle name="Normal 2 2 2 2 2 23 2 3 3 2 2 2 7" xfId="34919"/>
    <cellStyle name="Normal 2 2 2 2 2 23 2 3 3 2 2 2 8" xfId="38650"/>
    <cellStyle name="Normal 2 2 2 2 2 23 2 3 3 2 3" xfId="2572"/>
    <cellStyle name="Normal 2 2 2 2 2 23 2 3 3 2 3 2" xfId="9437"/>
    <cellStyle name="Normal 2 2 2 2 2 23 2 3 3 2 3 2 2" xfId="23723"/>
    <cellStyle name="Normal 2 2 2 2 2 23 2 3 3 2 3 3" xfId="16237"/>
    <cellStyle name="Normal 2 2 2 2 2 23 2 3 3 2 3 3 2" xfId="19988"/>
    <cellStyle name="Normal 2 2 2 2 2 23 2 3 3 2 3 4" xfId="11601"/>
    <cellStyle name="Normal 2 2 2 2 2 23 2 3 3 2 3 5" xfId="27460"/>
    <cellStyle name="Normal 2 2 2 2 2 23 2 3 3 2 3 6" xfId="31187"/>
    <cellStyle name="Normal 2 2 2 2 2 23 2 3 3 2 3 7" xfId="34920"/>
    <cellStyle name="Normal 2 2 2 2 2 23 2 3 3 2 3 8" xfId="38651"/>
    <cellStyle name="Normal 2 2 2 2 2 23 2 3 3 2 4" xfId="2573"/>
    <cellStyle name="Normal 2 2 2 2 2 23 2 3 3 2 4 2" xfId="9438"/>
    <cellStyle name="Normal 2 2 2 2 2 23 2 3 3 2 4 2 2" xfId="23724"/>
    <cellStyle name="Normal 2 2 2 2 2 23 2 3 3 2 4 3" xfId="16238"/>
    <cellStyle name="Normal 2 2 2 2 2 23 2 3 3 2 4 3 2" xfId="19989"/>
    <cellStyle name="Normal 2 2 2 2 2 23 2 3 3 2 4 4" xfId="11610"/>
    <cellStyle name="Normal 2 2 2 2 2 23 2 3 3 2 4 5" xfId="27461"/>
    <cellStyle name="Normal 2 2 2 2 2 23 2 3 3 2 4 6" xfId="31188"/>
    <cellStyle name="Normal 2 2 2 2 2 23 2 3 3 2 4 7" xfId="34921"/>
    <cellStyle name="Normal 2 2 2 2 2 23 2 3 3 2 4 8" xfId="38652"/>
    <cellStyle name="Normal 2 2 2 2 2 23 2 3 3 2 5" xfId="2574"/>
    <cellStyle name="Normal 2 2 2 2 2 23 2 3 3 2 5 2" xfId="9439"/>
    <cellStyle name="Normal 2 2 2 2 2 23 2 3 3 2 5 2 2" xfId="23725"/>
    <cellStyle name="Normal 2 2 2 2 2 23 2 3 3 2 5 3" xfId="16239"/>
    <cellStyle name="Normal 2 2 2 2 2 23 2 3 3 2 5 3 2" xfId="19990"/>
    <cellStyle name="Normal 2 2 2 2 2 23 2 3 3 2 5 4" xfId="11611"/>
    <cellStyle name="Normal 2 2 2 2 2 23 2 3 3 2 5 5" xfId="27462"/>
    <cellStyle name="Normal 2 2 2 2 2 23 2 3 3 2 5 6" xfId="31189"/>
    <cellStyle name="Normal 2 2 2 2 2 23 2 3 3 2 5 7" xfId="34922"/>
    <cellStyle name="Normal 2 2 2 2 2 23 2 3 3 2 5 8" xfId="38653"/>
    <cellStyle name="Normal 2 2 2 2 2 23 2 3 3 2 6" xfId="2575"/>
    <cellStyle name="Normal 2 2 2 2 2 23 2 3 3 2 6 2" xfId="9440"/>
    <cellStyle name="Normal 2 2 2 2 2 23 2 3 3 2 6 2 2" xfId="23726"/>
    <cellStyle name="Normal 2 2 2 2 2 23 2 3 3 2 6 3" xfId="16240"/>
    <cellStyle name="Normal 2 2 2 2 2 23 2 3 3 2 6 3 2" xfId="19991"/>
    <cellStyle name="Normal 2 2 2 2 2 23 2 3 3 2 6 4" xfId="11612"/>
    <cellStyle name="Normal 2 2 2 2 2 23 2 3 3 2 6 5" xfId="27463"/>
    <cellStyle name="Normal 2 2 2 2 2 23 2 3 3 2 6 6" xfId="31190"/>
    <cellStyle name="Normal 2 2 2 2 2 23 2 3 3 2 6 7" xfId="34923"/>
    <cellStyle name="Normal 2 2 2 2 2 23 2 3 3 2 6 8" xfId="38654"/>
    <cellStyle name="Normal 2 2 2 2 2 23 2 3 3 2 7" xfId="2576"/>
    <cellStyle name="Normal 2 2 2 2 2 23 2 3 3 2 7 2" xfId="9441"/>
    <cellStyle name="Normal 2 2 2 2 2 23 2 3 3 2 7 2 2" xfId="23727"/>
    <cellStyle name="Normal 2 2 2 2 2 23 2 3 3 2 7 3" xfId="16241"/>
    <cellStyle name="Normal 2 2 2 2 2 23 2 3 3 2 7 3 2" xfId="19992"/>
    <cellStyle name="Normal 2 2 2 2 2 23 2 3 3 2 7 4" xfId="11613"/>
    <cellStyle name="Normal 2 2 2 2 2 23 2 3 3 2 7 5" xfId="27464"/>
    <cellStyle name="Normal 2 2 2 2 2 23 2 3 3 2 7 6" xfId="31191"/>
    <cellStyle name="Normal 2 2 2 2 2 23 2 3 3 2 7 7" xfId="34924"/>
    <cellStyle name="Normal 2 2 2 2 2 23 2 3 3 2 7 8" xfId="38655"/>
    <cellStyle name="Normal 2 2 2 2 2 23 2 3 3 2 8" xfId="2577"/>
    <cellStyle name="Normal 2 2 2 2 2 23 2 3 3 2 8 2" xfId="9442"/>
    <cellStyle name="Normal 2 2 2 2 2 23 2 3 3 2 8 2 2" xfId="23728"/>
    <cellStyle name="Normal 2 2 2 2 2 23 2 3 3 2 8 3" xfId="16242"/>
    <cellStyle name="Normal 2 2 2 2 2 23 2 3 3 2 8 3 2" xfId="19993"/>
    <cellStyle name="Normal 2 2 2 2 2 23 2 3 3 2 8 4" xfId="11614"/>
    <cellStyle name="Normal 2 2 2 2 2 23 2 3 3 2 8 5" xfId="27465"/>
    <cellStyle name="Normal 2 2 2 2 2 23 2 3 3 2 8 6" xfId="31192"/>
    <cellStyle name="Normal 2 2 2 2 2 23 2 3 3 2 8 7" xfId="34925"/>
    <cellStyle name="Normal 2 2 2 2 2 23 2 3 3 2 8 8" xfId="38656"/>
    <cellStyle name="Normal 2 2 2 2 2 23 2 3 3 2 9" xfId="2578"/>
    <cellStyle name="Normal 2 2 2 2 2 23 2 3 3 2 9 2" xfId="9443"/>
    <cellStyle name="Normal 2 2 2 2 2 23 2 3 3 2 9 2 2" xfId="23729"/>
    <cellStyle name="Normal 2 2 2 2 2 23 2 3 3 2 9 3" xfId="16243"/>
    <cellStyle name="Normal 2 2 2 2 2 23 2 3 3 2 9 3 2" xfId="19994"/>
    <cellStyle name="Normal 2 2 2 2 2 23 2 3 3 2 9 4" xfId="11615"/>
    <cellStyle name="Normal 2 2 2 2 2 23 2 3 3 2 9 5" xfId="27466"/>
    <cellStyle name="Normal 2 2 2 2 2 23 2 3 3 2 9 6" xfId="31193"/>
    <cellStyle name="Normal 2 2 2 2 2 23 2 3 3 2 9 7" xfId="34926"/>
    <cellStyle name="Normal 2 2 2 2 2 23 2 3 3 2 9 8" xfId="38657"/>
    <cellStyle name="Normal 2 2 2 2 2 23 2 3 3 3" xfId="2579"/>
    <cellStyle name="Normal 2 2 2 2 2 23 2 3 3 3 2" xfId="2580"/>
    <cellStyle name="Normal 2 2 2 2 2 23 2 3 3 3 3" xfId="9444"/>
    <cellStyle name="Normal 2 2 2 2 2 23 2 3 3 3 3 2" xfId="23730"/>
    <cellStyle name="Normal 2 2 2 2 2 23 2 3 3 3 4" xfId="16244"/>
    <cellStyle name="Normal 2 2 2 2 2 23 2 3 3 3 4 2" xfId="19995"/>
    <cellStyle name="Normal 2 2 2 2 2 23 2 3 3 3 5" xfId="11616"/>
    <cellStyle name="Normal 2 2 2 2 2 23 2 3 3 3 6" xfId="27467"/>
    <cellStyle name="Normal 2 2 2 2 2 23 2 3 3 3 7" xfId="31194"/>
    <cellStyle name="Normal 2 2 2 2 2 23 2 3 3 3 8" xfId="34927"/>
    <cellStyle name="Normal 2 2 2 2 2 23 2 3 3 3 9" xfId="38658"/>
    <cellStyle name="Normal 2 2 2 2 2 23 2 3 3 4" xfId="2581"/>
    <cellStyle name="Normal 2 2 2 2 2 23 2 3 3 5" xfId="2582"/>
    <cellStyle name="Normal 2 2 2 2 2 23 2 3 3 6" xfId="2583"/>
    <cellStyle name="Normal 2 2 2 2 2 23 2 3 3 7" xfId="2584"/>
    <cellStyle name="Normal 2 2 2 2 2 23 2 3 3 8" xfId="2585"/>
    <cellStyle name="Normal 2 2 2 2 2 23 2 3 3 9" xfId="2586"/>
    <cellStyle name="Normal 2 2 2 2 2 23 2 3 4" xfId="2587"/>
    <cellStyle name="Normal 2 2 2 2 2 23 2 3 4 2" xfId="2588"/>
    <cellStyle name="Normal 2 2 2 2 2 23 2 3 4 2 2" xfId="9448"/>
    <cellStyle name="Normal 2 2 2 2 2 23 2 3 4 2 2 2" xfId="23731"/>
    <cellStyle name="Normal 2 2 2 2 2 23 2 3 4 2 3" xfId="16245"/>
    <cellStyle name="Normal 2 2 2 2 2 23 2 3 4 2 3 2" xfId="19996"/>
    <cellStyle name="Normal 2 2 2 2 2 23 2 3 4 2 4" xfId="11621"/>
    <cellStyle name="Normal 2 2 2 2 2 23 2 3 4 2 5" xfId="27468"/>
    <cellStyle name="Normal 2 2 2 2 2 23 2 3 4 2 6" xfId="31195"/>
    <cellStyle name="Normal 2 2 2 2 2 23 2 3 4 2 7" xfId="34928"/>
    <cellStyle name="Normal 2 2 2 2 2 23 2 3 4 2 8" xfId="38659"/>
    <cellStyle name="Normal 2 2 2 2 2 23 2 3 5" xfId="2589"/>
    <cellStyle name="Normal 2 2 2 2 2 23 2 3 5 2" xfId="9449"/>
    <cellStyle name="Normal 2 2 2 2 2 23 2 3 5 2 2" xfId="23732"/>
    <cellStyle name="Normal 2 2 2 2 2 23 2 3 5 3" xfId="16246"/>
    <cellStyle name="Normal 2 2 2 2 2 23 2 3 5 3 2" xfId="19997"/>
    <cellStyle name="Normal 2 2 2 2 2 23 2 3 5 4" xfId="11622"/>
    <cellStyle name="Normal 2 2 2 2 2 23 2 3 5 5" xfId="27469"/>
    <cellStyle name="Normal 2 2 2 2 2 23 2 3 5 6" xfId="31196"/>
    <cellStyle name="Normal 2 2 2 2 2 23 2 3 5 7" xfId="34929"/>
    <cellStyle name="Normal 2 2 2 2 2 23 2 3 5 8" xfId="38660"/>
    <cellStyle name="Normal 2 2 2 2 2 23 2 3 6" xfId="2590"/>
    <cellStyle name="Normal 2 2 2 2 2 23 2 3 6 2" xfId="9450"/>
    <cellStyle name="Normal 2 2 2 2 2 23 2 3 6 2 2" xfId="23733"/>
    <cellStyle name="Normal 2 2 2 2 2 23 2 3 6 3" xfId="16247"/>
    <cellStyle name="Normal 2 2 2 2 2 23 2 3 6 3 2" xfId="19998"/>
    <cellStyle name="Normal 2 2 2 2 2 23 2 3 6 4" xfId="11623"/>
    <cellStyle name="Normal 2 2 2 2 2 23 2 3 6 5" xfId="27470"/>
    <cellStyle name="Normal 2 2 2 2 2 23 2 3 6 6" xfId="31197"/>
    <cellStyle name="Normal 2 2 2 2 2 23 2 3 6 7" xfId="34930"/>
    <cellStyle name="Normal 2 2 2 2 2 23 2 3 6 8" xfId="38661"/>
    <cellStyle name="Normal 2 2 2 2 2 23 2 3 7" xfId="2591"/>
    <cellStyle name="Normal 2 2 2 2 2 23 2 3 7 2" xfId="9451"/>
    <cellStyle name="Normal 2 2 2 2 2 23 2 3 7 2 2" xfId="23734"/>
    <cellStyle name="Normal 2 2 2 2 2 23 2 3 7 3" xfId="16248"/>
    <cellStyle name="Normal 2 2 2 2 2 23 2 3 7 3 2" xfId="19999"/>
    <cellStyle name="Normal 2 2 2 2 2 23 2 3 7 4" xfId="11624"/>
    <cellStyle name="Normal 2 2 2 2 2 23 2 3 7 5" xfId="27471"/>
    <cellStyle name="Normal 2 2 2 2 2 23 2 3 7 6" xfId="31198"/>
    <cellStyle name="Normal 2 2 2 2 2 23 2 3 7 7" xfId="34931"/>
    <cellStyle name="Normal 2 2 2 2 2 23 2 3 7 8" xfId="38662"/>
    <cellStyle name="Normal 2 2 2 2 2 23 2 3 8" xfId="2592"/>
    <cellStyle name="Normal 2 2 2 2 2 23 2 3 8 2" xfId="9452"/>
    <cellStyle name="Normal 2 2 2 2 2 23 2 3 8 2 2" xfId="23735"/>
    <cellStyle name="Normal 2 2 2 2 2 23 2 3 8 3" xfId="16249"/>
    <cellStyle name="Normal 2 2 2 2 2 23 2 3 8 3 2" xfId="20000"/>
    <cellStyle name="Normal 2 2 2 2 2 23 2 3 8 4" xfId="11625"/>
    <cellStyle name="Normal 2 2 2 2 2 23 2 3 8 5" xfId="27472"/>
    <cellStyle name="Normal 2 2 2 2 2 23 2 3 8 6" xfId="31199"/>
    <cellStyle name="Normal 2 2 2 2 2 23 2 3 8 7" xfId="34932"/>
    <cellStyle name="Normal 2 2 2 2 2 23 2 3 8 8" xfId="38663"/>
    <cellStyle name="Normal 2 2 2 2 2 23 2 3 9" xfId="2593"/>
    <cellStyle name="Normal 2 2 2 2 2 23 2 3 9 2" xfId="9453"/>
    <cellStyle name="Normal 2 2 2 2 2 23 2 3 9 2 2" xfId="23736"/>
    <cellStyle name="Normal 2 2 2 2 2 23 2 3 9 3" xfId="16250"/>
    <cellStyle name="Normal 2 2 2 2 2 23 2 3 9 3 2" xfId="20001"/>
    <cellStyle name="Normal 2 2 2 2 2 23 2 3 9 4" xfId="11626"/>
    <cellStyle name="Normal 2 2 2 2 2 23 2 3 9 5" xfId="27473"/>
    <cellStyle name="Normal 2 2 2 2 2 23 2 3 9 6" xfId="31200"/>
    <cellStyle name="Normal 2 2 2 2 2 23 2 3 9 7" xfId="34933"/>
    <cellStyle name="Normal 2 2 2 2 2 23 2 3 9 8" xfId="38664"/>
    <cellStyle name="Normal 2 2 2 2 2 23 2 4" xfId="2594"/>
    <cellStyle name="Normal 2 2 2 2 2 23 2 4 10" xfId="2595"/>
    <cellStyle name="Normal 2 2 2 2 2 23 2 4 10 2" xfId="9455"/>
    <cellStyle name="Normal 2 2 2 2 2 23 2 4 10 2 2" xfId="23738"/>
    <cellStyle name="Normal 2 2 2 2 2 23 2 4 10 3" xfId="16252"/>
    <cellStyle name="Normal 2 2 2 2 2 23 2 4 10 3 2" xfId="20003"/>
    <cellStyle name="Normal 2 2 2 2 2 23 2 4 10 4" xfId="11636"/>
    <cellStyle name="Normal 2 2 2 2 2 23 2 4 10 5" xfId="27475"/>
    <cellStyle name="Normal 2 2 2 2 2 23 2 4 10 6" xfId="31202"/>
    <cellStyle name="Normal 2 2 2 2 2 23 2 4 10 7" xfId="34935"/>
    <cellStyle name="Normal 2 2 2 2 2 23 2 4 10 8" xfId="38666"/>
    <cellStyle name="Normal 2 2 2 2 2 23 2 4 11" xfId="2596"/>
    <cellStyle name="Normal 2 2 2 2 2 23 2 4 11 2" xfId="9456"/>
    <cellStyle name="Normal 2 2 2 2 2 23 2 4 11 2 2" xfId="23739"/>
    <cellStyle name="Normal 2 2 2 2 2 23 2 4 11 3" xfId="16253"/>
    <cellStyle name="Normal 2 2 2 2 2 23 2 4 11 3 2" xfId="20004"/>
    <cellStyle name="Normal 2 2 2 2 2 23 2 4 11 4" xfId="11637"/>
    <cellStyle name="Normal 2 2 2 2 2 23 2 4 11 5" xfId="27476"/>
    <cellStyle name="Normal 2 2 2 2 2 23 2 4 11 6" xfId="31203"/>
    <cellStyle name="Normal 2 2 2 2 2 23 2 4 11 7" xfId="34936"/>
    <cellStyle name="Normal 2 2 2 2 2 23 2 4 11 8" xfId="38667"/>
    <cellStyle name="Normal 2 2 2 2 2 23 2 4 12" xfId="2597"/>
    <cellStyle name="Normal 2 2 2 2 2 23 2 4 12 2" xfId="9457"/>
    <cellStyle name="Normal 2 2 2 2 2 23 2 4 12 2 2" xfId="23740"/>
    <cellStyle name="Normal 2 2 2 2 2 23 2 4 12 3" xfId="16254"/>
    <cellStyle name="Normal 2 2 2 2 2 23 2 4 12 3 2" xfId="20005"/>
    <cellStyle name="Normal 2 2 2 2 2 23 2 4 12 4" xfId="11638"/>
    <cellStyle name="Normal 2 2 2 2 2 23 2 4 12 5" xfId="27477"/>
    <cellStyle name="Normal 2 2 2 2 2 23 2 4 12 6" xfId="31204"/>
    <cellStyle name="Normal 2 2 2 2 2 23 2 4 12 7" xfId="34937"/>
    <cellStyle name="Normal 2 2 2 2 2 23 2 4 12 8" xfId="38668"/>
    <cellStyle name="Normal 2 2 2 2 2 23 2 4 13" xfId="9454"/>
    <cellStyle name="Normal 2 2 2 2 2 23 2 4 13 2" xfId="23737"/>
    <cellStyle name="Normal 2 2 2 2 2 23 2 4 14" xfId="16251"/>
    <cellStyle name="Normal 2 2 2 2 2 23 2 4 14 2" xfId="20002"/>
    <cellStyle name="Normal 2 2 2 2 2 23 2 4 15" xfId="11627"/>
    <cellStyle name="Normal 2 2 2 2 2 23 2 4 16" xfId="27474"/>
    <cellStyle name="Normal 2 2 2 2 2 23 2 4 17" xfId="31201"/>
    <cellStyle name="Normal 2 2 2 2 2 23 2 4 18" xfId="34934"/>
    <cellStyle name="Normal 2 2 2 2 2 23 2 4 19" xfId="38665"/>
    <cellStyle name="Normal 2 2 2 2 2 23 2 4 2" xfId="2598"/>
    <cellStyle name="Normal 2 2 2 2 2 23 2 4 2 10" xfId="2599"/>
    <cellStyle name="Normal 2 2 2 2 2 23 2 4 2 11" xfId="2600"/>
    <cellStyle name="Normal 2 2 2 2 2 23 2 4 2 2" xfId="2601"/>
    <cellStyle name="Normal 2 2 2 2 2 23 2 4 2 2 10" xfId="2602"/>
    <cellStyle name="Normal 2 2 2 2 2 23 2 4 2 2 10 2" xfId="9459"/>
    <cellStyle name="Normal 2 2 2 2 2 23 2 4 2 2 10 2 2" xfId="23742"/>
    <cellStyle name="Normal 2 2 2 2 2 23 2 4 2 2 10 3" xfId="16256"/>
    <cellStyle name="Normal 2 2 2 2 2 23 2 4 2 2 10 3 2" xfId="20007"/>
    <cellStyle name="Normal 2 2 2 2 2 23 2 4 2 2 10 4" xfId="11640"/>
    <cellStyle name="Normal 2 2 2 2 2 23 2 4 2 2 10 5" xfId="27479"/>
    <cellStyle name="Normal 2 2 2 2 2 23 2 4 2 2 10 6" xfId="31206"/>
    <cellStyle name="Normal 2 2 2 2 2 23 2 4 2 2 10 7" xfId="34939"/>
    <cellStyle name="Normal 2 2 2 2 2 23 2 4 2 2 10 8" xfId="38670"/>
    <cellStyle name="Normal 2 2 2 2 2 23 2 4 2 2 11" xfId="2603"/>
    <cellStyle name="Normal 2 2 2 2 2 23 2 4 2 2 11 2" xfId="9460"/>
    <cellStyle name="Normal 2 2 2 2 2 23 2 4 2 2 11 2 2" xfId="23743"/>
    <cellStyle name="Normal 2 2 2 2 2 23 2 4 2 2 11 3" xfId="16257"/>
    <cellStyle name="Normal 2 2 2 2 2 23 2 4 2 2 11 3 2" xfId="20008"/>
    <cellStyle name="Normal 2 2 2 2 2 23 2 4 2 2 11 4" xfId="11641"/>
    <cellStyle name="Normal 2 2 2 2 2 23 2 4 2 2 11 5" xfId="27480"/>
    <cellStyle name="Normal 2 2 2 2 2 23 2 4 2 2 11 6" xfId="31207"/>
    <cellStyle name="Normal 2 2 2 2 2 23 2 4 2 2 11 7" xfId="34940"/>
    <cellStyle name="Normal 2 2 2 2 2 23 2 4 2 2 11 8" xfId="38671"/>
    <cellStyle name="Normal 2 2 2 2 2 23 2 4 2 2 12" xfId="9458"/>
    <cellStyle name="Normal 2 2 2 2 2 23 2 4 2 2 12 2" xfId="23741"/>
    <cellStyle name="Normal 2 2 2 2 2 23 2 4 2 2 13" xfId="16255"/>
    <cellStyle name="Normal 2 2 2 2 2 23 2 4 2 2 13 2" xfId="20006"/>
    <cellStyle name="Normal 2 2 2 2 2 23 2 4 2 2 14" xfId="11639"/>
    <cellStyle name="Normal 2 2 2 2 2 23 2 4 2 2 15" xfId="27478"/>
    <cellStyle name="Normal 2 2 2 2 2 23 2 4 2 2 16" xfId="31205"/>
    <cellStyle name="Normal 2 2 2 2 2 23 2 4 2 2 17" xfId="34938"/>
    <cellStyle name="Normal 2 2 2 2 2 23 2 4 2 2 18" xfId="38669"/>
    <cellStyle name="Normal 2 2 2 2 2 23 2 4 2 2 2" xfId="2604"/>
    <cellStyle name="Normal 2 2 2 2 2 23 2 4 2 2 2 2" xfId="2605"/>
    <cellStyle name="Normal 2 2 2 2 2 23 2 4 2 2 2 2 2" xfId="9461"/>
    <cellStyle name="Normal 2 2 2 2 2 23 2 4 2 2 2 2 2 2" xfId="23744"/>
    <cellStyle name="Normal 2 2 2 2 2 23 2 4 2 2 2 2 3" xfId="16258"/>
    <cellStyle name="Normal 2 2 2 2 2 23 2 4 2 2 2 2 3 2" xfId="20009"/>
    <cellStyle name="Normal 2 2 2 2 2 23 2 4 2 2 2 2 4" xfId="11643"/>
    <cellStyle name="Normal 2 2 2 2 2 23 2 4 2 2 2 2 5" xfId="27481"/>
    <cellStyle name="Normal 2 2 2 2 2 23 2 4 2 2 2 2 6" xfId="31208"/>
    <cellStyle name="Normal 2 2 2 2 2 23 2 4 2 2 2 2 7" xfId="34941"/>
    <cellStyle name="Normal 2 2 2 2 2 23 2 4 2 2 2 2 8" xfId="38672"/>
    <cellStyle name="Normal 2 2 2 2 2 23 2 4 2 2 3" xfId="2606"/>
    <cellStyle name="Normal 2 2 2 2 2 23 2 4 2 2 3 2" xfId="9462"/>
    <cellStyle name="Normal 2 2 2 2 2 23 2 4 2 2 3 2 2" xfId="23745"/>
    <cellStyle name="Normal 2 2 2 2 2 23 2 4 2 2 3 3" xfId="16259"/>
    <cellStyle name="Normal 2 2 2 2 2 23 2 4 2 2 3 3 2" xfId="20010"/>
    <cellStyle name="Normal 2 2 2 2 2 23 2 4 2 2 3 4" xfId="11644"/>
    <cellStyle name="Normal 2 2 2 2 2 23 2 4 2 2 3 5" xfId="27482"/>
    <cellStyle name="Normal 2 2 2 2 2 23 2 4 2 2 3 6" xfId="31209"/>
    <cellStyle name="Normal 2 2 2 2 2 23 2 4 2 2 3 7" xfId="34942"/>
    <cellStyle name="Normal 2 2 2 2 2 23 2 4 2 2 3 8" xfId="38673"/>
    <cellStyle name="Normal 2 2 2 2 2 23 2 4 2 2 4" xfId="2607"/>
    <cellStyle name="Normal 2 2 2 2 2 23 2 4 2 2 4 2" xfId="9463"/>
    <cellStyle name="Normal 2 2 2 2 2 23 2 4 2 2 4 2 2" xfId="23746"/>
    <cellStyle name="Normal 2 2 2 2 2 23 2 4 2 2 4 3" xfId="16260"/>
    <cellStyle name="Normal 2 2 2 2 2 23 2 4 2 2 4 3 2" xfId="20011"/>
    <cellStyle name="Normal 2 2 2 2 2 23 2 4 2 2 4 4" xfId="11645"/>
    <cellStyle name="Normal 2 2 2 2 2 23 2 4 2 2 4 5" xfId="27483"/>
    <cellStyle name="Normal 2 2 2 2 2 23 2 4 2 2 4 6" xfId="31210"/>
    <cellStyle name="Normal 2 2 2 2 2 23 2 4 2 2 4 7" xfId="34943"/>
    <cellStyle name="Normal 2 2 2 2 2 23 2 4 2 2 4 8" xfId="38674"/>
    <cellStyle name="Normal 2 2 2 2 2 23 2 4 2 2 5" xfId="2608"/>
    <cellStyle name="Normal 2 2 2 2 2 23 2 4 2 2 5 2" xfId="9464"/>
    <cellStyle name="Normal 2 2 2 2 2 23 2 4 2 2 5 2 2" xfId="23747"/>
    <cellStyle name="Normal 2 2 2 2 2 23 2 4 2 2 5 3" xfId="16261"/>
    <cellStyle name="Normal 2 2 2 2 2 23 2 4 2 2 5 3 2" xfId="20012"/>
    <cellStyle name="Normal 2 2 2 2 2 23 2 4 2 2 5 4" xfId="11646"/>
    <cellStyle name="Normal 2 2 2 2 2 23 2 4 2 2 5 5" xfId="27484"/>
    <cellStyle name="Normal 2 2 2 2 2 23 2 4 2 2 5 6" xfId="31211"/>
    <cellStyle name="Normal 2 2 2 2 2 23 2 4 2 2 5 7" xfId="34944"/>
    <cellStyle name="Normal 2 2 2 2 2 23 2 4 2 2 5 8" xfId="38675"/>
    <cellStyle name="Normal 2 2 2 2 2 23 2 4 2 2 6" xfId="2609"/>
    <cellStyle name="Normal 2 2 2 2 2 23 2 4 2 2 6 2" xfId="9465"/>
    <cellStyle name="Normal 2 2 2 2 2 23 2 4 2 2 6 2 2" xfId="23748"/>
    <cellStyle name="Normal 2 2 2 2 2 23 2 4 2 2 6 3" xfId="16262"/>
    <cellStyle name="Normal 2 2 2 2 2 23 2 4 2 2 6 3 2" xfId="20013"/>
    <cellStyle name="Normal 2 2 2 2 2 23 2 4 2 2 6 4" xfId="11647"/>
    <cellStyle name="Normal 2 2 2 2 2 23 2 4 2 2 6 5" xfId="27485"/>
    <cellStyle name="Normal 2 2 2 2 2 23 2 4 2 2 6 6" xfId="31212"/>
    <cellStyle name="Normal 2 2 2 2 2 23 2 4 2 2 6 7" xfId="34945"/>
    <cellStyle name="Normal 2 2 2 2 2 23 2 4 2 2 6 8" xfId="38676"/>
    <cellStyle name="Normal 2 2 2 2 2 23 2 4 2 2 7" xfId="2610"/>
    <cellStyle name="Normal 2 2 2 2 2 23 2 4 2 2 7 2" xfId="9466"/>
    <cellStyle name="Normal 2 2 2 2 2 23 2 4 2 2 7 2 2" xfId="23749"/>
    <cellStyle name="Normal 2 2 2 2 2 23 2 4 2 2 7 3" xfId="16263"/>
    <cellStyle name="Normal 2 2 2 2 2 23 2 4 2 2 7 3 2" xfId="20014"/>
    <cellStyle name="Normal 2 2 2 2 2 23 2 4 2 2 7 4" xfId="11648"/>
    <cellStyle name="Normal 2 2 2 2 2 23 2 4 2 2 7 5" xfId="27486"/>
    <cellStyle name="Normal 2 2 2 2 2 23 2 4 2 2 7 6" xfId="31213"/>
    <cellStyle name="Normal 2 2 2 2 2 23 2 4 2 2 7 7" xfId="34946"/>
    <cellStyle name="Normal 2 2 2 2 2 23 2 4 2 2 7 8" xfId="38677"/>
    <cellStyle name="Normal 2 2 2 2 2 23 2 4 2 2 8" xfId="2611"/>
    <cellStyle name="Normal 2 2 2 2 2 23 2 4 2 2 8 2" xfId="9467"/>
    <cellStyle name="Normal 2 2 2 2 2 23 2 4 2 2 8 2 2" xfId="23750"/>
    <cellStyle name="Normal 2 2 2 2 2 23 2 4 2 2 8 3" xfId="16264"/>
    <cellStyle name="Normal 2 2 2 2 2 23 2 4 2 2 8 3 2" xfId="20015"/>
    <cellStyle name="Normal 2 2 2 2 2 23 2 4 2 2 8 4" xfId="11649"/>
    <cellStyle name="Normal 2 2 2 2 2 23 2 4 2 2 8 5" xfId="27487"/>
    <cellStyle name="Normal 2 2 2 2 2 23 2 4 2 2 8 6" xfId="31214"/>
    <cellStyle name="Normal 2 2 2 2 2 23 2 4 2 2 8 7" xfId="34947"/>
    <cellStyle name="Normal 2 2 2 2 2 23 2 4 2 2 8 8" xfId="38678"/>
    <cellStyle name="Normal 2 2 2 2 2 23 2 4 2 2 9" xfId="2612"/>
    <cellStyle name="Normal 2 2 2 2 2 23 2 4 2 2 9 2" xfId="9468"/>
    <cellStyle name="Normal 2 2 2 2 2 23 2 4 2 2 9 2 2" xfId="23751"/>
    <cellStyle name="Normal 2 2 2 2 2 23 2 4 2 2 9 3" xfId="16265"/>
    <cellStyle name="Normal 2 2 2 2 2 23 2 4 2 2 9 3 2" xfId="20016"/>
    <cellStyle name="Normal 2 2 2 2 2 23 2 4 2 2 9 4" xfId="11650"/>
    <cellStyle name="Normal 2 2 2 2 2 23 2 4 2 2 9 5" xfId="27488"/>
    <cellStyle name="Normal 2 2 2 2 2 23 2 4 2 2 9 6" xfId="31215"/>
    <cellStyle name="Normal 2 2 2 2 2 23 2 4 2 2 9 7" xfId="34948"/>
    <cellStyle name="Normal 2 2 2 2 2 23 2 4 2 2 9 8" xfId="38679"/>
    <cellStyle name="Normal 2 2 2 2 2 23 2 4 2 3" xfId="2613"/>
    <cellStyle name="Normal 2 2 2 2 2 23 2 4 2 3 2" xfId="2614"/>
    <cellStyle name="Normal 2 2 2 2 2 23 2 4 2 3 3" xfId="9469"/>
    <cellStyle name="Normal 2 2 2 2 2 23 2 4 2 3 3 2" xfId="23752"/>
    <cellStyle name="Normal 2 2 2 2 2 23 2 4 2 3 4" xfId="16266"/>
    <cellStyle name="Normal 2 2 2 2 2 23 2 4 2 3 4 2" xfId="20017"/>
    <cellStyle name="Normal 2 2 2 2 2 23 2 4 2 3 5" xfId="11651"/>
    <cellStyle name="Normal 2 2 2 2 2 23 2 4 2 3 6" xfId="27489"/>
    <cellStyle name="Normal 2 2 2 2 2 23 2 4 2 3 7" xfId="31216"/>
    <cellStyle name="Normal 2 2 2 2 2 23 2 4 2 3 8" xfId="34949"/>
    <cellStyle name="Normal 2 2 2 2 2 23 2 4 2 3 9" xfId="38680"/>
    <cellStyle name="Normal 2 2 2 2 2 23 2 4 2 4" xfId="2615"/>
    <cellStyle name="Normal 2 2 2 2 2 23 2 4 2 5" xfId="2616"/>
    <cellStyle name="Normal 2 2 2 2 2 23 2 4 2 6" xfId="2617"/>
    <cellStyle name="Normal 2 2 2 2 2 23 2 4 2 7" xfId="2618"/>
    <cellStyle name="Normal 2 2 2 2 2 23 2 4 2 8" xfId="2619"/>
    <cellStyle name="Normal 2 2 2 2 2 23 2 4 2 9" xfId="2620"/>
    <cellStyle name="Normal 2 2 2 2 2 23 2 4 3" xfId="2621"/>
    <cellStyle name="Normal 2 2 2 2 2 23 2 4 3 2" xfId="2622"/>
    <cellStyle name="Normal 2 2 2 2 2 23 2 4 3 2 2" xfId="9473"/>
    <cellStyle name="Normal 2 2 2 2 2 23 2 4 3 2 2 2" xfId="23753"/>
    <cellStyle name="Normal 2 2 2 2 2 23 2 4 3 2 3" xfId="16267"/>
    <cellStyle name="Normal 2 2 2 2 2 23 2 4 3 2 3 2" xfId="20018"/>
    <cellStyle name="Normal 2 2 2 2 2 23 2 4 3 2 4" xfId="11665"/>
    <cellStyle name="Normal 2 2 2 2 2 23 2 4 3 2 5" xfId="27490"/>
    <cellStyle name="Normal 2 2 2 2 2 23 2 4 3 2 6" xfId="31217"/>
    <cellStyle name="Normal 2 2 2 2 2 23 2 4 3 2 7" xfId="34950"/>
    <cellStyle name="Normal 2 2 2 2 2 23 2 4 3 2 8" xfId="38681"/>
    <cellStyle name="Normal 2 2 2 2 2 23 2 4 4" xfId="2623"/>
    <cellStyle name="Normal 2 2 2 2 2 23 2 4 4 2" xfId="9474"/>
    <cellStyle name="Normal 2 2 2 2 2 23 2 4 4 2 2" xfId="23754"/>
    <cellStyle name="Normal 2 2 2 2 2 23 2 4 4 3" xfId="16268"/>
    <cellStyle name="Normal 2 2 2 2 2 23 2 4 4 3 2" xfId="20019"/>
    <cellStyle name="Normal 2 2 2 2 2 23 2 4 4 4" xfId="11666"/>
    <cellStyle name="Normal 2 2 2 2 2 23 2 4 4 5" xfId="27491"/>
    <cellStyle name="Normal 2 2 2 2 2 23 2 4 4 6" xfId="31218"/>
    <cellStyle name="Normal 2 2 2 2 2 23 2 4 4 7" xfId="34951"/>
    <cellStyle name="Normal 2 2 2 2 2 23 2 4 4 8" xfId="38682"/>
    <cellStyle name="Normal 2 2 2 2 2 23 2 4 5" xfId="2624"/>
    <cellStyle name="Normal 2 2 2 2 2 23 2 4 5 2" xfId="9475"/>
    <cellStyle name="Normal 2 2 2 2 2 23 2 4 5 2 2" xfId="23755"/>
    <cellStyle name="Normal 2 2 2 2 2 23 2 4 5 3" xfId="16269"/>
    <cellStyle name="Normal 2 2 2 2 2 23 2 4 5 3 2" xfId="20020"/>
    <cellStyle name="Normal 2 2 2 2 2 23 2 4 5 4" xfId="11667"/>
    <cellStyle name="Normal 2 2 2 2 2 23 2 4 5 5" xfId="27492"/>
    <cellStyle name="Normal 2 2 2 2 2 23 2 4 5 6" xfId="31219"/>
    <cellStyle name="Normal 2 2 2 2 2 23 2 4 5 7" xfId="34952"/>
    <cellStyle name="Normal 2 2 2 2 2 23 2 4 5 8" xfId="38683"/>
    <cellStyle name="Normal 2 2 2 2 2 23 2 4 6" xfId="2625"/>
    <cellStyle name="Normal 2 2 2 2 2 23 2 4 6 2" xfId="9476"/>
    <cellStyle name="Normal 2 2 2 2 2 23 2 4 6 2 2" xfId="23756"/>
    <cellStyle name="Normal 2 2 2 2 2 23 2 4 6 3" xfId="16270"/>
    <cellStyle name="Normal 2 2 2 2 2 23 2 4 6 3 2" xfId="20021"/>
    <cellStyle name="Normal 2 2 2 2 2 23 2 4 6 4" xfId="11668"/>
    <cellStyle name="Normal 2 2 2 2 2 23 2 4 6 5" xfId="27493"/>
    <cellStyle name="Normal 2 2 2 2 2 23 2 4 6 6" xfId="31220"/>
    <cellStyle name="Normal 2 2 2 2 2 23 2 4 6 7" xfId="34953"/>
    <cellStyle name="Normal 2 2 2 2 2 23 2 4 6 8" xfId="38684"/>
    <cellStyle name="Normal 2 2 2 2 2 23 2 4 7" xfId="2626"/>
    <cellStyle name="Normal 2 2 2 2 2 23 2 4 7 2" xfId="9477"/>
    <cellStyle name="Normal 2 2 2 2 2 23 2 4 7 2 2" xfId="23757"/>
    <cellStyle name="Normal 2 2 2 2 2 23 2 4 7 3" xfId="16271"/>
    <cellStyle name="Normal 2 2 2 2 2 23 2 4 7 3 2" xfId="20022"/>
    <cellStyle name="Normal 2 2 2 2 2 23 2 4 7 4" xfId="11669"/>
    <cellStyle name="Normal 2 2 2 2 2 23 2 4 7 5" xfId="27494"/>
    <cellStyle name="Normal 2 2 2 2 2 23 2 4 7 6" xfId="31221"/>
    <cellStyle name="Normal 2 2 2 2 2 23 2 4 7 7" xfId="34954"/>
    <cellStyle name="Normal 2 2 2 2 2 23 2 4 7 8" xfId="38685"/>
    <cellStyle name="Normal 2 2 2 2 2 23 2 4 8" xfId="2627"/>
    <cellStyle name="Normal 2 2 2 2 2 23 2 4 8 2" xfId="9478"/>
    <cellStyle name="Normal 2 2 2 2 2 23 2 4 8 2 2" xfId="23758"/>
    <cellStyle name="Normal 2 2 2 2 2 23 2 4 8 3" xfId="16272"/>
    <cellStyle name="Normal 2 2 2 2 2 23 2 4 8 3 2" xfId="20023"/>
    <cellStyle name="Normal 2 2 2 2 2 23 2 4 8 4" xfId="11670"/>
    <cellStyle name="Normal 2 2 2 2 2 23 2 4 8 5" xfId="27495"/>
    <cellStyle name="Normal 2 2 2 2 2 23 2 4 8 6" xfId="31222"/>
    <cellStyle name="Normal 2 2 2 2 2 23 2 4 8 7" xfId="34955"/>
    <cellStyle name="Normal 2 2 2 2 2 23 2 4 8 8" xfId="38686"/>
    <cellStyle name="Normal 2 2 2 2 2 23 2 4 9" xfId="2628"/>
    <cellStyle name="Normal 2 2 2 2 2 23 2 4 9 2" xfId="9479"/>
    <cellStyle name="Normal 2 2 2 2 2 23 2 4 9 2 2" xfId="23759"/>
    <cellStyle name="Normal 2 2 2 2 2 23 2 4 9 3" xfId="16273"/>
    <cellStyle name="Normal 2 2 2 2 2 23 2 4 9 3 2" xfId="20024"/>
    <cellStyle name="Normal 2 2 2 2 2 23 2 4 9 4" xfId="11671"/>
    <cellStyle name="Normal 2 2 2 2 2 23 2 4 9 5" xfId="27496"/>
    <cellStyle name="Normal 2 2 2 2 2 23 2 4 9 6" xfId="31223"/>
    <cellStyle name="Normal 2 2 2 2 2 23 2 4 9 7" xfId="34956"/>
    <cellStyle name="Normal 2 2 2 2 2 23 2 4 9 8" xfId="38687"/>
    <cellStyle name="Normal 2 2 2 2 2 23 2 5" xfId="2629"/>
    <cellStyle name="Normal 2 2 2 2 2 23 2 5 10" xfId="2630"/>
    <cellStyle name="Normal 2 2 2 2 2 23 2 5 10 2" xfId="9481"/>
    <cellStyle name="Normal 2 2 2 2 2 23 2 5 10 2 2" xfId="23761"/>
    <cellStyle name="Normal 2 2 2 2 2 23 2 5 10 3" xfId="16275"/>
    <cellStyle name="Normal 2 2 2 2 2 23 2 5 10 3 2" xfId="20026"/>
    <cellStyle name="Normal 2 2 2 2 2 23 2 5 10 4" xfId="11681"/>
    <cellStyle name="Normal 2 2 2 2 2 23 2 5 10 5" xfId="27498"/>
    <cellStyle name="Normal 2 2 2 2 2 23 2 5 10 6" xfId="31225"/>
    <cellStyle name="Normal 2 2 2 2 2 23 2 5 10 7" xfId="34958"/>
    <cellStyle name="Normal 2 2 2 2 2 23 2 5 10 8" xfId="38689"/>
    <cellStyle name="Normal 2 2 2 2 2 23 2 5 11" xfId="2631"/>
    <cellStyle name="Normal 2 2 2 2 2 23 2 5 11 2" xfId="9482"/>
    <cellStyle name="Normal 2 2 2 2 2 23 2 5 11 2 2" xfId="23762"/>
    <cellStyle name="Normal 2 2 2 2 2 23 2 5 11 3" xfId="16276"/>
    <cellStyle name="Normal 2 2 2 2 2 23 2 5 11 3 2" xfId="20027"/>
    <cellStyle name="Normal 2 2 2 2 2 23 2 5 11 4" xfId="11682"/>
    <cellStyle name="Normal 2 2 2 2 2 23 2 5 11 5" xfId="27499"/>
    <cellStyle name="Normal 2 2 2 2 2 23 2 5 11 6" xfId="31226"/>
    <cellStyle name="Normal 2 2 2 2 2 23 2 5 11 7" xfId="34959"/>
    <cellStyle name="Normal 2 2 2 2 2 23 2 5 11 8" xfId="38690"/>
    <cellStyle name="Normal 2 2 2 2 2 23 2 5 12" xfId="9480"/>
    <cellStyle name="Normal 2 2 2 2 2 23 2 5 12 2" xfId="23760"/>
    <cellStyle name="Normal 2 2 2 2 2 23 2 5 13" xfId="16274"/>
    <cellStyle name="Normal 2 2 2 2 2 23 2 5 13 2" xfId="20025"/>
    <cellStyle name="Normal 2 2 2 2 2 23 2 5 14" xfId="11672"/>
    <cellStyle name="Normal 2 2 2 2 2 23 2 5 15" xfId="27497"/>
    <cellStyle name="Normal 2 2 2 2 2 23 2 5 16" xfId="31224"/>
    <cellStyle name="Normal 2 2 2 2 2 23 2 5 17" xfId="34957"/>
    <cellStyle name="Normal 2 2 2 2 2 23 2 5 18" xfId="38688"/>
    <cellStyle name="Normal 2 2 2 2 2 23 2 5 2" xfId="2632"/>
    <cellStyle name="Normal 2 2 2 2 2 23 2 5 2 2" xfId="2633"/>
    <cellStyle name="Normal 2 2 2 2 2 23 2 5 2 2 2" xfId="9484"/>
    <cellStyle name="Normal 2 2 2 2 2 23 2 5 2 2 2 2" xfId="23763"/>
    <cellStyle name="Normal 2 2 2 2 2 23 2 5 2 2 3" xfId="16277"/>
    <cellStyle name="Normal 2 2 2 2 2 23 2 5 2 2 3 2" xfId="20028"/>
    <cellStyle name="Normal 2 2 2 2 2 23 2 5 2 2 4" xfId="11683"/>
    <cellStyle name="Normal 2 2 2 2 2 23 2 5 2 2 5" xfId="27500"/>
    <cellStyle name="Normal 2 2 2 2 2 23 2 5 2 2 6" xfId="31227"/>
    <cellStyle name="Normal 2 2 2 2 2 23 2 5 2 2 7" xfId="34960"/>
    <cellStyle name="Normal 2 2 2 2 2 23 2 5 2 2 8" xfId="38691"/>
    <cellStyle name="Normal 2 2 2 2 2 23 2 5 3" xfId="2634"/>
    <cellStyle name="Normal 2 2 2 2 2 23 2 5 3 2" xfId="9485"/>
    <cellStyle name="Normal 2 2 2 2 2 23 2 5 3 2 2" xfId="23764"/>
    <cellStyle name="Normal 2 2 2 2 2 23 2 5 3 3" xfId="16278"/>
    <cellStyle name="Normal 2 2 2 2 2 23 2 5 3 3 2" xfId="20029"/>
    <cellStyle name="Normal 2 2 2 2 2 23 2 5 3 4" xfId="11684"/>
    <cellStyle name="Normal 2 2 2 2 2 23 2 5 3 5" xfId="27501"/>
    <cellStyle name="Normal 2 2 2 2 2 23 2 5 3 6" xfId="31228"/>
    <cellStyle name="Normal 2 2 2 2 2 23 2 5 3 7" xfId="34961"/>
    <cellStyle name="Normal 2 2 2 2 2 23 2 5 3 8" xfId="38692"/>
    <cellStyle name="Normal 2 2 2 2 2 23 2 5 4" xfId="2635"/>
    <cellStyle name="Normal 2 2 2 2 2 23 2 5 4 2" xfId="9486"/>
    <cellStyle name="Normal 2 2 2 2 2 23 2 5 4 2 2" xfId="23765"/>
    <cellStyle name="Normal 2 2 2 2 2 23 2 5 4 3" xfId="16279"/>
    <cellStyle name="Normal 2 2 2 2 2 23 2 5 4 3 2" xfId="20030"/>
    <cellStyle name="Normal 2 2 2 2 2 23 2 5 4 4" xfId="11685"/>
    <cellStyle name="Normal 2 2 2 2 2 23 2 5 4 5" xfId="27502"/>
    <cellStyle name="Normal 2 2 2 2 2 23 2 5 4 6" xfId="31229"/>
    <cellStyle name="Normal 2 2 2 2 2 23 2 5 4 7" xfId="34962"/>
    <cellStyle name="Normal 2 2 2 2 2 23 2 5 4 8" xfId="38693"/>
    <cellStyle name="Normal 2 2 2 2 2 23 2 5 5" xfId="2636"/>
    <cellStyle name="Normal 2 2 2 2 2 23 2 5 5 2" xfId="9487"/>
    <cellStyle name="Normal 2 2 2 2 2 23 2 5 5 2 2" xfId="23766"/>
    <cellStyle name="Normal 2 2 2 2 2 23 2 5 5 3" xfId="16280"/>
    <cellStyle name="Normal 2 2 2 2 2 23 2 5 5 3 2" xfId="20031"/>
    <cellStyle name="Normal 2 2 2 2 2 23 2 5 5 4" xfId="11686"/>
    <cellStyle name="Normal 2 2 2 2 2 23 2 5 5 5" xfId="27503"/>
    <cellStyle name="Normal 2 2 2 2 2 23 2 5 5 6" xfId="31230"/>
    <cellStyle name="Normal 2 2 2 2 2 23 2 5 5 7" xfId="34963"/>
    <cellStyle name="Normal 2 2 2 2 2 23 2 5 5 8" xfId="38694"/>
    <cellStyle name="Normal 2 2 2 2 2 23 2 5 6" xfId="2637"/>
    <cellStyle name="Normal 2 2 2 2 2 23 2 5 6 2" xfId="9488"/>
    <cellStyle name="Normal 2 2 2 2 2 23 2 5 6 2 2" xfId="23767"/>
    <cellStyle name="Normal 2 2 2 2 2 23 2 5 6 3" xfId="16281"/>
    <cellStyle name="Normal 2 2 2 2 2 23 2 5 6 3 2" xfId="20032"/>
    <cellStyle name="Normal 2 2 2 2 2 23 2 5 6 4" xfId="12950"/>
    <cellStyle name="Normal 2 2 2 2 2 23 2 5 6 5" xfId="27504"/>
    <cellStyle name="Normal 2 2 2 2 2 23 2 5 6 6" xfId="31231"/>
    <cellStyle name="Normal 2 2 2 2 2 23 2 5 6 7" xfId="34964"/>
    <cellStyle name="Normal 2 2 2 2 2 23 2 5 6 8" xfId="38695"/>
    <cellStyle name="Normal 2 2 2 2 2 23 2 5 7" xfId="2638"/>
    <cellStyle name="Normal 2 2 2 2 2 23 2 5 7 2" xfId="9489"/>
    <cellStyle name="Normal 2 2 2 2 2 23 2 5 7 2 2" xfId="23768"/>
    <cellStyle name="Normal 2 2 2 2 2 23 2 5 7 3" xfId="16282"/>
    <cellStyle name="Normal 2 2 2 2 2 23 2 5 7 3 2" xfId="20033"/>
    <cellStyle name="Normal 2 2 2 2 2 23 2 5 7 4" xfId="12964"/>
    <cellStyle name="Normal 2 2 2 2 2 23 2 5 7 5" xfId="27505"/>
    <cellStyle name="Normal 2 2 2 2 2 23 2 5 7 6" xfId="31232"/>
    <cellStyle name="Normal 2 2 2 2 2 23 2 5 7 7" xfId="34965"/>
    <cellStyle name="Normal 2 2 2 2 2 23 2 5 7 8" xfId="38696"/>
    <cellStyle name="Normal 2 2 2 2 2 23 2 5 8" xfId="2639"/>
    <cellStyle name="Normal 2 2 2 2 2 23 2 5 8 2" xfId="9490"/>
    <cellStyle name="Normal 2 2 2 2 2 23 2 5 8 2 2" xfId="23769"/>
    <cellStyle name="Normal 2 2 2 2 2 23 2 5 8 3" xfId="16283"/>
    <cellStyle name="Normal 2 2 2 2 2 23 2 5 8 3 2" xfId="20034"/>
    <cellStyle name="Normal 2 2 2 2 2 23 2 5 8 4" xfId="11687"/>
    <cellStyle name="Normal 2 2 2 2 2 23 2 5 8 5" xfId="27506"/>
    <cellStyle name="Normal 2 2 2 2 2 23 2 5 8 6" xfId="31233"/>
    <cellStyle name="Normal 2 2 2 2 2 23 2 5 8 7" xfId="34966"/>
    <cellStyle name="Normal 2 2 2 2 2 23 2 5 8 8" xfId="38697"/>
    <cellStyle name="Normal 2 2 2 2 2 23 2 5 9" xfId="2640"/>
    <cellStyle name="Normal 2 2 2 2 2 23 2 5 9 2" xfId="9491"/>
    <cellStyle name="Normal 2 2 2 2 2 23 2 5 9 2 2" xfId="23770"/>
    <cellStyle name="Normal 2 2 2 2 2 23 2 5 9 3" xfId="16284"/>
    <cellStyle name="Normal 2 2 2 2 2 23 2 5 9 3 2" xfId="20035"/>
    <cellStyle name="Normal 2 2 2 2 2 23 2 5 9 4" xfId="11688"/>
    <cellStyle name="Normal 2 2 2 2 2 23 2 5 9 5" xfId="27507"/>
    <cellStyle name="Normal 2 2 2 2 2 23 2 5 9 6" xfId="31234"/>
    <cellStyle name="Normal 2 2 2 2 2 23 2 5 9 7" xfId="34967"/>
    <cellStyle name="Normal 2 2 2 2 2 23 2 5 9 8" xfId="38698"/>
    <cellStyle name="Normal 2 2 2 2 2 23 2 6" xfId="2641"/>
    <cellStyle name="Normal 2 2 2 2 2 23 2 6 2" xfId="2642"/>
    <cellStyle name="Normal 2 2 2 2 2 23 2 6 3" xfId="9492"/>
    <cellStyle name="Normal 2 2 2 2 2 23 2 6 3 2" xfId="23771"/>
    <cellStyle name="Normal 2 2 2 2 2 23 2 6 4" xfId="16285"/>
    <cellStyle name="Normal 2 2 2 2 2 23 2 6 4 2" xfId="20036"/>
    <cellStyle name="Normal 2 2 2 2 2 23 2 6 5" xfId="11689"/>
    <cellStyle name="Normal 2 2 2 2 2 23 2 6 6" xfId="27508"/>
    <cellStyle name="Normal 2 2 2 2 2 23 2 6 7" xfId="31235"/>
    <cellStyle name="Normal 2 2 2 2 2 23 2 6 8" xfId="34968"/>
    <cellStyle name="Normal 2 2 2 2 2 23 2 6 9" xfId="38699"/>
    <cellStyle name="Normal 2 2 2 2 2 23 2 7" xfId="2643"/>
    <cellStyle name="Normal 2 2 2 2 2 23 2 8" xfId="2644"/>
    <cellStyle name="Normal 2 2 2 2 2 23 2 9" xfId="2645"/>
    <cellStyle name="Normal 2 2 2 2 2 23 20" xfId="30985"/>
    <cellStyle name="Normal 2 2 2 2 2 23 21" xfId="34718"/>
    <cellStyle name="Normal 2 2 2 2 2 23 22" xfId="38449"/>
    <cellStyle name="Normal 2 2 2 2 2 23 3" xfId="2646"/>
    <cellStyle name="Normal 2 2 2 2 2 23 3 10" xfId="2647"/>
    <cellStyle name="Normal 2 2 2 2 2 23 3 11" xfId="2648"/>
    <cellStyle name="Normal 2 2 2 2 2 23 3 12" xfId="2649"/>
    <cellStyle name="Normal 2 2 2 2 2 23 3 13" xfId="2650"/>
    <cellStyle name="Normal 2 2 2 2 2 23 3 2" xfId="2651"/>
    <cellStyle name="Normal 2 2 2 2 2 23 3 2 10" xfId="2652"/>
    <cellStyle name="Normal 2 2 2 2 2 23 3 2 10 2" xfId="9496"/>
    <cellStyle name="Normal 2 2 2 2 2 23 3 2 10 2 2" xfId="23773"/>
    <cellStyle name="Normal 2 2 2 2 2 23 3 2 10 3" xfId="16287"/>
    <cellStyle name="Normal 2 2 2 2 2 23 3 2 10 3 2" xfId="20038"/>
    <cellStyle name="Normal 2 2 2 2 2 23 3 2 10 4" xfId="11701"/>
    <cellStyle name="Normal 2 2 2 2 2 23 3 2 10 5" xfId="27510"/>
    <cellStyle name="Normal 2 2 2 2 2 23 3 2 10 6" xfId="31237"/>
    <cellStyle name="Normal 2 2 2 2 2 23 3 2 10 7" xfId="34970"/>
    <cellStyle name="Normal 2 2 2 2 2 23 3 2 10 8" xfId="38701"/>
    <cellStyle name="Normal 2 2 2 2 2 23 3 2 11" xfId="2653"/>
    <cellStyle name="Normal 2 2 2 2 2 23 3 2 11 2" xfId="9497"/>
    <cellStyle name="Normal 2 2 2 2 2 23 3 2 11 2 2" xfId="23774"/>
    <cellStyle name="Normal 2 2 2 2 2 23 3 2 11 3" xfId="16288"/>
    <cellStyle name="Normal 2 2 2 2 2 23 3 2 11 3 2" xfId="20039"/>
    <cellStyle name="Normal 2 2 2 2 2 23 3 2 11 4" xfId="11702"/>
    <cellStyle name="Normal 2 2 2 2 2 23 3 2 11 5" xfId="27511"/>
    <cellStyle name="Normal 2 2 2 2 2 23 3 2 11 6" xfId="31238"/>
    <cellStyle name="Normal 2 2 2 2 2 23 3 2 11 7" xfId="34971"/>
    <cellStyle name="Normal 2 2 2 2 2 23 3 2 11 8" xfId="38702"/>
    <cellStyle name="Normal 2 2 2 2 2 23 3 2 12" xfId="2654"/>
    <cellStyle name="Normal 2 2 2 2 2 23 3 2 12 2" xfId="9498"/>
    <cellStyle name="Normal 2 2 2 2 2 23 3 2 12 2 2" xfId="23775"/>
    <cellStyle name="Normal 2 2 2 2 2 23 3 2 12 3" xfId="16289"/>
    <cellStyle name="Normal 2 2 2 2 2 23 3 2 12 3 2" xfId="20040"/>
    <cellStyle name="Normal 2 2 2 2 2 23 3 2 12 4" xfId="11704"/>
    <cellStyle name="Normal 2 2 2 2 2 23 3 2 12 5" xfId="27512"/>
    <cellStyle name="Normal 2 2 2 2 2 23 3 2 12 6" xfId="31239"/>
    <cellStyle name="Normal 2 2 2 2 2 23 3 2 12 7" xfId="34972"/>
    <cellStyle name="Normal 2 2 2 2 2 23 3 2 12 8" xfId="38703"/>
    <cellStyle name="Normal 2 2 2 2 2 23 3 2 13" xfId="2655"/>
    <cellStyle name="Normal 2 2 2 2 2 23 3 2 13 2" xfId="9499"/>
    <cellStyle name="Normal 2 2 2 2 2 23 3 2 13 2 2" xfId="23776"/>
    <cellStyle name="Normal 2 2 2 2 2 23 3 2 13 3" xfId="16290"/>
    <cellStyle name="Normal 2 2 2 2 2 23 3 2 13 3 2" xfId="20041"/>
    <cellStyle name="Normal 2 2 2 2 2 23 3 2 13 4" xfId="11705"/>
    <cellStyle name="Normal 2 2 2 2 2 23 3 2 13 5" xfId="27513"/>
    <cellStyle name="Normal 2 2 2 2 2 23 3 2 13 6" xfId="31240"/>
    <cellStyle name="Normal 2 2 2 2 2 23 3 2 13 7" xfId="34973"/>
    <cellStyle name="Normal 2 2 2 2 2 23 3 2 13 8" xfId="38704"/>
    <cellStyle name="Normal 2 2 2 2 2 23 3 2 14" xfId="9495"/>
    <cellStyle name="Normal 2 2 2 2 2 23 3 2 14 2" xfId="23772"/>
    <cellStyle name="Normal 2 2 2 2 2 23 3 2 15" xfId="16286"/>
    <cellStyle name="Normal 2 2 2 2 2 23 3 2 15 2" xfId="20037"/>
    <cellStyle name="Normal 2 2 2 2 2 23 3 2 16" xfId="11700"/>
    <cellStyle name="Normal 2 2 2 2 2 23 3 2 17" xfId="27509"/>
    <cellStyle name="Normal 2 2 2 2 2 23 3 2 18" xfId="31236"/>
    <cellStyle name="Normal 2 2 2 2 2 23 3 2 19" xfId="34969"/>
    <cellStyle name="Normal 2 2 2 2 2 23 3 2 2" xfId="2656"/>
    <cellStyle name="Normal 2 2 2 2 2 23 3 2 2 10" xfId="2657"/>
    <cellStyle name="Normal 2 2 2 2 2 23 3 2 2 11" xfId="2658"/>
    <cellStyle name="Normal 2 2 2 2 2 23 3 2 2 12" xfId="2659"/>
    <cellStyle name="Normal 2 2 2 2 2 23 3 2 2 2" xfId="2660"/>
    <cellStyle name="Normal 2 2 2 2 2 23 3 2 2 2 10" xfId="2661"/>
    <cellStyle name="Normal 2 2 2 2 2 23 3 2 2 2 10 2" xfId="9501"/>
    <cellStyle name="Normal 2 2 2 2 2 23 3 2 2 2 10 2 2" xfId="23778"/>
    <cellStyle name="Normal 2 2 2 2 2 23 3 2 2 2 10 3" xfId="16292"/>
    <cellStyle name="Normal 2 2 2 2 2 23 3 2 2 2 10 3 2" xfId="20043"/>
    <cellStyle name="Normal 2 2 2 2 2 23 3 2 2 2 10 4" xfId="12961"/>
    <cellStyle name="Normal 2 2 2 2 2 23 3 2 2 2 10 5" xfId="27515"/>
    <cellStyle name="Normal 2 2 2 2 2 23 3 2 2 2 10 6" xfId="31242"/>
    <cellStyle name="Normal 2 2 2 2 2 23 3 2 2 2 10 7" xfId="34975"/>
    <cellStyle name="Normal 2 2 2 2 2 23 3 2 2 2 10 8" xfId="38706"/>
    <cellStyle name="Normal 2 2 2 2 2 23 3 2 2 2 11" xfId="2662"/>
    <cellStyle name="Normal 2 2 2 2 2 23 3 2 2 2 11 2" xfId="9502"/>
    <cellStyle name="Normal 2 2 2 2 2 23 3 2 2 2 11 2 2" xfId="23779"/>
    <cellStyle name="Normal 2 2 2 2 2 23 3 2 2 2 11 3" xfId="16293"/>
    <cellStyle name="Normal 2 2 2 2 2 23 3 2 2 2 11 3 2" xfId="20044"/>
    <cellStyle name="Normal 2 2 2 2 2 23 3 2 2 2 11 4" xfId="12962"/>
    <cellStyle name="Normal 2 2 2 2 2 23 3 2 2 2 11 5" xfId="27516"/>
    <cellStyle name="Normal 2 2 2 2 2 23 3 2 2 2 11 6" xfId="31243"/>
    <cellStyle name="Normal 2 2 2 2 2 23 3 2 2 2 11 7" xfId="34976"/>
    <cellStyle name="Normal 2 2 2 2 2 23 3 2 2 2 11 8" xfId="38707"/>
    <cellStyle name="Normal 2 2 2 2 2 23 3 2 2 2 12" xfId="2663"/>
    <cellStyle name="Normal 2 2 2 2 2 23 3 2 2 2 12 2" xfId="9503"/>
    <cellStyle name="Normal 2 2 2 2 2 23 3 2 2 2 12 2 2" xfId="23780"/>
    <cellStyle name="Normal 2 2 2 2 2 23 3 2 2 2 12 3" xfId="16294"/>
    <cellStyle name="Normal 2 2 2 2 2 23 3 2 2 2 12 3 2" xfId="20045"/>
    <cellStyle name="Normal 2 2 2 2 2 23 3 2 2 2 12 4" xfId="12963"/>
    <cellStyle name="Normal 2 2 2 2 2 23 3 2 2 2 12 5" xfId="27517"/>
    <cellStyle name="Normal 2 2 2 2 2 23 3 2 2 2 12 6" xfId="31244"/>
    <cellStyle name="Normal 2 2 2 2 2 23 3 2 2 2 12 7" xfId="34977"/>
    <cellStyle name="Normal 2 2 2 2 2 23 3 2 2 2 12 8" xfId="38708"/>
    <cellStyle name="Normal 2 2 2 2 2 23 3 2 2 2 13" xfId="9500"/>
    <cellStyle name="Normal 2 2 2 2 2 23 3 2 2 2 13 2" xfId="23777"/>
    <cellStyle name="Normal 2 2 2 2 2 23 3 2 2 2 14" xfId="16291"/>
    <cellStyle name="Normal 2 2 2 2 2 23 3 2 2 2 14 2" xfId="20042"/>
    <cellStyle name="Normal 2 2 2 2 2 23 3 2 2 2 15" xfId="11706"/>
    <cellStyle name="Normal 2 2 2 2 2 23 3 2 2 2 16" xfId="27514"/>
    <cellStyle name="Normal 2 2 2 2 2 23 3 2 2 2 17" xfId="31241"/>
    <cellStyle name="Normal 2 2 2 2 2 23 3 2 2 2 18" xfId="34974"/>
    <cellStyle name="Normal 2 2 2 2 2 23 3 2 2 2 19" xfId="38705"/>
    <cellStyle name="Normal 2 2 2 2 2 23 3 2 2 2 2" xfId="2664"/>
    <cellStyle name="Normal 2 2 2 2 2 23 3 2 2 2 2 10" xfId="2665"/>
    <cellStyle name="Normal 2 2 2 2 2 23 3 2 2 2 2 11" xfId="2666"/>
    <cellStyle name="Normal 2 2 2 2 2 23 3 2 2 2 2 2" xfId="2667"/>
    <cellStyle name="Normal 2 2 2 2 2 23 3 2 2 2 2 2 10" xfId="2668"/>
    <cellStyle name="Normal 2 2 2 2 2 23 3 2 2 2 2 2 10 2" xfId="9505"/>
    <cellStyle name="Normal 2 2 2 2 2 23 3 2 2 2 2 2 10 2 2" xfId="23782"/>
    <cellStyle name="Normal 2 2 2 2 2 23 3 2 2 2 2 2 10 3" xfId="16296"/>
    <cellStyle name="Normal 2 2 2 2 2 23 3 2 2 2 2 2 10 3 2" xfId="20047"/>
    <cellStyle name="Normal 2 2 2 2 2 23 3 2 2 2 2 2 10 4" xfId="11708"/>
    <cellStyle name="Normal 2 2 2 2 2 23 3 2 2 2 2 2 10 5" xfId="27519"/>
    <cellStyle name="Normal 2 2 2 2 2 23 3 2 2 2 2 2 10 6" xfId="31246"/>
    <cellStyle name="Normal 2 2 2 2 2 23 3 2 2 2 2 2 10 7" xfId="34979"/>
    <cellStyle name="Normal 2 2 2 2 2 23 3 2 2 2 2 2 10 8" xfId="38710"/>
    <cellStyle name="Normal 2 2 2 2 2 23 3 2 2 2 2 2 11" xfId="2669"/>
    <cellStyle name="Normal 2 2 2 2 2 23 3 2 2 2 2 2 11 2" xfId="9506"/>
    <cellStyle name="Normal 2 2 2 2 2 23 3 2 2 2 2 2 11 2 2" xfId="23783"/>
    <cellStyle name="Normal 2 2 2 2 2 23 3 2 2 2 2 2 11 3" xfId="16297"/>
    <cellStyle name="Normal 2 2 2 2 2 23 3 2 2 2 2 2 11 3 2" xfId="20048"/>
    <cellStyle name="Normal 2 2 2 2 2 23 3 2 2 2 2 2 11 4" xfId="11709"/>
    <cellStyle name="Normal 2 2 2 2 2 23 3 2 2 2 2 2 11 5" xfId="27520"/>
    <cellStyle name="Normal 2 2 2 2 2 23 3 2 2 2 2 2 11 6" xfId="31247"/>
    <cellStyle name="Normal 2 2 2 2 2 23 3 2 2 2 2 2 11 7" xfId="34980"/>
    <cellStyle name="Normal 2 2 2 2 2 23 3 2 2 2 2 2 11 8" xfId="38711"/>
    <cellStyle name="Normal 2 2 2 2 2 23 3 2 2 2 2 2 12" xfId="9504"/>
    <cellStyle name="Normal 2 2 2 2 2 23 3 2 2 2 2 2 12 2" xfId="23781"/>
    <cellStyle name="Normal 2 2 2 2 2 23 3 2 2 2 2 2 13" xfId="16295"/>
    <cellStyle name="Normal 2 2 2 2 2 23 3 2 2 2 2 2 13 2" xfId="20046"/>
    <cellStyle name="Normal 2 2 2 2 2 23 3 2 2 2 2 2 14" xfId="11707"/>
    <cellStyle name="Normal 2 2 2 2 2 23 3 2 2 2 2 2 15" xfId="27518"/>
    <cellStyle name="Normal 2 2 2 2 2 23 3 2 2 2 2 2 16" xfId="31245"/>
    <cellStyle name="Normal 2 2 2 2 2 23 3 2 2 2 2 2 17" xfId="34978"/>
    <cellStyle name="Normal 2 2 2 2 2 23 3 2 2 2 2 2 18" xfId="38709"/>
    <cellStyle name="Normal 2 2 2 2 2 23 3 2 2 2 2 2 2" xfId="2670"/>
    <cellStyle name="Normal 2 2 2 2 2 23 3 2 2 2 2 2 2 2" xfId="2671"/>
    <cellStyle name="Normal 2 2 2 2 2 23 3 2 2 2 2 2 2 2 2" xfId="9507"/>
    <cellStyle name="Normal 2 2 2 2 2 23 3 2 2 2 2 2 2 2 2 2" xfId="23784"/>
    <cellStyle name="Normal 2 2 2 2 2 23 3 2 2 2 2 2 2 2 3" xfId="16298"/>
    <cellStyle name="Normal 2 2 2 2 2 23 3 2 2 2 2 2 2 2 3 2" xfId="20049"/>
    <cellStyle name="Normal 2 2 2 2 2 23 3 2 2 2 2 2 2 2 4" xfId="11718"/>
    <cellStyle name="Normal 2 2 2 2 2 23 3 2 2 2 2 2 2 2 5" xfId="27521"/>
    <cellStyle name="Normal 2 2 2 2 2 23 3 2 2 2 2 2 2 2 6" xfId="31248"/>
    <cellStyle name="Normal 2 2 2 2 2 23 3 2 2 2 2 2 2 2 7" xfId="34981"/>
    <cellStyle name="Normal 2 2 2 2 2 23 3 2 2 2 2 2 2 2 8" xfId="38712"/>
    <cellStyle name="Normal 2 2 2 2 2 23 3 2 2 2 2 2 3" xfId="2672"/>
    <cellStyle name="Normal 2 2 2 2 2 23 3 2 2 2 2 2 3 2" xfId="9508"/>
    <cellStyle name="Normal 2 2 2 2 2 23 3 2 2 2 2 2 3 2 2" xfId="23785"/>
    <cellStyle name="Normal 2 2 2 2 2 23 3 2 2 2 2 2 3 3" xfId="16299"/>
    <cellStyle name="Normal 2 2 2 2 2 23 3 2 2 2 2 2 3 3 2" xfId="20050"/>
    <cellStyle name="Normal 2 2 2 2 2 23 3 2 2 2 2 2 3 4" xfId="11719"/>
    <cellStyle name="Normal 2 2 2 2 2 23 3 2 2 2 2 2 3 5" xfId="27522"/>
    <cellStyle name="Normal 2 2 2 2 2 23 3 2 2 2 2 2 3 6" xfId="31249"/>
    <cellStyle name="Normal 2 2 2 2 2 23 3 2 2 2 2 2 3 7" xfId="34982"/>
    <cellStyle name="Normal 2 2 2 2 2 23 3 2 2 2 2 2 3 8" xfId="38713"/>
    <cellStyle name="Normal 2 2 2 2 2 23 3 2 2 2 2 2 4" xfId="2673"/>
    <cellStyle name="Normal 2 2 2 2 2 23 3 2 2 2 2 2 4 2" xfId="9509"/>
    <cellStyle name="Normal 2 2 2 2 2 23 3 2 2 2 2 2 4 2 2" xfId="23786"/>
    <cellStyle name="Normal 2 2 2 2 2 23 3 2 2 2 2 2 4 3" xfId="16300"/>
    <cellStyle name="Normal 2 2 2 2 2 23 3 2 2 2 2 2 4 3 2" xfId="20051"/>
    <cellStyle name="Normal 2 2 2 2 2 23 3 2 2 2 2 2 4 4" xfId="11720"/>
    <cellStyle name="Normal 2 2 2 2 2 23 3 2 2 2 2 2 4 5" xfId="27523"/>
    <cellStyle name="Normal 2 2 2 2 2 23 3 2 2 2 2 2 4 6" xfId="31250"/>
    <cellStyle name="Normal 2 2 2 2 2 23 3 2 2 2 2 2 4 7" xfId="34983"/>
    <cellStyle name="Normal 2 2 2 2 2 23 3 2 2 2 2 2 4 8" xfId="38714"/>
    <cellStyle name="Normal 2 2 2 2 2 23 3 2 2 2 2 2 5" xfId="2674"/>
    <cellStyle name="Normal 2 2 2 2 2 23 3 2 2 2 2 2 5 2" xfId="9510"/>
    <cellStyle name="Normal 2 2 2 2 2 23 3 2 2 2 2 2 5 2 2" xfId="23787"/>
    <cellStyle name="Normal 2 2 2 2 2 23 3 2 2 2 2 2 5 3" xfId="16301"/>
    <cellStyle name="Normal 2 2 2 2 2 23 3 2 2 2 2 2 5 3 2" xfId="20052"/>
    <cellStyle name="Normal 2 2 2 2 2 23 3 2 2 2 2 2 5 4" xfId="11721"/>
    <cellStyle name="Normal 2 2 2 2 2 23 3 2 2 2 2 2 5 5" xfId="27524"/>
    <cellStyle name="Normal 2 2 2 2 2 23 3 2 2 2 2 2 5 6" xfId="31251"/>
    <cellStyle name="Normal 2 2 2 2 2 23 3 2 2 2 2 2 5 7" xfId="34984"/>
    <cellStyle name="Normal 2 2 2 2 2 23 3 2 2 2 2 2 5 8" xfId="38715"/>
    <cellStyle name="Normal 2 2 2 2 2 23 3 2 2 2 2 2 6" xfId="2675"/>
    <cellStyle name="Normal 2 2 2 2 2 23 3 2 2 2 2 2 6 2" xfId="9511"/>
    <cellStyle name="Normal 2 2 2 2 2 23 3 2 2 2 2 2 6 2 2" xfId="23788"/>
    <cellStyle name="Normal 2 2 2 2 2 23 3 2 2 2 2 2 6 3" xfId="16302"/>
    <cellStyle name="Normal 2 2 2 2 2 23 3 2 2 2 2 2 6 3 2" xfId="20053"/>
    <cellStyle name="Normal 2 2 2 2 2 23 3 2 2 2 2 2 6 4" xfId="11722"/>
    <cellStyle name="Normal 2 2 2 2 2 23 3 2 2 2 2 2 6 5" xfId="27525"/>
    <cellStyle name="Normal 2 2 2 2 2 23 3 2 2 2 2 2 6 6" xfId="31252"/>
    <cellStyle name="Normal 2 2 2 2 2 23 3 2 2 2 2 2 6 7" xfId="34985"/>
    <cellStyle name="Normal 2 2 2 2 2 23 3 2 2 2 2 2 6 8" xfId="38716"/>
    <cellStyle name="Normal 2 2 2 2 2 23 3 2 2 2 2 2 7" xfId="2676"/>
    <cellStyle name="Normal 2 2 2 2 2 23 3 2 2 2 2 2 7 2" xfId="9512"/>
    <cellStyle name="Normal 2 2 2 2 2 23 3 2 2 2 2 2 7 2 2" xfId="23789"/>
    <cellStyle name="Normal 2 2 2 2 2 23 3 2 2 2 2 2 7 3" xfId="16303"/>
    <cellStyle name="Normal 2 2 2 2 2 23 3 2 2 2 2 2 7 3 2" xfId="20054"/>
    <cellStyle name="Normal 2 2 2 2 2 23 3 2 2 2 2 2 7 4" xfId="11723"/>
    <cellStyle name="Normal 2 2 2 2 2 23 3 2 2 2 2 2 7 5" xfId="27526"/>
    <cellStyle name="Normal 2 2 2 2 2 23 3 2 2 2 2 2 7 6" xfId="31253"/>
    <cellStyle name="Normal 2 2 2 2 2 23 3 2 2 2 2 2 7 7" xfId="34986"/>
    <cellStyle name="Normal 2 2 2 2 2 23 3 2 2 2 2 2 7 8" xfId="38717"/>
    <cellStyle name="Normal 2 2 2 2 2 23 3 2 2 2 2 2 8" xfId="2677"/>
    <cellStyle name="Normal 2 2 2 2 2 23 3 2 2 2 2 2 8 2" xfId="9513"/>
    <cellStyle name="Normal 2 2 2 2 2 23 3 2 2 2 2 2 8 2 2" xfId="23790"/>
    <cellStyle name="Normal 2 2 2 2 2 23 3 2 2 2 2 2 8 3" xfId="16304"/>
    <cellStyle name="Normal 2 2 2 2 2 23 3 2 2 2 2 2 8 3 2" xfId="20055"/>
    <cellStyle name="Normal 2 2 2 2 2 23 3 2 2 2 2 2 8 4" xfId="11724"/>
    <cellStyle name="Normal 2 2 2 2 2 23 3 2 2 2 2 2 8 5" xfId="27527"/>
    <cellStyle name="Normal 2 2 2 2 2 23 3 2 2 2 2 2 8 6" xfId="31254"/>
    <cellStyle name="Normal 2 2 2 2 2 23 3 2 2 2 2 2 8 7" xfId="34987"/>
    <cellStyle name="Normal 2 2 2 2 2 23 3 2 2 2 2 2 8 8" xfId="38718"/>
    <cellStyle name="Normal 2 2 2 2 2 23 3 2 2 2 2 2 9" xfId="2678"/>
    <cellStyle name="Normal 2 2 2 2 2 23 3 2 2 2 2 2 9 2" xfId="9514"/>
    <cellStyle name="Normal 2 2 2 2 2 23 3 2 2 2 2 2 9 2 2" xfId="23791"/>
    <cellStyle name="Normal 2 2 2 2 2 23 3 2 2 2 2 2 9 3" xfId="16305"/>
    <cellStyle name="Normal 2 2 2 2 2 23 3 2 2 2 2 2 9 3 2" xfId="20056"/>
    <cellStyle name="Normal 2 2 2 2 2 23 3 2 2 2 2 2 9 4" xfId="11725"/>
    <cellStyle name="Normal 2 2 2 2 2 23 3 2 2 2 2 2 9 5" xfId="27528"/>
    <cellStyle name="Normal 2 2 2 2 2 23 3 2 2 2 2 2 9 6" xfId="31255"/>
    <cellStyle name="Normal 2 2 2 2 2 23 3 2 2 2 2 2 9 7" xfId="34988"/>
    <cellStyle name="Normal 2 2 2 2 2 23 3 2 2 2 2 2 9 8" xfId="38719"/>
    <cellStyle name="Normal 2 2 2 2 2 23 3 2 2 2 2 3" xfId="2679"/>
    <cellStyle name="Normal 2 2 2 2 2 23 3 2 2 2 2 3 2" xfId="2680"/>
    <cellStyle name="Normal 2 2 2 2 2 23 3 2 2 2 2 3 3" xfId="9515"/>
    <cellStyle name="Normal 2 2 2 2 2 23 3 2 2 2 2 3 3 2" xfId="23792"/>
    <cellStyle name="Normal 2 2 2 2 2 23 3 2 2 2 2 3 4" xfId="16306"/>
    <cellStyle name="Normal 2 2 2 2 2 23 3 2 2 2 2 3 4 2" xfId="20057"/>
    <cellStyle name="Normal 2 2 2 2 2 23 3 2 2 2 2 3 5" xfId="11726"/>
    <cellStyle name="Normal 2 2 2 2 2 23 3 2 2 2 2 3 6" xfId="27529"/>
    <cellStyle name="Normal 2 2 2 2 2 23 3 2 2 2 2 3 7" xfId="31256"/>
    <cellStyle name="Normal 2 2 2 2 2 23 3 2 2 2 2 3 8" xfId="34989"/>
    <cellStyle name="Normal 2 2 2 2 2 23 3 2 2 2 2 3 9" xfId="38720"/>
    <cellStyle name="Normal 2 2 2 2 2 23 3 2 2 2 2 4" xfId="2681"/>
    <cellStyle name="Normal 2 2 2 2 2 23 3 2 2 2 2 5" xfId="2682"/>
    <cellStyle name="Normal 2 2 2 2 2 23 3 2 2 2 2 6" xfId="2683"/>
    <cellStyle name="Normal 2 2 2 2 2 23 3 2 2 2 2 7" xfId="2684"/>
    <cellStyle name="Normal 2 2 2 2 2 23 3 2 2 2 2 8" xfId="2685"/>
    <cellStyle name="Normal 2 2 2 2 2 23 3 2 2 2 2 9" xfId="2686"/>
    <cellStyle name="Normal 2 2 2 2 2 23 3 2 2 2 3" xfId="2687"/>
    <cellStyle name="Normal 2 2 2 2 2 23 3 2 2 2 3 2" xfId="2688"/>
    <cellStyle name="Normal 2 2 2 2 2 23 3 2 2 2 3 2 2" xfId="9520"/>
    <cellStyle name="Normal 2 2 2 2 2 23 3 2 2 2 3 2 2 2" xfId="23793"/>
    <cellStyle name="Normal 2 2 2 2 2 23 3 2 2 2 3 2 3" xfId="16307"/>
    <cellStyle name="Normal 2 2 2 2 2 23 3 2 2 2 3 2 3 2" xfId="20058"/>
    <cellStyle name="Normal 2 2 2 2 2 23 3 2 2 2 3 2 4" xfId="11735"/>
    <cellStyle name="Normal 2 2 2 2 2 23 3 2 2 2 3 2 5" xfId="27530"/>
    <cellStyle name="Normal 2 2 2 2 2 23 3 2 2 2 3 2 6" xfId="31257"/>
    <cellStyle name="Normal 2 2 2 2 2 23 3 2 2 2 3 2 7" xfId="34990"/>
    <cellStyle name="Normal 2 2 2 2 2 23 3 2 2 2 3 2 8" xfId="38721"/>
    <cellStyle name="Normal 2 2 2 2 2 23 3 2 2 2 4" xfId="2689"/>
    <cellStyle name="Normal 2 2 2 2 2 23 3 2 2 2 4 2" xfId="9521"/>
    <cellStyle name="Normal 2 2 2 2 2 23 3 2 2 2 4 2 2" xfId="23794"/>
    <cellStyle name="Normal 2 2 2 2 2 23 3 2 2 2 4 3" xfId="16308"/>
    <cellStyle name="Normal 2 2 2 2 2 23 3 2 2 2 4 3 2" xfId="20059"/>
    <cellStyle name="Normal 2 2 2 2 2 23 3 2 2 2 4 4" xfId="11736"/>
    <cellStyle name="Normal 2 2 2 2 2 23 3 2 2 2 4 5" xfId="27531"/>
    <cellStyle name="Normal 2 2 2 2 2 23 3 2 2 2 4 6" xfId="31258"/>
    <cellStyle name="Normal 2 2 2 2 2 23 3 2 2 2 4 7" xfId="34991"/>
    <cellStyle name="Normal 2 2 2 2 2 23 3 2 2 2 4 8" xfId="38722"/>
    <cellStyle name="Normal 2 2 2 2 2 23 3 2 2 2 5" xfId="2690"/>
    <cellStyle name="Normal 2 2 2 2 2 23 3 2 2 2 5 2" xfId="9522"/>
    <cellStyle name="Normal 2 2 2 2 2 23 3 2 2 2 5 2 2" xfId="23795"/>
    <cellStyle name="Normal 2 2 2 2 2 23 3 2 2 2 5 3" xfId="16309"/>
    <cellStyle name="Normal 2 2 2 2 2 23 3 2 2 2 5 3 2" xfId="20060"/>
    <cellStyle name="Normal 2 2 2 2 2 23 3 2 2 2 5 4" xfId="11737"/>
    <cellStyle name="Normal 2 2 2 2 2 23 3 2 2 2 5 5" xfId="27532"/>
    <cellStyle name="Normal 2 2 2 2 2 23 3 2 2 2 5 6" xfId="31259"/>
    <cellStyle name="Normal 2 2 2 2 2 23 3 2 2 2 5 7" xfId="34992"/>
    <cellStyle name="Normal 2 2 2 2 2 23 3 2 2 2 5 8" xfId="38723"/>
    <cellStyle name="Normal 2 2 2 2 2 23 3 2 2 2 6" xfId="2691"/>
    <cellStyle name="Normal 2 2 2 2 2 23 3 2 2 2 6 2" xfId="9523"/>
    <cellStyle name="Normal 2 2 2 2 2 23 3 2 2 2 6 2 2" xfId="23796"/>
    <cellStyle name="Normal 2 2 2 2 2 23 3 2 2 2 6 3" xfId="16310"/>
    <cellStyle name="Normal 2 2 2 2 2 23 3 2 2 2 6 3 2" xfId="20061"/>
    <cellStyle name="Normal 2 2 2 2 2 23 3 2 2 2 6 4" xfId="11738"/>
    <cellStyle name="Normal 2 2 2 2 2 23 3 2 2 2 6 5" xfId="27533"/>
    <cellStyle name="Normal 2 2 2 2 2 23 3 2 2 2 6 6" xfId="31260"/>
    <cellStyle name="Normal 2 2 2 2 2 23 3 2 2 2 6 7" xfId="34993"/>
    <cellStyle name="Normal 2 2 2 2 2 23 3 2 2 2 6 8" xfId="38724"/>
    <cellStyle name="Normal 2 2 2 2 2 23 3 2 2 2 7" xfId="2692"/>
    <cellStyle name="Normal 2 2 2 2 2 23 3 2 2 2 7 2" xfId="9524"/>
    <cellStyle name="Normal 2 2 2 2 2 23 3 2 2 2 7 2 2" xfId="23797"/>
    <cellStyle name="Normal 2 2 2 2 2 23 3 2 2 2 7 3" xfId="16311"/>
    <cellStyle name="Normal 2 2 2 2 2 23 3 2 2 2 7 3 2" xfId="20062"/>
    <cellStyle name="Normal 2 2 2 2 2 23 3 2 2 2 7 4" xfId="11739"/>
    <cellStyle name="Normal 2 2 2 2 2 23 3 2 2 2 7 5" xfId="27534"/>
    <cellStyle name="Normal 2 2 2 2 2 23 3 2 2 2 7 6" xfId="31261"/>
    <cellStyle name="Normal 2 2 2 2 2 23 3 2 2 2 7 7" xfId="34994"/>
    <cellStyle name="Normal 2 2 2 2 2 23 3 2 2 2 7 8" xfId="38725"/>
    <cellStyle name="Normal 2 2 2 2 2 23 3 2 2 2 8" xfId="2693"/>
    <cellStyle name="Normal 2 2 2 2 2 23 3 2 2 2 8 2" xfId="9525"/>
    <cellStyle name="Normal 2 2 2 2 2 23 3 2 2 2 8 2 2" xfId="23798"/>
    <cellStyle name="Normal 2 2 2 2 2 23 3 2 2 2 8 3" xfId="16312"/>
    <cellStyle name="Normal 2 2 2 2 2 23 3 2 2 2 8 3 2" xfId="20063"/>
    <cellStyle name="Normal 2 2 2 2 2 23 3 2 2 2 8 4" xfId="11740"/>
    <cellStyle name="Normal 2 2 2 2 2 23 3 2 2 2 8 5" xfId="27535"/>
    <cellStyle name="Normal 2 2 2 2 2 23 3 2 2 2 8 6" xfId="31262"/>
    <cellStyle name="Normal 2 2 2 2 2 23 3 2 2 2 8 7" xfId="34995"/>
    <cellStyle name="Normal 2 2 2 2 2 23 3 2 2 2 8 8" xfId="38726"/>
    <cellStyle name="Normal 2 2 2 2 2 23 3 2 2 2 9" xfId="2694"/>
    <cellStyle name="Normal 2 2 2 2 2 23 3 2 2 2 9 2" xfId="9526"/>
    <cellStyle name="Normal 2 2 2 2 2 23 3 2 2 2 9 2 2" xfId="23799"/>
    <cellStyle name="Normal 2 2 2 2 2 23 3 2 2 2 9 3" xfId="16313"/>
    <cellStyle name="Normal 2 2 2 2 2 23 3 2 2 2 9 3 2" xfId="20064"/>
    <cellStyle name="Normal 2 2 2 2 2 23 3 2 2 2 9 4" xfId="11741"/>
    <cellStyle name="Normal 2 2 2 2 2 23 3 2 2 2 9 5" xfId="27536"/>
    <cellStyle name="Normal 2 2 2 2 2 23 3 2 2 2 9 6" xfId="31263"/>
    <cellStyle name="Normal 2 2 2 2 2 23 3 2 2 2 9 7" xfId="34996"/>
    <cellStyle name="Normal 2 2 2 2 2 23 3 2 2 2 9 8" xfId="38727"/>
    <cellStyle name="Normal 2 2 2 2 2 23 3 2 2 3" xfId="2695"/>
    <cellStyle name="Normal 2 2 2 2 2 23 3 2 2 3 10" xfId="2696"/>
    <cellStyle name="Normal 2 2 2 2 2 23 3 2 2 3 10 2" xfId="9528"/>
    <cellStyle name="Normal 2 2 2 2 2 23 3 2 2 3 10 2 2" xfId="23801"/>
    <cellStyle name="Normal 2 2 2 2 2 23 3 2 2 3 10 3" xfId="16315"/>
    <cellStyle name="Normal 2 2 2 2 2 23 3 2 2 3 10 3 2" xfId="20066"/>
    <cellStyle name="Normal 2 2 2 2 2 23 3 2 2 3 10 4" xfId="11743"/>
    <cellStyle name="Normal 2 2 2 2 2 23 3 2 2 3 10 5" xfId="27538"/>
    <cellStyle name="Normal 2 2 2 2 2 23 3 2 2 3 10 6" xfId="31265"/>
    <cellStyle name="Normal 2 2 2 2 2 23 3 2 2 3 10 7" xfId="34998"/>
    <cellStyle name="Normal 2 2 2 2 2 23 3 2 2 3 10 8" xfId="38729"/>
    <cellStyle name="Normal 2 2 2 2 2 23 3 2 2 3 11" xfId="2697"/>
    <cellStyle name="Normal 2 2 2 2 2 23 3 2 2 3 11 2" xfId="9529"/>
    <cellStyle name="Normal 2 2 2 2 2 23 3 2 2 3 11 2 2" xfId="23802"/>
    <cellStyle name="Normal 2 2 2 2 2 23 3 2 2 3 11 3" xfId="16316"/>
    <cellStyle name="Normal 2 2 2 2 2 23 3 2 2 3 11 3 2" xfId="20067"/>
    <cellStyle name="Normal 2 2 2 2 2 23 3 2 2 3 11 4" xfId="11752"/>
    <cellStyle name="Normal 2 2 2 2 2 23 3 2 2 3 11 5" xfId="27539"/>
    <cellStyle name="Normal 2 2 2 2 2 23 3 2 2 3 11 6" xfId="31266"/>
    <cellStyle name="Normal 2 2 2 2 2 23 3 2 2 3 11 7" xfId="34999"/>
    <cellStyle name="Normal 2 2 2 2 2 23 3 2 2 3 11 8" xfId="38730"/>
    <cellStyle name="Normal 2 2 2 2 2 23 3 2 2 3 12" xfId="9527"/>
    <cellStyle name="Normal 2 2 2 2 2 23 3 2 2 3 12 2" xfId="23800"/>
    <cellStyle name="Normal 2 2 2 2 2 23 3 2 2 3 13" xfId="16314"/>
    <cellStyle name="Normal 2 2 2 2 2 23 3 2 2 3 13 2" xfId="20065"/>
    <cellStyle name="Normal 2 2 2 2 2 23 3 2 2 3 14" xfId="11742"/>
    <cellStyle name="Normal 2 2 2 2 2 23 3 2 2 3 15" xfId="27537"/>
    <cellStyle name="Normal 2 2 2 2 2 23 3 2 2 3 16" xfId="31264"/>
    <cellStyle name="Normal 2 2 2 2 2 23 3 2 2 3 17" xfId="34997"/>
    <cellStyle name="Normal 2 2 2 2 2 23 3 2 2 3 18" xfId="38728"/>
    <cellStyle name="Normal 2 2 2 2 2 23 3 2 2 3 2" xfId="2698"/>
    <cellStyle name="Normal 2 2 2 2 2 23 3 2 2 3 2 2" xfId="2699"/>
    <cellStyle name="Normal 2 2 2 2 2 23 3 2 2 3 2 2 2" xfId="9531"/>
    <cellStyle name="Normal 2 2 2 2 2 23 3 2 2 3 2 2 2 2" xfId="23803"/>
    <cellStyle name="Normal 2 2 2 2 2 23 3 2 2 3 2 2 3" xfId="16317"/>
    <cellStyle name="Normal 2 2 2 2 2 23 3 2 2 3 2 2 3 2" xfId="20068"/>
    <cellStyle name="Normal 2 2 2 2 2 23 3 2 2 3 2 2 4" xfId="11753"/>
    <cellStyle name="Normal 2 2 2 2 2 23 3 2 2 3 2 2 5" xfId="27540"/>
    <cellStyle name="Normal 2 2 2 2 2 23 3 2 2 3 2 2 6" xfId="31267"/>
    <cellStyle name="Normal 2 2 2 2 2 23 3 2 2 3 2 2 7" xfId="35000"/>
    <cellStyle name="Normal 2 2 2 2 2 23 3 2 2 3 2 2 8" xfId="38731"/>
    <cellStyle name="Normal 2 2 2 2 2 23 3 2 2 3 3" xfId="2700"/>
    <cellStyle name="Normal 2 2 2 2 2 23 3 2 2 3 3 2" xfId="9532"/>
    <cellStyle name="Normal 2 2 2 2 2 23 3 2 2 3 3 2 2" xfId="23804"/>
    <cellStyle name="Normal 2 2 2 2 2 23 3 2 2 3 3 3" xfId="16318"/>
    <cellStyle name="Normal 2 2 2 2 2 23 3 2 2 3 3 3 2" xfId="20069"/>
    <cellStyle name="Normal 2 2 2 2 2 23 3 2 2 3 3 4" xfId="11754"/>
    <cellStyle name="Normal 2 2 2 2 2 23 3 2 2 3 3 5" xfId="27541"/>
    <cellStyle name="Normal 2 2 2 2 2 23 3 2 2 3 3 6" xfId="31268"/>
    <cellStyle name="Normal 2 2 2 2 2 23 3 2 2 3 3 7" xfId="35001"/>
    <cellStyle name="Normal 2 2 2 2 2 23 3 2 2 3 3 8" xfId="38732"/>
    <cellStyle name="Normal 2 2 2 2 2 23 3 2 2 3 4" xfId="2701"/>
    <cellStyle name="Normal 2 2 2 2 2 23 3 2 2 3 4 2" xfId="9533"/>
    <cellStyle name="Normal 2 2 2 2 2 23 3 2 2 3 4 2 2" xfId="23805"/>
    <cellStyle name="Normal 2 2 2 2 2 23 3 2 2 3 4 3" xfId="16319"/>
    <cellStyle name="Normal 2 2 2 2 2 23 3 2 2 3 4 3 2" xfId="20070"/>
    <cellStyle name="Normal 2 2 2 2 2 23 3 2 2 3 4 4" xfId="11755"/>
    <cellStyle name="Normal 2 2 2 2 2 23 3 2 2 3 4 5" xfId="27542"/>
    <cellStyle name="Normal 2 2 2 2 2 23 3 2 2 3 4 6" xfId="31269"/>
    <cellStyle name="Normal 2 2 2 2 2 23 3 2 2 3 4 7" xfId="35002"/>
    <cellStyle name="Normal 2 2 2 2 2 23 3 2 2 3 4 8" xfId="38733"/>
    <cellStyle name="Normal 2 2 2 2 2 23 3 2 2 3 5" xfId="2702"/>
    <cellStyle name="Normal 2 2 2 2 2 23 3 2 2 3 5 2" xfId="9534"/>
    <cellStyle name="Normal 2 2 2 2 2 23 3 2 2 3 5 2 2" xfId="23806"/>
    <cellStyle name="Normal 2 2 2 2 2 23 3 2 2 3 5 3" xfId="16320"/>
    <cellStyle name="Normal 2 2 2 2 2 23 3 2 2 3 5 3 2" xfId="20071"/>
    <cellStyle name="Normal 2 2 2 2 2 23 3 2 2 3 5 4" xfId="11756"/>
    <cellStyle name="Normal 2 2 2 2 2 23 3 2 2 3 5 5" xfId="27543"/>
    <cellStyle name="Normal 2 2 2 2 2 23 3 2 2 3 5 6" xfId="31270"/>
    <cellStyle name="Normal 2 2 2 2 2 23 3 2 2 3 5 7" xfId="35003"/>
    <cellStyle name="Normal 2 2 2 2 2 23 3 2 2 3 5 8" xfId="38734"/>
    <cellStyle name="Normal 2 2 2 2 2 23 3 2 2 3 6" xfId="2703"/>
    <cellStyle name="Normal 2 2 2 2 2 23 3 2 2 3 6 2" xfId="9535"/>
    <cellStyle name="Normal 2 2 2 2 2 23 3 2 2 3 6 2 2" xfId="23807"/>
    <cellStyle name="Normal 2 2 2 2 2 23 3 2 2 3 6 3" xfId="16321"/>
    <cellStyle name="Normal 2 2 2 2 2 23 3 2 2 3 6 3 2" xfId="20072"/>
    <cellStyle name="Normal 2 2 2 2 2 23 3 2 2 3 6 4" xfId="11757"/>
    <cellStyle name="Normal 2 2 2 2 2 23 3 2 2 3 6 5" xfId="27544"/>
    <cellStyle name="Normal 2 2 2 2 2 23 3 2 2 3 6 6" xfId="31271"/>
    <cellStyle name="Normal 2 2 2 2 2 23 3 2 2 3 6 7" xfId="35004"/>
    <cellStyle name="Normal 2 2 2 2 2 23 3 2 2 3 6 8" xfId="38735"/>
    <cellStyle name="Normal 2 2 2 2 2 23 3 2 2 3 7" xfId="2704"/>
    <cellStyle name="Normal 2 2 2 2 2 23 3 2 2 3 7 2" xfId="9536"/>
    <cellStyle name="Normal 2 2 2 2 2 23 3 2 2 3 7 2 2" xfId="23808"/>
    <cellStyle name="Normal 2 2 2 2 2 23 3 2 2 3 7 3" xfId="16322"/>
    <cellStyle name="Normal 2 2 2 2 2 23 3 2 2 3 7 3 2" xfId="20073"/>
    <cellStyle name="Normal 2 2 2 2 2 23 3 2 2 3 7 4" xfId="11758"/>
    <cellStyle name="Normal 2 2 2 2 2 23 3 2 2 3 7 5" xfId="27545"/>
    <cellStyle name="Normal 2 2 2 2 2 23 3 2 2 3 7 6" xfId="31272"/>
    <cellStyle name="Normal 2 2 2 2 2 23 3 2 2 3 7 7" xfId="35005"/>
    <cellStyle name="Normal 2 2 2 2 2 23 3 2 2 3 7 8" xfId="38736"/>
    <cellStyle name="Normal 2 2 2 2 2 23 3 2 2 3 8" xfId="2705"/>
    <cellStyle name="Normal 2 2 2 2 2 23 3 2 2 3 8 2" xfId="9537"/>
    <cellStyle name="Normal 2 2 2 2 2 23 3 2 2 3 8 2 2" xfId="23809"/>
    <cellStyle name="Normal 2 2 2 2 2 23 3 2 2 3 8 3" xfId="16323"/>
    <cellStyle name="Normal 2 2 2 2 2 23 3 2 2 3 8 3 2" xfId="20074"/>
    <cellStyle name="Normal 2 2 2 2 2 23 3 2 2 3 8 4" xfId="11759"/>
    <cellStyle name="Normal 2 2 2 2 2 23 3 2 2 3 8 5" xfId="27546"/>
    <cellStyle name="Normal 2 2 2 2 2 23 3 2 2 3 8 6" xfId="31273"/>
    <cellStyle name="Normal 2 2 2 2 2 23 3 2 2 3 8 7" xfId="35006"/>
    <cellStyle name="Normal 2 2 2 2 2 23 3 2 2 3 8 8" xfId="38737"/>
    <cellStyle name="Normal 2 2 2 2 2 23 3 2 2 3 9" xfId="2706"/>
    <cellStyle name="Normal 2 2 2 2 2 23 3 2 2 3 9 2" xfId="9538"/>
    <cellStyle name="Normal 2 2 2 2 2 23 3 2 2 3 9 2 2" xfId="23810"/>
    <cellStyle name="Normal 2 2 2 2 2 23 3 2 2 3 9 3" xfId="16324"/>
    <cellStyle name="Normal 2 2 2 2 2 23 3 2 2 3 9 3 2" xfId="20075"/>
    <cellStyle name="Normal 2 2 2 2 2 23 3 2 2 3 9 4" xfId="11760"/>
    <cellStyle name="Normal 2 2 2 2 2 23 3 2 2 3 9 5" xfId="27547"/>
    <cellStyle name="Normal 2 2 2 2 2 23 3 2 2 3 9 6" xfId="31274"/>
    <cellStyle name="Normal 2 2 2 2 2 23 3 2 2 3 9 7" xfId="35007"/>
    <cellStyle name="Normal 2 2 2 2 2 23 3 2 2 3 9 8" xfId="38738"/>
    <cellStyle name="Normal 2 2 2 2 2 23 3 2 2 4" xfId="2707"/>
    <cellStyle name="Normal 2 2 2 2 2 23 3 2 2 4 2" xfId="2708"/>
    <cellStyle name="Normal 2 2 2 2 2 23 3 2 2 4 3" xfId="9539"/>
    <cellStyle name="Normal 2 2 2 2 2 23 3 2 2 4 3 2" xfId="23811"/>
    <cellStyle name="Normal 2 2 2 2 2 23 3 2 2 4 4" xfId="16325"/>
    <cellStyle name="Normal 2 2 2 2 2 23 3 2 2 4 4 2" xfId="20076"/>
    <cellStyle name="Normal 2 2 2 2 2 23 3 2 2 4 5" xfId="11762"/>
    <cellStyle name="Normal 2 2 2 2 2 23 3 2 2 4 6" xfId="27548"/>
    <cellStyle name="Normal 2 2 2 2 2 23 3 2 2 4 7" xfId="31275"/>
    <cellStyle name="Normal 2 2 2 2 2 23 3 2 2 4 8" xfId="35008"/>
    <cellStyle name="Normal 2 2 2 2 2 23 3 2 2 4 9" xfId="38739"/>
    <cellStyle name="Normal 2 2 2 2 2 23 3 2 2 5" xfId="2709"/>
    <cellStyle name="Normal 2 2 2 2 2 23 3 2 2 6" xfId="2710"/>
    <cellStyle name="Normal 2 2 2 2 2 23 3 2 2 7" xfId="2711"/>
    <cellStyle name="Normal 2 2 2 2 2 23 3 2 2 8" xfId="2712"/>
    <cellStyle name="Normal 2 2 2 2 2 23 3 2 2 9" xfId="2713"/>
    <cellStyle name="Normal 2 2 2 2 2 23 3 2 20" xfId="38700"/>
    <cellStyle name="Normal 2 2 2 2 2 23 3 2 3" xfId="2714"/>
    <cellStyle name="Normal 2 2 2 2 2 23 3 2 3 10" xfId="2715"/>
    <cellStyle name="Normal 2 2 2 2 2 23 3 2 3 11" xfId="2716"/>
    <cellStyle name="Normal 2 2 2 2 2 23 3 2 3 2" xfId="2717"/>
    <cellStyle name="Normal 2 2 2 2 2 23 3 2 3 2 10" xfId="2718"/>
    <cellStyle name="Normal 2 2 2 2 2 23 3 2 3 2 10 2" xfId="9544"/>
    <cellStyle name="Normal 2 2 2 2 2 23 3 2 3 2 10 2 2" xfId="23813"/>
    <cellStyle name="Normal 2 2 2 2 2 23 3 2 3 2 10 3" xfId="16327"/>
    <cellStyle name="Normal 2 2 2 2 2 23 3 2 3 2 10 3 2" xfId="20078"/>
    <cellStyle name="Normal 2 2 2 2 2 23 3 2 3 2 10 4" xfId="11773"/>
    <cellStyle name="Normal 2 2 2 2 2 23 3 2 3 2 10 5" xfId="27550"/>
    <cellStyle name="Normal 2 2 2 2 2 23 3 2 3 2 10 6" xfId="31277"/>
    <cellStyle name="Normal 2 2 2 2 2 23 3 2 3 2 10 7" xfId="35010"/>
    <cellStyle name="Normal 2 2 2 2 2 23 3 2 3 2 10 8" xfId="38741"/>
    <cellStyle name="Normal 2 2 2 2 2 23 3 2 3 2 11" xfId="2719"/>
    <cellStyle name="Normal 2 2 2 2 2 23 3 2 3 2 11 2" xfId="9545"/>
    <cellStyle name="Normal 2 2 2 2 2 23 3 2 3 2 11 2 2" xfId="23814"/>
    <cellStyle name="Normal 2 2 2 2 2 23 3 2 3 2 11 3" xfId="16328"/>
    <cellStyle name="Normal 2 2 2 2 2 23 3 2 3 2 11 3 2" xfId="20079"/>
    <cellStyle name="Normal 2 2 2 2 2 23 3 2 3 2 11 4" xfId="11775"/>
    <cellStyle name="Normal 2 2 2 2 2 23 3 2 3 2 11 5" xfId="27551"/>
    <cellStyle name="Normal 2 2 2 2 2 23 3 2 3 2 11 6" xfId="31278"/>
    <cellStyle name="Normal 2 2 2 2 2 23 3 2 3 2 11 7" xfId="35011"/>
    <cellStyle name="Normal 2 2 2 2 2 23 3 2 3 2 11 8" xfId="38742"/>
    <cellStyle name="Normal 2 2 2 2 2 23 3 2 3 2 12" xfId="9543"/>
    <cellStyle name="Normal 2 2 2 2 2 23 3 2 3 2 12 2" xfId="23812"/>
    <cellStyle name="Normal 2 2 2 2 2 23 3 2 3 2 13" xfId="16326"/>
    <cellStyle name="Normal 2 2 2 2 2 23 3 2 3 2 13 2" xfId="20077"/>
    <cellStyle name="Normal 2 2 2 2 2 23 3 2 3 2 14" xfId="11772"/>
    <cellStyle name="Normal 2 2 2 2 2 23 3 2 3 2 15" xfId="27549"/>
    <cellStyle name="Normal 2 2 2 2 2 23 3 2 3 2 16" xfId="31276"/>
    <cellStyle name="Normal 2 2 2 2 2 23 3 2 3 2 17" xfId="35009"/>
    <cellStyle name="Normal 2 2 2 2 2 23 3 2 3 2 18" xfId="38740"/>
    <cellStyle name="Normal 2 2 2 2 2 23 3 2 3 2 2" xfId="2720"/>
    <cellStyle name="Normal 2 2 2 2 2 23 3 2 3 2 2 2" xfId="2721"/>
    <cellStyle name="Normal 2 2 2 2 2 23 3 2 3 2 2 2 2" xfId="9547"/>
    <cellStyle name="Normal 2 2 2 2 2 23 3 2 3 2 2 2 2 2" xfId="23815"/>
    <cellStyle name="Normal 2 2 2 2 2 23 3 2 3 2 2 2 3" xfId="16329"/>
    <cellStyle name="Normal 2 2 2 2 2 23 3 2 3 2 2 2 3 2" xfId="20080"/>
    <cellStyle name="Normal 2 2 2 2 2 23 3 2 3 2 2 2 4" xfId="11776"/>
    <cellStyle name="Normal 2 2 2 2 2 23 3 2 3 2 2 2 5" xfId="27552"/>
    <cellStyle name="Normal 2 2 2 2 2 23 3 2 3 2 2 2 6" xfId="31279"/>
    <cellStyle name="Normal 2 2 2 2 2 23 3 2 3 2 2 2 7" xfId="35012"/>
    <cellStyle name="Normal 2 2 2 2 2 23 3 2 3 2 2 2 8" xfId="38743"/>
    <cellStyle name="Normal 2 2 2 2 2 23 3 2 3 2 3" xfId="2722"/>
    <cellStyle name="Normal 2 2 2 2 2 23 3 2 3 2 3 2" xfId="9548"/>
    <cellStyle name="Normal 2 2 2 2 2 23 3 2 3 2 3 2 2" xfId="23816"/>
    <cellStyle name="Normal 2 2 2 2 2 23 3 2 3 2 3 3" xfId="16330"/>
    <cellStyle name="Normal 2 2 2 2 2 23 3 2 3 2 3 3 2" xfId="20081"/>
    <cellStyle name="Normal 2 2 2 2 2 23 3 2 3 2 3 4" xfId="11777"/>
    <cellStyle name="Normal 2 2 2 2 2 23 3 2 3 2 3 5" xfId="27553"/>
    <cellStyle name="Normal 2 2 2 2 2 23 3 2 3 2 3 6" xfId="31280"/>
    <cellStyle name="Normal 2 2 2 2 2 23 3 2 3 2 3 7" xfId="35013"/>
    <cellStyle name="Normal 2 2 2 2 2 23 3 2 3 2 3 8" xfId="38744"/>
    <cellStyle name="Normal 2 2 2 2 2 23 3 2 3 2 4" xfId="2723"/>
    <cellStyle name="Normal 2 2 2 2 2 23 3 2 3 2 4 2" xfId="9549"/>
    <cellStyle name="Normal 2 2 2 2 2 23 3 2 3 2 4 2 2" xfId="23817"/>
    <cellStyle name="Normal 2 2 2 2 2 23 3 2 3 2 4 3" xfId="16331"/>
    <cellStyle name="Normal 2 2 2 2 2 23 3 2 3 2 4 3 2" xfId="20082"/>
    <cellStyle name="Normal 2 2 2 2 2 23 3 2 3 2 4 4" xfId="11778"/>
    <cellStyle name="Normal 2 2 2 2 2 23 3 2 3 2 4 5" xfId="27554"/>
    <cellStyle name="Normal 2 2 2 2 2 23 3 2 3 2 4 6" xfId="31281"/>
    <cellStyle name="Normal 2 2 2 2 2 23 3 2 3 2 4 7" xfId="35014"/>
    <cellStyle name="Normal 2 2 2 2 2 23 3 2 3 2 4 8" xfId="38745"/>
    <cellStyle name="Normal 2 2 2 2 2 23 3 2 3 2 5" xfId="2724"/>
    <cellStyle name="Normal 2 2 2 2 2 23 3 2 3 2 5 2" xfId="9550"/>
    <cellStyle name="Normal 2 2 2 2 2 23 3 2 3 2 5 2 2" xfId="23818"/>
    <cellStyle name="Normal 2 2 2 2 2 23 3 2 3 2 5 3" xfId="16332"/>
    <cellStyle name="Normal 2 2 2 2 2 23 3 2 3 2 5 3 2" xfId="20083"/>
    <cellStyle name="Normal 2 2 2 2 2 23 3 2 3 2 5 4" xfId="11779"/>
    <cellStyle name="Normal 2 2 2 2 2 23 3 2 3 2 5 5" xfId="27555"/>
    <cellStyle name="Normal 2 2 2 2 2 23 3 2 3 2 5 6" xfId="31282"/>
    <cellStyle name="Normal 2 2 2 2 2 23 3 2 3 2 5 7" xfId="35015"/>
    <cellStyle name="Normal 2 2 2 2 2 23 3 2 3 2 5 8" xfId="38746"/>
    <cellStyle name="Normal 2 2 2 2 2 23 3 2 3 2 6" xfId="2725"/>
    <cellStyle name="Normal 2 2 2 2 2 23 3 2 3 2 6 2" xfId="9551"/>
    <cellStyle name="Normal 2 2 2 2 2 23 3 2 3 2 6 2 2" xfId="23819"/>
    <cellStyle name="Normal 2 2 2 2 2 23 3 2 3 2 6 3" xfId="16333"/>
    <cellStyle name="Normal 2 2 2 2 2 23 3 2 3 2 6 3 2" xfId="20084"/>
    <cellStyle name="Normal 2 2 2 2 2 23 3 2 3 2 6 4" xfId="11780"/>
    <cellStyle name="Normal 2 2 2 2 2 23 3 2 3 2 6 5" xfId="27556"/>
    <cellStyle name="Normal 2 2 2 2 2 23 3 2 3 2 6 6" xfId="31283"/>
    <cellStyle name="Normal 2 2 2 2 2 23 3 2 3 2 6 7" xfId="35016"/>
    <cellStyle name="Normal 2 2 2 2 2 23 3 2 3 2 6 8" xfId="38747"/>
    <cellStyle name="Normal 2 2 2 2 2 23 3 2 3 2 7" xfId="2726"/>
    <cellStyle name="Normal 2 2 2 2 2 23 3 2 3 2 7 2" xfId="9552"/>
    <cellStyle name="Normal 2 2 2 2 2 23 3 2 3 2 7 2 2" xfId="23820"/>
    <cellStyle name="Normal 2 2 2 2 2 23 3 2 3 2 7 3" xfId="16334"/>
    <cellStyle name="Normal 2 2 2 2 2 23 3 2 3 2 7 3 2" xfId="20085"/>
    <cellStyle name="Normal 2 2 2 2 2 23 3 2 3 2 7 4" xfId="11781"/>
    <cellStyle name="Normal 2 2 2 2 2 23 3 2 3 2 7 5" xfId="27557"/>
    <cellStyle name="Normal 2 2 2 2 2 23 3 2 3 2 7 6" xfId="31284"/>
    <cellStyle name="Normal 2 2 2 2 2 23 3 2 3 2 7 7" xfId="35017"/>
    <cellStyle name="Normal 2 2 2 2 2 23 3 2 3 2 7 8" xfId="38748"/>
    <cellStyle name="Normal 2 2 2 2 2 23 3 2 3 2 8" xfId="2727"/>
    <cellStyle name="Normal 2 2 2 2 2 23 3 2 3 2 8 2" xfId="9553"/>
    <cellStyle name="Normal 2 2 2 2 2 23 3 2 3 2 8 2 2" xfId="23821"/>
    <cellStyle name="Normal 2 2 2 2 2 23 3 2 3 2 8 3" xfId="16335"/>
    <cellStyle name="Normal 2 2 2 2 2 23 3 2 3 2 8 3 2" xfId="20086"/>
    <cellStyle name="Normal 2 2 2 2 2 23 3 2 3 2 8 4" xfId="11782"/>
    <cellStyle name="Normal 2 2 2 2 2 23 3 2 3 2 8 5" xfId="27558"/>
    <cellStyle name="Normal 2 2 2 2 2 23 3 2 3 2 8 6" xfId="31285"/>
    <cellStyle name="Normal 2 2 2 2 2 23 3 2 3 2 8 7" xfId="35018"/>
    <cellStyle name="Normal 2 2 2 2 2 23 3 2 3 2 8 8" xfId="38749"/>
    <cellStyle name="Normal 2 2 2 2 2 23 3 2 3 2 9" xfId="2728"/>
    <cellStyle name="Normal 2 2 2 2 2 23 3 2 3 2 9 2" xfId="9554"/>
    <cellStyle name="Normal 2 2 2 2 2 23 3 2 3 2 9 2 2" xfId="23822"/>
    <cellStyle name="Normal 2 2 2 2 2 23 3 2 3 2 9 3" xfId="16336"/>
    <cellStyle name="Normal 2 2 2 2 2 23 3 2 3 2 9 3 2" xfId="20087"/>
    <cellStyle name="Normal 2 2 2 2 2 23 3 2 3 2 9 4" xfId="11791"/>
    <cellStyle name="Normal 2 2 2 2 2 23 3 2 3 2 9 5" xfId="27559"/>
    <cellStyle name="Normal 2 2 2 2 2 23 3 2 3 2 9 6" xfId="31286"/>
    <cellStyle name="Normal 2 2 2 2 2 23 3 2 3 2 9 7" xfId="35019"/>
    <cellStyle name="Normal 2 2 2 2 2 23 3 2 3 2 9 8" xfId="38750"/>
    <cellStyle name="Normal 2 2 2 2 2 23 3 2 3 3" xfId="2729"/>
    <cellStyle name="Normal 2 2 2 2 2 23 3 2 3 3 2" xfId="2730"/>
    <cellStyle name="Normal 2 2 2 2 2 23 3 2 3 3 3" xfId="9555"/>
    <cellStyle name="Normal 2 2 2 2 2 23 3 2 3 3 3 2" xfId="23823"/>
    <cellStyle name="Normal 2 2 2 2 2 23 3 2 3 3 4" xfId="16337"/>
    <cellStyle name="Normal 2 2 2 2 2 23 3 2 3 3 4 2" xfId="20088"/>
    <cellStyle name="Normal 2 2 2 2 2 23 3 2 3 3 5" xfId="11792"/>
    <cellStyle name="Normal 2 2 2 2 2 23 3 2 3 3 6" xfId="27560"/>
    <cellStyle name="Normal 2 2 2 2 2 23 3 2 3 3 7" xfId="31287"/>
    <cellStyle name="Normal 2 2 2 2 2 23 3 2 3 3 8" xfId="35020"/>
    <cellStyle name="Normal 2 2 2 2 2 23 3 2 3 3 9" xfId="38751"/>
    <cellStyle name="Normal 2 2 2 2 2 23 3 2 3 4" xfId="2731"/>
    <cellStyle name="Normal 2 2 2 2 2 23 3 2 3 5" xfId="2732"/>
    <cellStyle name="Normal 2 2 2 2 2 23 3 2 3 6" xfId="2733"/>
    <cellStyle name="Normal 2 2 2 2 2 23 3 2 3 7" xfId="2734"/>
    <cellStyle name="Normal 2 2 2 2 2 23 3 2 3 8" xfId="2735"/>
    <cellStyle name="Normal 2 2 2 2 2 23 3 2 3 9" xfId="2736"/>
    <cellStyle name="Normal 2 2 2 2 2 23 3 2 4" xfId="2737"/>
    <cellStyle name="Normal 2 2 2 2 2 23 3 2 4 2" xfId="2738"/>
    <cellStyle name="Normal 2 2 2 2 2 23 3 2 4 2 2" xfId="9559"/>
    <cellStyle name="Normal 2 2 2 2 2 23 3 2 4 2 2 2" xfId="23824"/>
    <cellStyle name="Normal 2 2 2 2 2 23 3 2 4 2 3" xfId="16338"/>
    <cellStyle name="Normal 2 2 2 2 2 23 3 2 4 2 3 2" xfId="20089"/>
    <cellStyle name="Normal 2 2 2 2 2 23 3 2 4 2 4" xfId="11796"/>
    <cellStyle name="Normal 2 2 2 2 2 23 3 2 4 2 5" xfId="27561"/>
    <cellStyle name="Normal 2 2 2 2 2 23 3 2 4 2 6" xfId="31288"/>
    <cellStyle name="Normal 2 2 2 2 2 23 3 2 4 2 7" xfId="35021"/>
    <cellStyle name="Normal 2 2 2 2 2 23 3 2 4 2 8" xfId="38752"/>
    <cellStyle name="Normal 2 2 2 2 2 23 3 2 5" xfId="2739"/>
    <cellStyle name="Normal 2 2 2 2 2 23 3 2 5 2" xfId="9560"/>
    <cellStyle name="Normal 2 2 2 2 2 23 3 2 5 2 2" xfId="23825"/>
    <cellStyle name="Normal 2 2 2 2 2 23 3 2 5 3" xfId="16339"/>
    <cellStyle name="Normal 2 2 2 2 2 23 3 2 5 3 2" xfId="20090"/>
    <cellStyle name="Normal 2 2 2 2 2 23 3 2 5 4" xfId="11797"/>
    <cellStyle name="Normal 2 2 2 2 2 23 3 2 5 5" xfId="27562"/>
    <cellStyle name="Normal 2 2 2 2 2 23 3 2 5 6" xfId="31289"/>
    <cellStyle name="Normal 2 2 2 2 2 23 3 2 5 7" xfId="35022"/>
    <cellStyle name="Normal 2 2 2 2 2 23 3 2 5 8" xfId="38753"/>
    <cellStyle name="Normal 2 2 2 2 2 23 3 2 6" xfId="2740"/>
    <cellStyle name="Normal 2 2 2 2 2 23 3 2 6 2" xfId="9561"/>
    <cellStyle name="Normal 2 2 2 2 2 23 3 2 6 2 2" xfId="23826"/>
    <cellStyle name="Normal 2 2 2 2 2 23 3 2 6 3" xfId="16340"/>
    <cellStyle name="Normal 2 2 2 2 2 23 3 2 6 3 2" xfId="20091"/>
    <cellStyle name="Normal 2 2 2 2 2 23 3 2 6 4" xfId="11798"/>
    <cellStyle name="Normal 2 2 2 2 2 23 3 2 6 5" xfId="27563"/>
    <cellStyle name="Normal 2 2 2 2 2 23 3 2 6 6" xfId="31290"/>
    <cellStyle name="Normal 2 2 2 2 2 23 3 2 6 7" xfId="35023"/>
    <cellStyle name="Normal 2 2 2 2 2 23 3 2 6 8" xfId="38754"/>
    <cellStyle name="Normal 2 2 2 2 2 23 3 2 7" xfId="2741"/>
    <cellStyle name="Normal 2 2 2 2 2 23 3 2 7 2" xfId="9562"/>
    <cellStyle name="Normal 2 2 2 2 2 23 3 2 7 2 2" xfId="23827"/>
    <cellStyle name="Normal 2 2 2 2 2 23 3 2 7 3" xfId="16341"/>
    <cellStyle name="Normal 2 2 2 2 2 23 3 2 7 3 2" xfId="20092"/>
    <cellStyle name="Normal 2 2 2 2 2 23 3 2 7 4" xfId="11800"/>
    <cellStyle name="Normal 2 2 2 2 2 23 3 2 7 5" xfId="27564"/>
    <cellStyle name="Normal 2 2 2 2 2 23 3 2 7 6" xfId="31291"/>
    <cellStyle name="Normal 2 2 2 2 2 23 3 2 7 7" xfId="35024"/>
    <cellStyle name="Normal 2 2 2 2 2 23 3 2 7 8" xfId="38755"/>
    <cellStyle name="Normal 2 2 2 2 2 23 3 2 8" xfId="2742"/>
    <cellStyle name="Normal 2 2 2 2 2 23 3 2 8 2" xfId="9563"/>
    <cellStyle name="Normal 2 2 2 2 2 23 3 2 8 2 2" xfId="23828"/>
    <cellStyle name="Normal 2 2 2 2 2 23 3 2 8 3" xfId="16342"/>
    <cellStyle name="Normal 2 2 2 2 2 23 3 2 8 3 2" xfId="20093"/>
    <cellStyle name="Normal 2 2 2 2 2 23 3 2 8 4" xfId="11801"/>
    <cellStyle name="Normal 2 2 2 2 2 23 3 2 8 5" xfId="27565"/>
    <cellStyle name="Normal 2 2 2 2 2 23 3 2 8 6" xfId="31292"/>
    <cellStyle name="Normal 2 2 2 2 2 23 3 2 8 7" xfId="35025"/>
    <cellStyle name="Normal 2 2 2 2 2 23 3 2 8 8" xfId="38756"/>
    <cellStyle name="Normal 2 2 2 2 2 23 3 2 9" xfId="2743"/>
    <cellStyle name="Normal 2 2 2 2 2 23 3 2 9 2" xfId="9564"/>
    <cellStyle name="Normal 2 2 2 2 2 23 3 2 9 2 2" xfId="23829"/>
    <cellStyle name="Normal 2 2 2 2 2 23 3 2 9 3" xfId="16343"/>
    <cellStyle name="Normal 2 2 2 2 2 23 3 2 9 3 2" xfId="20094"/>
    <cellStyle name="Normal 2 2 2 2 2 23 3 2 9 4" xfId="11802"/>
    <cellStyle name="Normal 2 2 2 2 2 23 3 2 9 5" xfId="27566"/>
    <cellStyle name="Normal 2 2 2 2 2 23 3 2 9 6" xfId="31293"/>
    <cellStyle name="Normal 2 2 2 2 2 23 3 2 9 7" xfId="35026"/>
    <cellStyle name="Normal 2 2 2 2 2 23 3 2 9 8" xfId="38757"/>
    <cellStyle name="Normal 2 2 2 2 2 23 3 3" xfId="2744"/>
    <cellStyle name="Normal 2 2 2 2 2 23 3 3 10" xfId="2745"/>
    <cellStyle name="Normal 2 2 2 2 2 23 3 3 10 2" xfId="9566"/>
    <cellStyle name="Normal 2 2 2 2 2 23 3 3 10 2 2" xfId="23831"/>
    <cellStyle name="Normal 2 2 2 2 2 23 3 3 10 3" xfId="16345"/>
    <cellStyle name="Normal 2 2 2 2 2 23 3 3 10 3 2" xfId="20096"/>
    <cellStyle name="Normal 2 2 2 2 2 23 3 3 10 4" xfId="11804"/>
    <cellStyle name="Normal 2 2 2 2 2 23 3 3 10 5" xfId="27568"/>
    <cellStyle name="Normal 2 2 2 2 2 23 3 3 10 6" xfId="31295"/>
    <cellStyle name="Normal 2 2 2 2 2 23 3 3 10 7" xfId="35028"/>
    <cellStyle name="Normal 2 2 2 2 2 23 3 3 10 8" xfId="38759"/>
    <cellStyle name="Normal 2 2 2 2 2 23 3 3 11" xfId="2746"/>
    <cellStyle name="Normal 2 2 2 2 2 23 3 3 11 2" xfId="9567"/>
    <cellStyle name="Normal 2 2 2 2 2 23 3 3 11 2 2" xfId="23832"/>
    <cellStyle name="Normal 2 2 2 2 2 23 3 3 11 3" xfId="16346"/>
    <cellStyle name="Normal 2 2 2 2 2 23 3 3 11 3 2" xfId="20097"/>
    <cellStyle name="Normal 2 2 2 2 2 23 3 3 11 4" xfId="11805"/>
    <cellStyle name="Normal 2 2 2 2 2 23 3 3 11 5" xfId="27569"/>
    <cellStyle name="Normal 2 2 2 2 2 23 3 3 11 6" xfId="31296"/>
    <cellStyle name="Normal 2 2 2 2 2 23 3 3 11 7" xfId="35029"/>
    <cellStyle name="Normal 2 2 2 2 2 23 3 3 11 8" xfId="38760"/>
    <cellStyle name="Normal 2 2 2 2 2 23 3 3 12" xfId="2747"/>
    <cellStyle name="Normal 2 2 2 2 2 23 3 3 12 2" xfId="9568"/>
    <cellStyle name="Normal 2 2 2 2 2 23 3 3 12 2 2" xfId="23833"/>
    <cellStyle name="Normal 2 2 2 2 2 23 3 3 12 3" xfId="16347"/>
    <cellStyle name="Normal 2 2 2 2 2 23 3 3 12 3 2" xfId="20098"/>
    <cellStyle name="Normal 2 2 2 2 2 23 3 3 12 4" xfId="11806"/>
    <cellStyle name="Normal 2 2 2 2 2 23 3 3 12 5" xfId="27570"/>
    <cellStyle name="Normal 2 2 2 2 2 23 3 3 12 6" xfId="31297"/>
    <cellStyle name="Normal 2 2 2 2 2 23 3 3 12 7" xfId="35030"/>
    <cellStyle name="Normal 2 2 2 2 2 23 3 3 12 8" xfId="38761"/>
    <cellStyle name="Normal 2 2 2 2 2 23 3 3 13" xfId="9565"/>
    <cellStyle name="Normal 2 2 2 2 2 23 3 3 13 2" xfId="23830"/>
    <cellStyle name="Normal 2 2 2 2 2 23 3 3 14" xfId="16344"/>
    <cellStyle name="Normal 2 2 2 2 2 23 3 3 14 2" xfId="20095"/>
    <cellStyle name="Normal 2 2 2 2 2 23 3 3 15" xfId="11803"/>
    <cellStyle name="Normal 2 2 2 2 2 23 3 3 16" xfId="27567"/>
    <cellStyle name="Normal 2 2 2 2 2 23 3 3 17" xfId="31294"/>
    <cellStyle name="Normal 2 2 2 2 2 23 3 3 18" xfId="35027"/>
    <cellStyle name="Normal 2 2 2 2 2 23 3 3 19" xfId="38758"/>
    <cellStyle name="Normal 2 2 2 2 2 23 3 3 2" xfId="2748"/>
    <cellStyle name="Normal 2 2 2 2 2 23 3 3 2 10" xfId="2749"/>
    <cellStyle name="Normal 2 2 2 2 2 23 3 3 2 11" xfId="2750"/>
    <cellStyle name="Normal 2 2 2 2 2 23 3 3 2 2" xfId="2751"/>
    <cellStyle name="Normal 2 2 2 2 2 23 3 3 2 2 10" xfId="2752"/>
    <cellStyle name="Normal 2 2 2 2 2 23 3 3 2 2 10 2" xfId="9573"/>
    <cellStyle name="Normal 2 2 2 2 2 23 3 3 2 2 10 2 2" xfId="23835"/>
    <cellStyle name="Normal 2 2 2 2 2 23 3 3 2 2 10 3" xfId="16349"/>
    <cellStyle name="Normal 2 2 2 2 2 23 3 3 2 2 10 3 2" xfId="20100"/>
    <cellStyle name="Normal 2 2 2 2 2 23 3 3 2 2 10 4" xfId="11816"/>
    <cellStyle name="Normal 2 2 2 2 2 23 3 3 2 2 10 5" xfId="27572"/>
    <cellStyle name="Normal 2 2 2 2 2 23 3 3 2 2 10 6" xfId="31299"/>
    <cellStyle name="Normal 2 2 2 2 2 23 3 3 2 2 10 7" xfId="35032"/>
    <cellStyle name="Normal 2 2 2 2 2 23 3 3 2 2 10 8" xfId="38763"/>
    <cellStyle name="Normal 2 2 2 2 2 23 3 3 2 2 11" xfId="2753"/>
    <cellStyle name="Normal 2 2 2 2 2 23 3 3 2 2 11 2" xfId="9574"/>
    <cellStyle name="Normal 2 2 2 2 2 23 3 3 2 2 11 2 2" xfId="23836"/>
    <cellStyle name="Normal 2 2 2 2 2 23 3 3 2 2 11 3" xfId="16350"/>
    <cellStyle name="Normal 2 2 2 2 2 23 3 3 2 2 11 3 2" xfId="20101"/>
    <cellStyle name="Normal 2 2 2 2 2 23 3 3 2 2 11 4" xfId="11817"/>
    <cellStyle name="Normal 2 2 2 2 2 23 3 3 2 2 11 5" xfId="27573"/>
    <cellStyle name="Normal 2 2 2 2 2 23 3 3 2 2 11 6" xfId="31300"/>
    <cellStyle name="Normal 2 2 2 2 2 23 3 3 2 2 11 7" xfId="35033"/>
    <cellStyle name="Normal 2 2 2 2 2 23 3 3 2 2 11 8" xfId="38764"/>
    <cellStyle name="Normal 2 2 2 2 2 23 3 3 2 2 12" xfId="9572"/>
    <cellStyle name="Normal 2 2 2 2 2 23 3 3 2 2 12 2" xfId="23834"/>
    <cellStyle name="Normal 2 2 2 2 2 23 3 3 2 2 13" xfId="16348"/>
    <cellStyle name="Normal 2 2 2 2 2 23 3 3 2 2 13 2" xfId="20099"/>
    <cellStyle name="Normal 2 2 2 2 2 23 3 3 2 2 14" xfId="11815"/>
    <cellStyle name="Normal 2 2 2 2 2 23 3 3 2 2 15" xfId="27571"/>
    <cellStyle name="Normal 2 2 2 2 2 23 3 3 2 2 16" xfId="31298"/>
    <cellStyle name="Normal 2 2 2 2 2 23 3 3 2 2 17" xfId="35031"/>
    <cellStyle name="Normal 2 2 2 2 2 23 3 3 2 2 18" xfId="38762"/>
    <cellStyle name="Normal 2 2 2 2 2 23 3 3 2 2 2" xfId="2754"/>
    <cellStyle name="Normal 2 2 2 2 2 23 3 3 2 2 2 2" xfId="2755"/>
    <cellStyle name="Normal 2 2 2 2 2 23 3 3 2 2 2 2 2" xfId="9575"/>
    <cellStyle name="Normal 2 2 2 2 2 23 3 3 2 2 2 2 2 2" xfId="23837"/>
    <cellStyle name="Normal 2 2 2 2 2 23 3 3 2 2 2 2 3" xfId="16351"/>
    <cellStyle name="Normal 2 2 2 2 2 23 3 3 2 2 2 2 3 2" xfId="20102"/>
    <cellStyle name="Normal 2 2 2 2 2 23 3 3 2 2 2 2 4" xfId="11818"/>
    <cellStyle name="Normal 2 2 2 2 2 23 3 3 2 2 2 2 5" xfId="27574"/>
    <cellStyle name="Normal 2 2 2 2 2 23 3 3 2 2 2 2 6" xfId="31301"/>
    <cellStyle name="Normal 2 2 2 2 2 23 3 3 2 2 2 2 7" xfId="35034"/>
    <cellStyle name="Normal 2 2 2 2 2 23 3 3 2 2 2 2 8" xfId="38765"/>
    <cellStyle name="Normal 2 2 2 2 2 23 3 3 2 2 3" xfId="2756"/>
    <cellStyle name="Normal 2 2 2 2 2 23 3 3 2 2 3 2" xfId="9576"/>
    <cellStyle name="Normal 2 2 2 2 2 23 3 3 2 2 3 2 2" xfId="23838"/>
    <cellStyle name="Normal 2 2 2 2 2 23 3 3 2 2 3 3" xfId="16352"/>
    <cellStyle name="Normal 2 2 2 2 2 23 3 3 2 2 3 3 2" xfId="20103"/>
    <cellStyle name="Normal 2 2 2 2 2 23 3 3 2 2 3 4" xfId="11819"/>
    <cellStyle name="Normal 2 2 2 2 2 23 3 3 2 2 3 5" xfId="27575"/>
    <cellStyle name="Normal 2 2 2 2 2 23 3 3 2 2 3 6" xfId="31302"/>
    <cellStyle name="Normal 2 2 2 2 2 23 3 3 2 2 3 7" xfId="35035"/>
    <cellStyle name="Normal 2 2 2 2 2 23 3 3 2 2 3 8" xfId="38766"/>
    <cellStyle name="Normal 2 2 2 2 2 23 3 3 2 2 4" xfId="2757"/>
    <cellStyle name="Normal 2 2 2 2 2 23 3 3 2 2 4 2" xfId="9577"/>
    <cellStyle name="Normal 2 2 2 2 2 23 3 3 2 2 4 2 2" xfId="23839"/>
    <cellStyle name="Normal 2 2 2 2 2 23 3 3 2 2 4 3" xfId="16353"/>
    <cellStyle name="Normal 2 2 2 2 2 23 3 3 2 2 4 3 2" xfId="20104"/>
    <cellStyle name="Normal 2 2 2 2 2 23 3 3 2 2 4 4" xfId="11820"/>
    <cellStyle name="Normal 2 2 2 2 2 23 3 3 2 2 4 5" xfId="27576"/>
    <cellStyle name="Normal 2 2 2 2 2 23 3 3 2 2 4 6" xfId="31303"/>
    <cellStyle name="Normal 2 2 2 2 2 23 3 3 2 2 4 7" xfId="35036"/>
    <cellStyle name="Normal 2 2 2 2 2 23 3 3 2 2 4 8" xfId="38767"/>
    <cellStyle name="Normal 2 2 2 2 2 23 3 3 2 2 5" xfId="2758"/>
    <cellStyle name="Normal 2 2 2 2 2 23 3 3 2 2 5 2" xfId="9578"/>
    <cellStyle name="Normal 2 2 2 2 2 23 3 3 2 2 5 2 2" xfId="23840"/>
    <cellStyle name="Normal 2 2 2 2 2 23 3 3 2 2 5 3" xfId="16354"/>
    <cellStyle name="Normal 2 2 2 2 2 23 3 3 2 2 5 3 2" xfId="20105"/>
    <cellStyle name="Normal 2 2 2 2 2 23 3 3 2 2 5 4" xfId="11821"/>
    <cellStyle name="Normal 2 2 2 2 2 23 3 3 2 2 5 5" xfId="27577"/>
    <cellStyle name="Normal 2 2 2 2 2 23 3 3 2 2 5 6" xfId="31304"/>
    <cellStyle name="Normal 2 2 2 2 2 23 3 3 2 2 5 7" xfId="35037"/>
    <cellStyle name="Normal 2 2 2 2 2 23 3 3 2 2 5 8" xfId="38768"/>
    <cellStyle name="Normal 2 2 2 2 2 23 3 3 2 2 6" xfId="2759"/>
    <cellStyle name="Normal 2 2 2 2 2 23 3 3 2 2 6 2" xfId="9579"/>
    <cellStyle name="Normal 2 2 2 2 2 23 3 3 2 2 6 2 2" xfId="23841"/>
    <cellStyle name="Normal 2 2 2 2 2 23 3 3 2 2 6 3" xfId="16355"/>
    <cellStyle name="Normal 2 2 2 2 2 23 3 3 2 2 6 3 2" xfId="20106"/>
    <cellStyle name="Normal 2 2 2 2 2 23 3 3 2 2 6 4" xfId="11822"/>
    <cellStyle name="Normal 2 2 2 2 2 23 3 3 2 2 6 5" xfId="27578"/>
    <cellStyle name="Normal 2 2 2 2 2 23 3 3 2 2 6 6" xfId="31305"/>
    <cellStyle name="Normal 2 2 2 2 2 23 3 3 2 2 6 7" xfId="35038"/>
    <cellStyle name="Normal 2 2 2 2 2 23 3 3 2 2 6 8" xfId="38769"/>
    <cellStyle name="Normal 2 2 2 2 2 23 3 3 2 2 7" xfId="2760"/>
    <cellStyle name="Normal 2 2 2 2 2 23 3 3 2 2 7 2" xfId="9580"/>
    <cellStyle name="Normal 2 2 2 2 2 23 3 3 2 2 7 2 2" xfId="23842"/>
    <cellStyle name="Normal 2 2 2 2 2 23 3 3 2 2 7 3" xfId="16356"/>
    <cellStyle name="Normal 2 2 2 2 2 23 3 3 2 2 7 3 2" xfId="20107"/>
    <cellStyle name="Normal 2 2 2 2 2 23 3 3 2 2 7 4" xfId="11824"/>
    <cellStyle name="Normal 2 2 2 2 2 23 3 3 2 2 7 5" xfId="27579"/>
    <cellStyle name="Normal 2 2 2 2 2 23 3 3 2 2 7 6" xfId="31306"/>
    <cellStyle name="Normal 2 2 2 2 2 23 3 3 2 2 7 7" xfId="35039"/>
    <cellStyle name="Normal 2 2 2 2 2 23 3 3 2 2 7 8" xfId="38770"/>
    <cellStyle name="Normal 2 2 2 2 2 23 3 3 2 2 8" xfId="2761"/>
    <cellStyle name="Normal 2 2 2 2 2 23 3 3 2 2 8 2" xfId="9581"/>
    <cellStyle name="Normal 2 2 2 2 2 23 3 3 2 2 8 2 2" xfId="23843"/>
    <cellStyle name="Normal 2 2 2 2 2 23 3 3 2 2 8 3" xfId="16357"/>
    <cellStyle name="Normal 2 2 2 2 2 23 3 3 2 2 8 3 2" xfId="20108"/>
    <cellStyle name="Normal 2 2 2 2 2 23 3 3 2 2 8 4" xfId="11825"/>
    <cellStyle name="Normal 2 2 2 2 2 23 3 3 2 2 8 5" xfId="27580"/>
    <cellStyle name="Normal 2 2 2 2 2 23 3 3 2 2 8 6" xfId="31307"/>
    <cellStyle name="Normal 2 2 2 2 2 23 3 3 2 2 8 7" xfId="35040"/>
    <cellStyle name="Normal 2 2 2 2 2 23 3 3 2 2 8 8" xfId="38771"/>
    <cellStyle name="Normal 2 2 2 2 2 23 3 3 2 2 9" xfId="2762"/>
    <cellStyle name="Normal 2 2 2 2 2 23 3 3 2 2 9 2" xfId="9582"/>
    <cellStyle name="Normal 2 2 2 2 2 23 3 3 2 2 9 2 2" xfId="23844"/>
    <cellStyle name="Normal 2 2 2 2 2 23 3 3 2 2 9 3" xfId="16358"/>
    <cellStyle name="Normal 2 2 2 2 2 23 3 3 2 2 9 3 2" xfId="20109"/>
    <cellStyle name="Normal 2 2 2 2 2 23 3 3 2 2 9 4" xfId="11826"/>
    <cellStyle name="Normal 2 2 2 2 2 23 3 3 2 2 9 5" xfId="27581"/>
    <cellStyle name="Normal 2 2 2 2 2 23 3 3 2 2 9 6" xfId="31308"/>
    <cellStyle name="Normal 2 2 2 2 2 23 3 3 2 2 9 7" xfId="35041"/>
    <cellStyle name="Normal 2 2 2 2 2 23 3 3 2 2 9 8" xfId="38772"/>
    <cellStyle name="Normal 2 2 2 2 2 23 3 3 2 3" xfId="2763"/>
    <cellStyle name="Normal 2 2 2 2 2 23 3 3 2 3 2" xfId="2764"/>
    <cellStyle name="Normal 2 2 2 2 2 23 3 3 2 3 3" xfId="9583"/>
    <cellStyle name="Normal 2 2 2 2 2 23 3 3 2 3 3 2" xfId="23845"/>
    <cellStyle name="Normal 2 2 2 2 2 23 3 3 2 3 4" xfId="16359"/>
    <cellStyle name="Normal 2 2 2 2 2 23 3 3 2 3 4 2" xfId="20110"/>
    <cellStyle name="Normal 2 2 2 2 2 23 3 3 2 3 5" xfId="11827"/>
    <cellStyle name="Normal 2 2 2 2 2 23 3 3 2 3 6" xfId="27582"/>
    <cellStyle name="Normal 2 2 2 2 2 23 3 3 2 3 7" xfId="31309"/>
    <cellStyle name="Normal 2 2 2 2 2 23 3 3 2 3 8" xfId="35042"/>
    <cellStyle name="Normal 2 2 2 2 2 23 3 3 2 3 9" xfId="38773"/>
    <cellStyle name="Normal 2 2 2 2 2 23 3 3 2 4" xfId="2765"/>
    <cellStyle name="Normal 2 2 2 2 2 23 3 3 2 5" xfId="2766"/>
    <cellStyle name="Normal 2 2 2 2 2 23 3 3 2 6" xfId="2767"/>
    <cellStyle name="Normal 2 2 2 2 2 23 3 3 2 7" xfId="2768"/>
    <cellStyle name="Normal 2 2 2 2 2 23 3 3 2 8" xfId="2769"/>
    <cellStyle name="Normal 2 2 2 2 2 23 3 3 2 9" xfId="2770"/>
    <cellStyle name="Normal 2 2 2 2 2 23 3 3 3" xfId="2771"/>
    <cellStyle name="Normal 2 2 2 2 2 23 3 3 3 2" xfId="2772"/>
    <cellStyle name="Normal 2 2 2 2 2 23 3 3 3 2 2" xfId="9587"/>
    <cellStyle name="Normal 2 2 2 2 2 23 3 3 3 2 2 2" xfId="23846"/>
    <cellStyle name="Normal 2 2 2 2 2 23 3 3 3 2 3" xfId="16360"/>
    <cellStyle name="Normal 2 2 2 2 2 23 3 3 3 2 3 2" xfId="20111"/>
    <cellStyle name="Normal 2 2 2 2 2 23 3 3 3 2 4" xfId="11837"/>
    <cellStyle name="Normal 2 2 2 2 2 23 3 3 3 2 5" xfId="27583"/>
    <cellStyle name="Normal 2 2 2 2 2 23 3 3 3 2 6" xfId="31310"/>
    <cellStyle name="Normal 2 2 2 2 2 23 3 3 3 2 7" xfId="35043"/>
    <cellStyle name="Normal 2 2 2 2 2 23 3 3 3 2 8" xfId="38774"/>
    <cellStyle name="Normal 2 2 2 2 2 23 3 3 4" xfId="2773"/>
    <cellStyle name="Normal 2 2 2 2 2 23 3 3 4 2" xfId="9588"/>
    <cellStyle name="Normal 2 2 2 2 2 23 3 3 4 2 2" xfId="23847"/>
    <cellStyle name="Normal 2 2 2 2 2 23 3 3 4 3" xfId="16361"/>
    <cellStyle name="Normal 2 2 2 2 2 23 3 3 4 3 2" xfId="20112"/>
    <cellStyle name="Normal 2 2 2 2 2 23 3 3 4 4" xfId="11838"/>
    <cellStyle name="Normal 2 2 2 2 2 23 3 3 4 5" xfId="27584"/>
    <cellStyle name="Normal 2 2 2 2 2 23 3 3 4 6" xfId="31311"/>
    <cellStyle name="Normal 2 2 2 2 2 23 3 3 4 7" xfId="35044"/>
    <cellStyle name="Normal 2 2 2 2 2 23 3 3 4 8" xfId="38775"/>
    <cellStyle name="Normal 2 2 2 2 2 23 3 3 5" xfId="2774"/>
    <cellStyle name="Normal 2 2 2 2 2 23 3 3 5 2" xfId="9589"/>
    <cellStyle name="Normal 2 2 2 2 2 23 3 3 5 2 2" xfId="23848"/>
    <cellStyle name="Normal 2 2 2 2 2 23 3 3 5 3" xfId="16362"/>
    <cellStyle name="Normal 2 2 2 2 2 23 3 3 5 3 2" xfId="20113"/>
    <cellStyle name="Normal 2 2 2 2 2 23 3 3 5 4" xfId="11843"/>
    <cellStyle name="Normal 2 2 2 2 2 23 3 3 5 5" xfId="27585"/>
    <cellStyle name="Normal 2 2 2 2 2 23 3 3 5 6" xfId="31312"/>
    <cellStyle name="Normal 2 2 2 2 2 23 3 3 5 7" xfId="35045"/>
    <cellStyle name="Normal 2 2 2 2 2 23 3 3 5 8" xfId="38776"/>
    <cellStyle name="Normal 2 2 2 2 2 23 3 3 6" xfId="2775"/>
    <cellStyle name="Normal 2 2 2 2 2 23 3 3 6 2" xfId="9590"/>
    <cellStyle name="Normal 2 2 2 2 2 23 3 3 6 2 2" xfId="23849"/>
    <cellStyle name="Normal 2 2 2 2 2 23 3 3 6 3" xfId="16363"/>
    <cellStyle name="Normal 2 2 2 2 2 23 3 3 6 3 2" xfId="20114"/>
    <cellStyle name="Normal 2 2 2 2 2 23 3 3 6 4" xfId="11844"/>
    <cellStyle name="Normal 2 2 2 2 2 23 3 3 6 5" xfId="27586"/>
    <cellStyle name="Normal 2 2 2 2 2 23 3 3 6 6" xfId="31313"/>
    <cellStyle name="Normal 2 2 2 2 2 23 3 3 6 7" xfId="35046"/>
    <cellStyle name="Normal 2 2 2 2 2 23 3 3 6 8" xfId="38777"/>
    <cellStyle name="Normal 2 2 2 2 2 23 3 3 7" xfId="2776"/>
    <cellStyle name="Normal 2 2 2 2 2 23 3 3 7 2" xfId="9591"/>
    <cellStyle name="Normal 2 2 2 2 2 23 3 3 7 2 2" xfId="23850"/>
    <cellStyle name="Normal 2 2 2 2 2 23 3 3 7 3" xfId="16364"/>
    <cellStyle name="Normal 2 2 2 2 2 23 3 3 7 3 2" xfId="20115"/>
    <cellStyle name="Normal 2 2 2 2 2 23 3 3 7 4" xfId="11845"/>
    <cellStyle name="Normal 2 2 2 2 2 23 3 3 7 5" xfId="27587"/>
    <cellStyle name="Normal 2 2 2 2 2 23 3 3 7 6" xfId="31314"/>
    <cellStyle name="Normal 2 2 2 2 2 23 3 3 7 7" xfId="35047"/>
    <cellStyle name="Normal 2 2 2 2 2 23 3 3 7 8" xfId="38778"/>
    <cellStyle name="Normal 2 2 2 2 2 23 3 3 8" xfId="2777"/>
    <cellStyle name="Normal 2 2 2 2 2 23 3 3 8 2" xfId="9592"/>
    <cellStyle name="Normal 2 2 2 2 2 23 3 3 8 2 2" xfId="23851"/>
    <cellStyle name="Normal 2 2 2 2 2 23 3 3 8 3" xfId="16365"/>
    <cellStyle name="Normal 2 2 2 2 2 23 3 3 8 3 2" xfId="20116"/>
    <cellStyle name="Normal 2 2 2 2 2 23 3 3 8 4" xfId="11846"/>
    <cellStyle name="Normal 2 2 2 2 2 23 3 3 8 5" xfId="27588"/>
    <cellStyle name="Normal 2 2 2 2 2 23 3 3 8 6" xfId="31315"/>
    <cellStyle name="Normal 2 2 2 2 2 23 3 3 8 7" xfId="35048"/>
    <cellStyle name="Normal 2 2 2 2 2 23 3 3 8 8" xfId="38779"/>
    <cellStyle name="Normal 2 2 2 2 2 23 3 3 9" xfId="2778"/>
    <cellStyle name="Normal 2 2 2 2 2 23 3 3 9 2" xfId="9593"/>
    <cellStyle name="Normal 2 2 2 2 2 23 3 3 9 2 2" xfId="23852"/>
    <cellStyle name="Normal 2 2 2 2 2 23 3 3 9 3" xfId="16366"/>
    <cellStyle name="Normal 2 2 2 2 2 23 3 3 9 3 2" xfId="20117"/>
    <cellStyle name="Normal 2 2 2 2 2 23 3 3 9 4" xfId="11850"/>
    <cellStyle name="Normal 2 2 2 2 2 23 3 3 9 5" xfId="27589"/>
    <cellStyle name="Normal 2 2 2 2 2 23 3 3 9 6" xfId="31316"/>
    <cellStyle name="Normal 2 2 2 2 2 23 3 3 9 7" xfId="35049"/>
    <cellStyle name="Normal 2 2 2 2 2 23 3 3 9 8" xfId="38780"/>
    <cellStyle name="Normal 2 2 2 2 2 23 3 4" xfId="2779"/>
    <cellStyle name="Normal 2 2 2 2 2 23 3 4 10" xfId="2780"/>
    <cellStyle name="Normal 2 2 2 2 2 23 3 4 10 2" xfId="9595"/>
    <cellStyle name="Normal 2 2 2 2 2 23 3 4 10 2 2" xfId="23854"/>
    <cellStyle name="Normal 2 2 2 2 2 23 3 4 10 3" xfId="16368"/>
    <cellStyle name="Normal 2 2 2 2 2 23 3 4 10 3 2" xfId="20119"/>
    <cellStyle name="Normal 2 2 2 2 2 23 3 4 10 4" xfId="11852"/>
    <cellStyle name="Normal 2 2 2 2 2 23 3 4 10 5" xfId="27591"/>
    <cellStyle name="Normal 2 2 2 2 2 23 3 4 10 6" xfId="31318"/>
    <cellStyle name="Normal 2 2 2 2 2 23 3 4 10 7" xfId="35051"/>
    <cellStyle name="Normal 2 2 2 2 2 23 3 4 10 8" xfId="38782"/>
    <cellStyle name="Normal 2 2 2 2 2 23 3 4 11" xfId="2781"/>
    <cellStyle name="Normal 2 2 2 2 2 23 3 4 11 2" xfId="9596"/>
    <cellStyle name="Normal 2 2 2 2 2 23 3 4 11 2 2" xfId="23855"/>
    <cellStyle name="Normal 2 2 2 2 2 23 3 4 11 3" xfId="16369"/>
    <cellStyle name="Normal 2 2 2 2 2 23 3 4 11 3 2" xfId="20120"/>
    <cellStyle name="Normal 2 2 2 2 2 23 3 4 11 4" xfId="11854"/>
    <cellStyle name="Normal 2 2 2 2 2 23 3 4 11 5" xfId="27592"/>
    <cellStyle name="Normal 2 2 2 2 2 23 3 4 11 6" xfId="31319"/>
    <cellStyle name="Normal 2 2 2 2 2 23 3 4 11 7" xfId="35052"/>
    <cellStyle name="Normal 2 2 2 2 2 23 3 4 11 8" xfId="38783"/>
    <cellStyle name="Normal 2 2 2 2 2 23 3 4 12" xfId="9594"/>
    <cellStyle name="Normal 2 2 2 2 2 23 3 4 12 2" xfId="23853"/>
    <cellStyle name="Normal 2 2 2 2 2 23 3 4 13" xfId="16367"/>
    <cellStyle name="Normal 2 2 2 2 2 23 3 4 13 2" xfId="20118"/>
    <cellStyle name="Normal 2 2 2 2 2 23 3 4 14" xfId="11851"/>
    <cellStyle name="Normal 2 2 2 2 2 23 3 4 15" xfId="27590"/>
    <cellStyle name="Normal 2 2 2 2 2 23 3 4 16" xfId="31317"/>
    <cellStyle name="Normal 2 2 2 2 2 23 3 4 17" xfId="35050"/>
    <cellStyle name="Normal 2 2 2 2 2 23 3 4 18" xfId="38781"/>
    <cellStyle name="Normal 2 2 2 2 2 23 3 4 2" xfId="2782"/>
    <cellStyle name="Normal 2 2 2 2 2 23 3 4 2 2" xfId="2783"/>
    <cellStyle name="Normal 2 2 2 2 2 23 3 4 2 2 2" xfId="9597"/>
    <cellStyle name="Normal 2 2 2 2 2 23 3 4 2 2 2 2" xfId="23856"/>
    <cellStyle name="Normal 2 2 2 2 2 23 3 4 2 2 3" xfId="16370"/>
    <cellStyle name="Normal 2 2 2 2 2 23 3 4 2 2 3 2" xfId="20121"/>
    <cellStyle name="Normal 2 2 2 2 2 23 3 4 2 2 4" xfId="11855"/>
    <cellStyle name="Normal 2 2 2 2 2 23 3 4 2 2 5" xfId="27593"/>
    <cellStyle name="Normal 2 2 2 2 2 23 3 4 2 2 6" xfId="31320"/>
    <cellStyle name="Normal 2 2 2 2 2 23 3 4 2 2 7" xfId="35053"/>
    <cellStyle name="Normal 2 2 2 2 2 23 3 4 2 2 8" xfId="38784"/>
    <cellStyle name="Normal 2 2 2 2 2 23 3 4 3" xfId="2784"/>
    <cellStyle name="Normal 2 2 2 2 2 23 3 4 3 2" xfId="9598"/>
    <cellStyle name="Normal 2 2 2 2 2 23 3 4 3 2 2" xfId="23857"/>
    <cellStyle name="Normal 2 2 2 2 2 23 3 4 3 3" xfId="16371"/>
    <cellStyle name="Normal 2 2 2 2 2 23 3 4 3 3 2" xfId="20122"/>
    <cellStyle name="Normal 2 2 2 2 2 23 3 4 3 4" xfId="11856"/>
    <cellStyle name="Normal 2 2 2 2 2 23 3 4 3 5" xfId="27594"/>
    <cellStyle name="Normal 2 2 2 2 2 23 3 4 3 6" xfId="31321"/>
    <cellStyle name="Normal 2 2 2 2 2 23 3 4 3 7" xfId="35054"/>
    <cellStyle name="Normal 2 2 2 2 2 23 3 4 3 8" xfId="38785"/>
    <cellStyle name="Normal 2 2 2 2 2 23 3 4 4" xfId="2785"/>
    <cellStyle name="Normal 2 2 2 2 2 23 3 4 4 2" xfId="9599"/>
    <cellStyle name="Normal 2 2 2 2 2 23 3 4 4 2 2" xfId="23858"/>
    <cellStyle name="Normal 2 2 2 2 2 23 3 4 4 3" xfId="16372"/>
    <cellStyle name="Normal 2 2 2 2 2 23 3 4 4 3 2" xfId="20123"/>
    <cellStyle name="Normal 2 2 2 2 2 23 3 4 4 4" xfId="11857"/>
    <cellStyle name="Normal 2 2 2 2 2 23 3 4 4 5" xfId="27595"/>
    <cellStyle name="Normal 2 2 2 2 2 23 3 4 4 6" xfId="31322"/>
    <cellStyle name="Normal 2 2 2 2 2 23 3 4 4 7" xfId="35055"/>
    <cellStyle name="Normal 2 2 2 2 2 23 3 4 4 8" xfId="38786"/>
    <cellStyle name="Normal 2 2 2 2 2 23 3 4 5" xfId="2786"/>
    <cellStyle name="Normal 2 2 2 2 2 23 3 4 5 2" xfId="9600"/>
    <cellStyle name="Normal 2 2 2 2 2 23 3 4 5 2 2" xfId="23859"/>
    <cellStyle name="Normal 2 2 2 2 2 23 3 4 5 3" xfId="16373"/>
    <cellStyle name="Normal 2 2 2 2 2 23 3 4 5 3 2" xfId="20124"/>
    <cellStyle name="Normal 2 2 2 2 2 23 3 4 5 4" xfId="11858"/>
    <cellStyle name="Normal 2 2 2 2 2 23 3 4 5 5" xfId="27596"/>
    <cellStyle name="Normal 2 2 2 2 2 23 3 4 5 6" xfId="31323"/>
    <cellStyle name="Normal 2 2 2 2 2 23 3 4 5 7" xfId="35056"/>
    <cellStyle name="Normal 2 2 2 2 2 23 3 4 5 8" xfId="38787"/>
    <cellStyle name="Normal 2 2 2 2 2 23 3 4 6" xfId="2787"/>
    <cellStyle name="Normal 2 2 2 2 2 23 3 4 6 2" xfId="9601"/>
    <cellStyle name="Normal 2 2 2 2 2 23 3 4 6 2 2" xfId="23860"/>
    <cellStyle name="Normal 2 2 2 2 2 23 3 4 6 3" xfId="16374"/>
    <cellStyle name="Normal 2 2 2 2 2 23 3 4 6 3 2" xfId="20125"/>
    <cellStyle name="Normal 2 2 2 2 2 23 3 4 6 4" xfId="11859"/>
    <cellStyle name="Normal 2 2 2 2 2 23 3 4 6 5" xfId="27597"/>
    <cellStyle name="Normal 2 2 2 2 2 23 3 4 6 6" xfId="31324"/>
    <cellStyle name="Normal 2 2 2 2 2 23 3 4 6 7" xfId="35057"/>
    <cellStyle name="Normal 2 2 2 2 2 23 3 4 6 8" xfId="38788"/>
    <cellStyle name="Normal 2 2 2 2 2 23 3 4 7" xfId="2788"/>
    <cellStyle name="Normal 2 2 2 2 2 23 3 4 7 2" xfId="9602"/>
    <cellStyle name="Normal 2 2 2 2 2 23 3 4 7 2 2" xfId="23861"/>
    <cellStyle name="Normal 2 2 2 2 2 23 3 4 7 3" xfId="16375"/>
    <cellStyle name="Normal 2 2 2 2 2 23 3 4 7 3 2" xfId="20126"/>
    <cellStyle name="Normal 2 2 2 2 2 23 3 4 7 4" xfId="11860"/>
    <cellStyle name="Normal 2 2 2 2 2 23 3 4 7 5" xfId="27598"/>
    <cellStyle name="Normal 2 2 2 2 2 23 3 4 7 6" xfId="31325"/>
    <cellStyle name="Normal 2 2 2 2 2 23 3 4 7 7" xfId="35058"/>
    <cellStyle name="Normal 2 2 2 2 2 23 3 4 7 8" xfId="38789"/>
    <cellStyle name="Normal 2 2 2 2 2 23 3 4 8" xfId="2789"/>
    <cellStyle name="Normal 2 2 2 2 2 23 3 4 8 2" xfId="9603"/>
    <cellStyle name="Normal 2 2 2 2 2 23 3 4 8 2 2" xfId="23862"/>
    <cellStyle name="Normal 2 2 2 2 2 23 3 4 8 3" xfId="16376"/>
    <cellStyle name="Normal 2 2 2 2 2 23 3 4 8 3 2" xfId="20127"/>
    <cellStyle name="Normal 2 2 2 2 2 23 3 4 8 4" xfId="11861"/>
    <cellStyle name="Normal 2 2 2 2 2 23 3 4 8 5" xfId="27599"/>
    <cellStyle name="Normal 2 2 2 2 2 23 3 4 8 6" xfId="31326"/>
    <cellStyle name="Normal 2 2 2 2 2 23 3 4 8 7" xfId="35059"/>
    <cellStyle name="Normal 2 2 2 2 2 23 3 4 8 8" xfId="38790"/>
    <cellStyle name="Normal 2 2 2 2 2 23 3 4 9" xfId="2790"/>
    <cellStyle name="Normal 2 2 2 2 2 23 3 4 9 2" xfId="9604"/>
    <cellStyle name="Normal 2 2 2 2 2 23 3 4 9 2 2" xfId="23863"/>
    <cellStyle name="Normal 2 2 2 2 2 23 3 4 9 3" xfId="16377"/>
    <cellStyle name="Normal 2 2 2 2 2 23 3 4 9 3 2" xfId="20128"/>
    <cellStyle name="Normal 2 2 2 2 2 23 3 4 9 4" xfId="11870"/>
    <cellStyle name="Normal 2 2 2 2 2 23 3 4 9 5" xfId="27600"/>
    <cellStyle name="Normal 2 2 2 2 2 23 3 4 9 6" xfId="31327"/>
    <cellStyle name="Normal 2 2 2 2 2 23 3 4 9 7" xfId="35060"/>
    <cellStyle name="Normal 2 2 2 2 2 23 3 4 9 8" xfId="38791"/>
    <cellStyle name="Normal 2 2 2 2 2 23 3 5" xfId="2791"/>
    <cellStyle name="Normal 2 2 2 2 2 23 3 5 2" xfId="2792"/>
    <cellStyle name="Normal 2 2 2 2 2 23 3 5 3" xfId="9605"/>
    <cellStyle name="Normal 2 2 2 2 2 23 3 5 3 2" xfId="23864"/>
    <cellStyle name="Normal 2 2 2 2 2 23 3 5 4" xfId="16378"/>
    <cellStyle name="Normal 2 2 2 2 2 23 3 5 4 2" xfId="20129"/>
    <cellStyle name="Normal 2 2 2 2 2 23 3 5 5" xfId="11871"/>
    <cellStyle name="Normal 2 2 2 2 2 23 3 5 6" xfId="27601"/>
    <cellStyle name="Normal 2 2 2 2 2 23 3 5 7" xfId="31328"/>
    <cellStyle name="Normal 2 2 2 2 2 23 3 5 8" xfId="35061"/>
    <cellStyle name="Normal 2 2 2 2 2 23 3 5 9" xfId="38792"/>
    <cellStyle name="Normal 2 2 2 2 2 23 3 6" xfId="2793"/>
    <cellStyle name="Normal 2 2 2 2 2 23 3 7" xfId="2794"/>
    <cellStyle name="Normal 2 2 2 2 2 23 3 8" xfId="2795"/>
    <cellStyle name="Normal 2 2 2 2 2 23 3 9" xfId="2796"/>
    <cellStyle name="Normal 2 2 2 2 2 23 4" xfId="2797"/>
    <cellStyle name="Normal 2 2 2 2 2 23 4 10" xfId="2798"/>
    <cellStyle name="Normal 2 2 2 2 2 23 4 11" xfId="2799"/>
    <cellStyle name="Normal 2 2 2 2 2 23 4 12" xfId="2800"/>
    <cellStyle name="Normal 2 2 2 2 2 23 4 2" xfId="2801"/>
    <cellStyle name="Normal 2 2 2 2 2 23 4 2 10" xfId="2802"/>
    <cellStyle name="Normal 2 2 2 2 2 23 4 2 10 2" xfId="9608"/>
    <cellStyle name="Normal 2 2 2 2 2 23 4 2 10 2 2" xfId="23866"/>
    <cellStyle name="Normal 2 2 2 2 2 23 4 2 10 3" xfId="16380"/>
    <cellStyle name="Normal 2 2 2 2 2 23 4 2 10 3 2" xfId="20131"/>
    <cellStyle name="Normal 2 2 2 2 2 23 4 2 10 4" xfId="11874"/>
    <cellStyle name="Normal 2 2 2 2 2 23 4 2 10 5" xfId="27603"/>
    <cellStyle name="Normal 2 2 2 2 2 23 4 2 10 6" xfId="31330"/>
    <cellStyle name="Normal 2 2 2 2 2 23 4 2 10 7" xfId="35063"/>
    <cellStyle name="Normal 2 2 2 2 2 23 4 2 10 8" xfId="38794"/>
    <cellStyle name="Normal 2 2 2 2 2 23 4 2 11" xfId="2803"/>
    <cellStyle name="Normal 2 2 2 2 2 23 4 2 11 2" xfId="9609"/>
    <cellStyle name="Normal 2 2 2 2 2 23 4 2 11 2 2" xfId="23867"/>
    <cellStyle name="Normal 2 2 2 2 2 23 4 2 11 3" xfId="16381"/>
    <cellStyle name="Normal 2 2 2 2 2 23 4 2 11 3 2" xfId="20132"/>
    <cellStyle name="Normal 2 2 2 2 2 23 4 2 11 4" xfId="11875"/>
    <cellStyle name="Normal 2 2 2 2 2 23 4 2 11 5" xfId="27604"/>
    <cellStyle name="Normal 2 2 2 2 2 23 4 2 11 6" xfId="31331"/>
    <cellStyle name="Normal 2 2 2 2 2 23 4 2 11 7" xfId="35064"/>
    <cellStyle name="Normal 2 2 2 2 2 23 4 2 11 8" xfId="38795"/>
    <cellStyle name="Normal 2 2 2 2 2 23 4 2 12" xfId="2804"/>
    <cellStyle name="Normal 2 2 2 2 2 23 4 2 12 2" xfId="9610"/>
    <cellStyle name="Normal 2 2 2 2 2 23 4 2 12 2 2" xfId="23868"/>
    <cellStyle name="Normal 2 2 2 2 2 23 4 2 12 3" xfId="16382"/>
    <cellStyle name="Normal 2 2 2 2 2 23 4 2 12 3 2" xfId="20133"/>
    <cellStyle name="Normal 2 2 2 2 2 23 4 2 12 4" xfId="11876"/>
    <cellStyle name="Normal 2 2 2 2 2 23 4 2 12 5" xfId="27605"/>
    <cellStyle name="Normal 2 2 2 2 2 23 4 2 12 6" xfId="31332"/>
    <cellStyle name="Normal 2 2 2 2 2 23 4 2 12 7" xfId="35065"/>
    <cellStyle name="Normal 2 2 2 2 2 23 4 2 12 8" xfId="38796"/>
    <cellStyle name="Normal 2 2 2 2 2 23 4 2 13" xfId="9607"/>
    <cellStyle name="Normal 2 2 2 2 2 23 4 2 13 2" xfId="23865"/>
    <cellStyle name="Normal 2 2 2 2 2 23 4 2 14" xfId="16379"/>
    <cellStyle name="Normal 2 2 2 2 2 23 4 2 14 2" xfId="20130"/>
    <cellStyle name="Normal 2 2 2 2 2 23 4 2 15" xfId="11873"/>
    <cellStyle name="Normal 2 2 2 2 2 23 4 2 16" xfId="27602"/>
    <cellStyle name="Normal 2 2 2 2 2 23 4 2 17" xfId="31329"/>
    <cellStyle name="Normal 2 2 2 2 2 23 4 2 18" xfId="35062"/>
    <cellStyle name="Normal 2 2 2 2 2 23 4 2 19" xfId="38793"/>
    <cellStyle name="Normal 2 2 2 2 2 23 4 2 2" xfId="2805"/>
    <cellStyle name="Normal 2 2 2 2 2 23 4 2 2 10" xfId="2806"/>
    <cellStyle name="Normal 2 2 2 2 2 23 4 2 2 11" xfId="2807"/>
    <cellStyle name="Normal 2 2 2 2 2 23 4 2 2 2" xfId="2808"/>
    <cellStyle name="Normal 2 2 2 2 2 23 4 2 2 2 10" xfId="2809"/>
    <cellStyle name="Normal 2 2 2 2 2 23 4 2 2 2 10 2" xfId="9614"/>
    <cellStyle name="Normal 2 2 2 2 2 23 4 2 2 2 10 2 2" xfId="23870"/>
    <cellStyle name="Normal 2 2 2 2 2 23 4 2 2 2 10 3" xfId="16384"/>
    <cellStyle name="Normal 2 2 2 2 2 23 4 2 2 2 10 3 2" xfId="20135"/>
    <cellStyle name="Normal 2 2 2 2 2 23 4 2 2 2 10 4" xfId="11887"/>
    <cellStyle name="Normal 2 2 2 2 2 23 4 2 2 2 10 5" xfId="27607"/>
    <cellStyle name="Normal 2 2 2 2 2 23 4 2 2 2 10 6" xfId="31334"/>
    <cellStyle name="Normal 2 2 2 2 2 23 4 2 2 2 10 7" xfId="35067"/>
    <cellStyle name="Normal 2 2 2 2 2 23 4 2 2 2 10 8" xfId="38798"/>
    <cellStyle name="Normal 2 2 2 2 2 23 4 2 2 2 11" xfId="2810"/>
    <cellStyle name="Normal 2 2 2 2 2 23 4 2 2 2 11 2" xfId="9615"/>
    <cellStyle name="Normal 2 2 2 2 2 23 4 2 2 2 11 2 2" xfId="23871"/>
    <cellStyle name="Normal 2 2 2 2 2 23 4 2 2 2 11 3" xfId="16385"/>
    <cellStyle name="Normal 2 2 2 2 2 23 4 2 2 2 11 3 2" xfId="20136"/>
    <cellStyle name="Normal 2 2 2 2 2 23 4 2 2 2 11 4" xfId="11888"/>
    <cellStyle name="Normal 2 2 2 2 2 23 4 2 2 2 11 5" xfId="27608"/>
    <cellStyle name="Normal 2 2 2 2 2 23 4 2 2 2 11 6" xfId="31335"/>
    <cellStyle name="Normal 2 2 2 2 2 23 4 2 2 2 11 7" xfId="35068"/>
    <cellStyle name="Normal 2 2 2 2 2 23 4 2 2 2 11 8" xfId="38799"/>
    <cellStyle name="Normal 2 2 2 2 2 23 4 2 2 2 12" xfId="9613"/>
    <cellStyle name="Normal 2 2 2 2 2 23 4 2 2 2 12 2" xfId="23869"/>
    <cellStyle name="Normal 2 2 2 2 2 23 4 2 2 2 13" xfId="16383"/>
    <cellStyle name="Normal 2 2 2 2 2 23 4 2 2 2 13 2" xfId="20134"/>
    <cellStyle name="Normal 2 2 2 2 2 23 4 2 2 2 14" xfId="11877"/>
    <cellStyle name="Normal 2 2 2 2 2 23 4 2 2 2 15" xfId="27606"/>
    <cellStyle name="Normal 2 2 2 2 2 23 4 2 2 2 16" xfId="31333"/>
    <cellStyle name="Normal 2 2 2 2 2 23 4 2 2 2 17" xfId="35066"/>
    <cellStyle name="Normal 2 2 2 2 2 23 4 2 2 2 18" xfId="38797"/>
    <cellStyle name="Normal 2 2 2 2 2 23 4 2 2 2 2" xfId="2811"/>
    <cellStyle name="Normal 2 2 2 2 2 23 4 2 2 2 2 2" xfId="2812"/>
    <cellStyle name="Normal 2 2 2 2 2 23 4 2 2 2 2 2 2" xfId="9617"/>
    <cellStyle name="Normal 2 2 2 2 2 23 4 2 2 2 2 2 2 2" xfId="23872"/>
    <cellStyle name="Normal 2 2 2 2 2 23 4 2 2 2 2 2 3" xfId="16386"/>
    <cellStyle name="Normal 2 2 2 2 2 23 4 2 2 2 2 2 3 2" xfId="20137"/>
    <cellStyle name="Normal 2 2 2 2 2 23 4 2 2 2 2 2 4" xfId="11890"/>
    <cellStyle name="Normal 2 2 2 2 2 23 4 2 2 2 2 2 5" xfId="27609"/>
    <cellStyle name="Normal 2 2 2 2 2 23 4 2 2 2 2 2 6" xfId="31336"/>
    <cellStyle name="Normal 2 2 2 2 2 23 4 2 2 2 2 2 7" xfId="35069"/>
    <cellStyle name="Normal 2 2 2 2 2 23 4 2 2 2 2 2 8" xfId="38800"/>
    <cellStyle name="Normal 2 2 2 2 2 23 4 2 2 2 3" xfId="2813"/>
    <cellStyle name="Normal 2 2 2 2 2 23 4 2 2 2 3 2" xfId="9618"/>
    <cellStyle name="Normal 2 2 2 2 2 23 4 2 2 2 3 2 2" xfId="23873"/>
    <cellStyle name="Normal 2 2 2 2 2 23 4 2 2 2 3 3" xfId="16387"/>
    <cellStyle name="Normal 2 2 2 2 2 23 4 2 2 2 3 3 2" xfId="20138"/>
    <cellStyle name="Normal 2 2 2 2 2 23 4 2 2 2 3 4" xfId="11891"/>
    <cellStyle name="Normal 2 2 2 2 2 23 4 2 2 2 3 5" xfId="27610"/>
    <cellStyle name="Normal 2 2 2 2 2 23 4 2 2 2 3 6" xfId="31337"/>
    <cellStyle name="Normal 2 2 2 2 2 23 4 2 2 2 3 7" xfId="35070"/>
    <cellStyle name="Normal 2 2 2 2 2 23 4 2 2 2 3 8" xfId="38801"/>
    <cellStyle name="Normal 2 2 2 2 2 23 4 2 2 2 4" xfId="2814"/>
    <cellStyle name="Normal 2 2 2 2 2 23 4 2 2 2 4 2" xfId="9619"/>
    <cellStyle name="Normal 2 2 2 2 2 23 4 2 2 2 4 2 2" xfId="23874"/>
    <cellStyle name="Normal 2 2 2 2 2 23 4 2 2 2 4 3" xfId="16388"/>
    <cellStyle name="Normal 2 2 2 2 2 23 4 2 2 2 4 3 2" xfId="20139"/>
    <cellStyle name="Normal 2 2 2 2 2 23 4 2 2 2 4 4" xfId="11892"/>
    <cellStyle name="Normal 2 2 2 2 2 23 4 2 2 2 4 5" xfId="27611"/>
    <cellStyle name="Normal 2 2 2 2 2 23 4 2 2 2 4 6" xfId="31338"/>
    <cellStyle name="Normal 2 2 2 2 2 23 4 2 2 2 4 7" xfId="35071"/>
    <cellStyle name="Normal 2 2 2 2 2 23 4 2 2 2 4 8" xfId="38802"/>
    <cellStyle name="Normal 2 2 2 2 2 23 4 2 2 2 5" xfId="2815"/>
    <cellStyle name="Normal 2 2 2 2 2 23 4 2 2 2 5 2" xfId="9620"/>
    <cellStyle name="Normal 2 2 2 2 2 23 4 2 2 2 5 2 2" xfId="23875"/>
    <cellStyle name="Normal 2 2 2 2 2 23 4 2 2 2 5 3" xfId="16389"/>
    <cellStyle name="Normal 2 2 2 2 2 23 4 2 2 2 5 3 2" xfId="20140"/>
    <cellStyle name="Normal 2 2 2 2 2 23 4 2 2 2 5 4" xfId="11893"/>
    <cellStyle name="Normal 2 2 2 2 2 23 4 2 2 2 5 5" xfId="27612"/>
    <cellStyle name="Normal 2 2 2 2 2 23 4 2 2 2 5 6" xfId="31339"/>
    <cellStyle name="Normal 2 2 2 2 2 23 4 2 2 2 5 7" xfId="35072"/>
    <cellStyle name="Normal 2 2 2 2 2 23 4 2 2 2 5 8" xfId="38803"/>
    <cellStyle name="Normal 2 2 2 2 2 23 4 2 2 2 6" xfId="2816"/>
    <cellStyle name="Normal 2 2 2 2 2 23 4 2 2 2 6 2" xfId="9621"/>
    <cellStyle name="Normal 2 2 2 2 2 23 4 2 2 2 6 2 2" xfId="23876"/>
    <cellStyle name="Normal 2 2 2 2 2 23 4 2 2 2 6 3" xfId="16390"/>
    <cellStyle name="Normal 2 2 2 2 2 23 4 2 2 2 6 3 2" xfId="20141"/>
    <cellStyle name="Normal 2 2 2 2 2 23 4 2 2 2 6 4" xfId="11894"/>
    <cellStyle name="Normal 2 2 2 2 2 23 4 2 2 2 6 5" xfId="27613"/>
    <cellStyle name="Normal 2 2 2 2 2 23 4 2 2 2 6 6" xfId="31340"/>
    <cellStyle name="Normal 2 2 2 2 2 23 4 2 2 2 6 7" xfId="35073"/>
    <cellStyle name="Normal 2 2 2 2 2 23 4 2 2 2 6 8" xfId="38804"/>
    <cellStyle name="Normal 2 2 2 2 2 23 4 2 2 2 7" xfId="2817"/>
    <cellStyle name="Normal 2 2 2 2 2 23 4 2 2 2 7 2" xfId="9622"/>
    <cellStyle name="Normal 2 2 2 2 2 23 4 2 2 2 7 2 2" xfId="23877"/>
    <cellStyle name="Normal 2 2 2 2 2 23 4 2 2 2 7 3" xfId="16391"/>
    <cellStyle name="Normal 2 2 2 2 2 23 4 2 2 2 7 3 2" xfId="20142"/>
    <cellStyle name="Normal 2 2 2 2 2 23 4 2 2 2 7 4" xfId="11895"/>
    <cellStyle name="Normal 2 2 2 2 2 23 4 2 2 2 7 5" xfId="27614"/>
    <cellStyle name="Normal 2 2 2 2 2 23 4 2 2 2 7 6" xfId="31341"/>
    <cellStyle name="Normal 2 2 2 2 2 23 4 2 2 2 7 7" xfId="35074"/>
    <cellStyle name="Normal 2 2 2 2 2 23 4 2 2 2 7 8" xfId="38805"/>
    <cellStyle name="Normal 2 2 2 2 2 23 4 2 2 2 8" xfId="2818"/>
    <cellStyle name="Normal 2 2 2 2 2 23 4 2 2 2 8 2" xfId="9623"/>
    <cellStyle name="Normal 2 2 2 2 2 23 4 2 2 2 8 2 2" xfId="23878"/>
    <cellStyle name="Normal 2 2 2 2 2 23 4 2 2 2 8 3" xfId="16392"/>
    <cellStyle name="Normal 2 2 2 2 2 23 4 2 2 2 8 3 2" xfId="20143"/>
    <cellStyle name="Normal 2 2 2 2 2 23 4 2 2 2 8 4" xfId="11896"/>
    <cellStyle name="Normal 2 2 2 2 2 23 4 2 2 2 8 5" xfId="27615"/>
    <cellStyle name="Normal 2 2 2 2 2 23 4 2 2 2 8 6" xfId="31342"/>
    <cellStyle name="Normal 2 2 2 2 2 23 4 2 2 2 8 7" xfId="35075"/>
    <cellStyle name="Normal 2 2 2 2 2 23 4 2 2 2 8 8" xfId="38806"/>
    <cellStyle name="Normal 2 2 2 2 2 23 4 2 2 2 9" xfId="2819"/>
    <cellStyle name="Normal 2 2 2 2 2 23 4 2 2 2 9 2" xfId="9624"/>
    <cellStyle name="Normal 2 2 2 2 2 23 4 2 2 2 9 2 2" xfId="23879"/>
    <cellStyle name="Normal 2 2 2 2 2 23 4 2 2 2 9 3" xfId="16393"/>
    <cellStyle name="Normal 2 2 2 2 2 23 4 2 2 2 9 3 2" xfId="20144"/>
    <cellStyle name="Normal 2 2 2 2 2 23 4 2 2 2 9 4" xfId="11897"/>
    <cellStyle name="Normal 2 2 2 2 2 23 4 2 2 2 9 5" xfId="27616"/>
    <cellStyle name="Normal 2 2 2 2 2 23 4 2 2 2 9 6" xfId="31343"/>
    <cellStyle name="Normal 2 2 2 2 2 23 4 2 2 2 9 7" xfId="35076"/>
    <cellStyle name="Normal 2 2 2 2 2 23 4 2 2 2 9 8" xfId="38807"/>
    <cellStyle name="Normal 2 2 2 2 2 23 4 2 2 3" xfId="2820"/>
    <cellStyle name="Normal 2 2 2 2 2 23 4 2 2 3 2" xfId="2821"/>
    <cellStyle name="Normal 2 2 2 2 2 23 4 2 2 3 3" xfId="9625"/>
    <cellStyle name="Normal 2 2 2 2 2 23 4 2 2 3 3 2" xfId="23880"/>
    <cellStyle name="Normal 2 2 2 2 2 23 4 2 2 3 4" xfId="16394"/>
    <cellStyle name="Normal 2 2 2 2 2 23 4 2 2 3 4 2" xfId="20145"/>
    <cellStyle name="Normal 2 2 2 2 2 23 4 2 2 3 5" xfId="11898"/>
    <cellStyle name="Normal 2 2 2 2 2 23 4 2 2 3 6" xfId="27617"/>
    <cellStyle name="Normal 2 2 2 2 2 23 4 2 2 3 7" xfId="31344"/>
    <cellStyle name="Normal 2 2 2 2 2 23 4 2 2 3 8" xfId="35077"/>
    <cellStyle name="Normal 2 2 2 2 2 23 4 2 2 3 9" xfId="38808"/>
    <cellStyle name="Normal 2 2 2 2 2 23 4 2 2 4" xfId="2822"/>
    <cellStyle name="Normal 2 2 2 2 2 23 4 2 2 5" xfId="2823"/>
    <cellStyle name="Normal 2 2 2 2 2 23 4 2 2 6" xfId="2824"/>
    <cellStyle name="Normal 2 2 2 2 2 23 4 2 2 7" xfId="2825"/>
    <cellStyle name="Normal 2 2 2 2 2 23 4 2 2 8" xfId="2826"/>
    <cellStyle name="Normal 2 2 2 2 2 23 4 2 2 9" xfId="2827"/>
    <cellStyle name="Normal 2 2 2 2 2 23 4 2 3" xfId="2828"/>
    <cellStyle name="Normal 2 2 2 2 2 23 4 2 3 2" xfId="2829"/>
    <cellStyle name="Normal 2 2 2 2 2 23 4 2 3 2 2" xfId="9631"/>
    <cellStyle name="Normal 2 2 2 2 2 23 4 2 3 2 2 2" xfId="23881"/>
    <cellStyle name="Normal 2 2 2 2 2 23 4 2 3 2 3" xfId="16395"/>
    <cellStyle name="Normal 2 2 2 2 2 23 4 2 3 2 3 2" xfId="20146"/>
    <cellStyle name="Normal 2 2 2 2 2 23 4 2 3 2 4" xfId="11907"/>
    <cellStyle name="Normal 2 2 2 2 2 23 4 2 3 2 5" xfId="27618"/>
    <cellStyle name="Normal 2 2 2 2 2 23 4 2 3 2 6" xfId="31345"/>
    <cellStyle name="Normal 2 2 2 2 2 23 4 2 3 2 7" xfId="35078"/>
    <cellStyle name="Normal 2 2 2 2 2 23 4 2 3 2 8" xfId="38809"/>
    <cellStyle name="Normal 2 2 2 2 2 23 4 2 4" xfId="2830"/>
    <cellStyle name="Normal 2 2 2 2 2 23 4 2 4 2" xfId="9632"/>
    <cellStyle name="Normal 2 2 2 2 2 23 4 2 4 2 2" xfId="23882"/>
    <cellStyle name="Normal 2 2 2 2 2 23 4 2 4 3" xfId="16396"/>
    <cellStyle name="Normal 2 2 2 2 2 23 4 2 4 3 2" xfId="20147"/>
    <cellStyle name="Normal 2 2 2 2 2 23 4 2 4 4" xfId="11908"/>
    <cellStyle name="Normal 2 2 2 2 2 23 4 2 4 5" xfId="27619"/>
    <cellStyle name="Normal 2 2 2 2 2 23 4 2 4 6" xfId="31346"/>
    <cellStyle name="Normal 2 2 2 2 2 23 4 2 4 7" xfId="35079"/>
    <cellStyle name="Normal 2 2 2 2 2 23 4 2 4 8" xfId="38810"/>
    <cellStyle name="Normal 2 2 2 2 2 23 4 2 5" xfId="2831"/>
    <cellStyle name="Normal 2 2 2 2 2 23 4 2 5 2" xfId="9633"/>
    <cellStyle name="Normal 2 2 2 2 2 23 4 2 5 2 2" xfId="23883"/>
    <cellStyle name="Normal 2 2 2 2 2 23 4 2 5 3" xfId="16397"/>
    <cellStyle name="Normal 2 2 2 2 2 23 4 2 5 3 2" xfId="20148"/>
    <cellStyle name="Normal 2 2 2 2 2 23 4 2 5 4" xfId="11912"/>
    <cellStyle name="Normal 2 2 2 2 2 23 4 2 5 5" xfId="27620"/>
    <cellStyle name="Normal 2 2 2 2 2 23 4 2 5 6" xfId="31347"/>
    <cellStyle name="Normal 2 2 2 2 2 23 4 2 5 7" xfId="35080"/>
    <cellStyle name="Normal 2 2 2 2 2 23 4 2 5 8" xfId="38811"/>
    <cellStyle name="Normal 2 2 2 2 2 23 4 2 6" xfId="2832"/>
    <cellStyle name="Normal 2 2 2 2 2 23 4 2 6 2" xfId="9634"/>
    <cellStyle name="Normal 2 2 2 2 2 23 4 2 6 2 2" xfId="23884"/>
    <cellStyle name="Normal 2 2 2 2 2 23 4 2 6 3" xfId="16398"/>
    <cellStyle name="Normal 2 2 2 2 2 23 4 2 6 3 2" xfId="20149"/>
    <cellStyle name="Normal 2 2 2 2 2 23 4 2 6 4" xfId="11913"/>
    <cellStyle name="Normal 2 2 2 2 2 23 4 2 6 5" xfId="27621"/>
    <cellStyle name="Normal 2 2 2 2 2 23 4 2 6 6" xfId="31348"/>
    <cellStyle name="Normal 2 2 2 2 2 23 4 2 6 7" xfId="35081"/>
    <cellStyle name="Normal 2 2 2 2 2 23 4 2 6 8" xfId="38812"/>
    <cellStyle name="Normal 2 2 2 2 2 23 4 2 7" xfId="2833"/>
    <cellStyle name="Normal 2 2 2 2 2 23 4 2 7 2" xfId="9635"/>
    <cellStyle name="Normal 2 2 2 2 2 23 4 2 7 2 2" xfId="23885"/>
    <cellStyle name="Normal 2 2 2 2 2 23 4 2 7 3" xfId="16399"/>
    <cellStyle name="Normal 2 2 2 2 2 23 4 2 7 3 2" xfId="20150"/>
    <cellStyle name="Normal 2 2 2 2 2 23 4 2 7 4" xfId="11914"/>
    <cellStyle name="Normal 2 2 2 2 2 23 4 2 7 5" xfId="27622"/>
    <cellStyle name="Normal 2 2 2 2 2 23 4 2 7 6" xfId="31349"/>
    <cellStyle name="Normal 2 2 2 2 2 23 4 2 7 7" xfId="35082"/>
    <cellStyle name="Normal 2 2 2 2 2 23 4 2 7 8" xfId="38813"/>
    <cellStyle name="Normal 2 2 2 2 2 23 4 2 8" xfId="2834"/>
    <cellStyle name="Normal 2 2 2 2 2 23 4 2 8 2" xfId="9636"/>
    <cellStyle name="Normal 2 2 2 2 2 23 4 2 8 2 2" xfId="23886"/>
    <cellStyle name="Normal 2 2 2 2 2 23 4 2 8 3" xfId="16400"/>
    <cellStyle name="Normal 2 2 2 2 2 23 4 2 8 3 2" xfId="20151"/>
    <cellStyle name="Normal 2 2 2 2 2 23 4 2 8 4" xfId="11916"/>
    <cellStyle name="Normal 2 2 2 2 2 23 4 2 8 5" xfId="27623"/>
    <cellStyle name="Normal 2 2 2 2 2 23 4 2 8 6" xfId="31350"/>
    <cellStyle name="Normal 2 2 2 2 2 23 4 2 8 7" xfId="35083"/>
    <cellStyle name="Normal 2 2 2 2 2 23 4 2 8 8" xfId="38814"/>
    <cellStyle name="Normal 2 2 2 2 2 23 4 2 9" xfId="2835"/>
    <cellStyle name="Normal 2 2 2 2 2 23 4 2 9 2" xfId="9637"/>
    <cellStyle name="Normal 2 2 2 2 2 23 4 2 9 2 2" xfId="23887"/>
    <cellStyle name="Normal 2 2 2 2 2 23 4 2 9 3" xfId="16401"/>
    <cellStyle name="Normal 2 2 2 2 2 23 4 2 9 3 2" xfId="20152"/>
    <cellStyle name="Normal 2 2 2 2 2 23 4 2 9 4" xfId="11917"/>
    <cellStyle name="Normal 2 2 2 2 2 23 4 2 9 5" xfId="27624"/>
    <cellStyle name="Normal 2 2 2 2 2 23 4 2 9 6" xfId="31351"/>
    <cellStyle name="Normal 2 2 2 2 2 23 4 2 9 7" xfId="35084"/>
    <cellStyle name="Normal 2 2 2 2 2 23 4 2 9 8" xfId="38815"/>
    <cellStyle name="Normal 2 2 2 2 2 23 4 3" xfId="2836"/>
    <cellStyle name="Normal 2 2 2 2 2 23 4 3 10" xfId="2837"/>
    <cellStyle name="Normal 2 2 2 2 2 23 4 3 10 2" xfId="9639"/>
    <cellStyle name="Normal 2 2 2 2 2 23 4 3 10 2 2" xfId="23889"/>
    <cellStyle name="Normal 2 2 2 2 2 23 4 3 10 3" xfId="16403"/>
    <cellStyle name="Normal 2 2 2 2 2 23 4 3 10 3 2" xfId="20154"/>
    <cellStyle name="Normal 2 2 2 2 2 23 4 3 10 4" xfId="11919"/>
    <cellStyle name="Normal 2 2 2 2 2 23 4 3 10 5" xfId="27626"/>
    <cellStyle name="Normal 2 2 2 2 2 23 4 3 10 6" xfId="31353"/>
    <cellStyle name="Normal 2 2 2 2 2 23 4 3 10 7" xfId="35086"/>
    <cellStyle name="Normal 2 2 2 2 2 23 4 3 10 8" xfId="38817"/>
    <cellStyle name="Normal 2 2 2 2 2 23 4 3 11" xfId="2838"/>
    <cellStyle name="Normal 2 2 2 2 2 23 4 3 11 2" xfId="9640"/>
    <cellStyle name="Normal 2 2 2 2 2 23 4 3 11 2 2" xfId="23890"/>
    <cellStyle name="Normal 2 2 2 2 2 23 4 3 11 3" xfId="16404"/>
    <cellStyle name="Normal 2 2 2 2 2 23 4 3 11 3 2" xfId="20155"/>
    <cellStyle name="Normal 2 2 2 2 2 23 4 3 11 4" xfId="11920"/>
    <cellStyle name="Normal 2 2 2 2 2 23 4 3 11 5" xfId="27627"/>
    <cellStyle name="Normal 2 2 2 2 2 23 4 3 11 6" xfId="31354"/>
    <cellStyle name="Normal 2 2 2 2 2 23 4 3 11 7" xfId="35087"/>
    <cellStyle name="Normal 2 2 2 2 2 23 4 3 11 8" xfId="38818"/>
    <cellStyle name="Normal 2 2 2 2 2 23 4 3 12" xfId="9638"/>
    <cellStyle name="Normal 2 2 2 2 2 23 4 3 12 2" xfId="23888"/>
    <cellStyle name="Normal 2 2 2 2 2 23 4 3 13" xfId="16402"/>
    <cellStyle name="Normal 2 2 2 2 2 23 4 3 13 2" xfId="20153"/>
    <cellStyle name="Normal 2 2 2 2 2 23 4 3 14" xfId="11918"/>
    <cellStyle name="Normal 2 2 2 2 2 23 4 3 15" xfId="27625"/>
    <cellStyle name="Normal 2 2 2 2 2 23 4 3 16" xfId="31352"/>
    <cellStyle name="Normal 2 2 2 2 2 23 4 3 17" xfId="35085"/>
    <cellStyle name="Normal 2 2 2 2 2 23 4 3 18" xfId="38816"/>
    <cellStyle name="Normal 2 2 2 2 2 23 4 3 2" xfId="2839"/>
    <cellStyle name="Normal 2 2 2 2 2 23 4 3 2 2" xfId="2840"/>
    <cellStyle name="Normal 2 2 2 2 2 23 4 3 2 2 2" xfId="9641"/>
    <cellStyle name="Normal 2 2 2 2 2 23 4 3 2 2 2 2" xfId="23891"/>
    <cellStyle name="Normal 2 2 2 2 2 23 4 3 2 2 3" xfId="16405"/>
    <cellStyle name="Normal 2 2 2 2 2 23 4 3 2 2 3 2" xfId="20156"/>
    <cellStyle name="Normal 2 2 2 2 2 23 4 3 2 2 4" xfId="11921"/>
    <cellStyle name="Normal 2 2 2 2 2 23 4 3 2 2 5" xfId="27628"/>
    <cellStyle name="Normal 2 2 2 2 2 23 4 3 2 2 6" xfId="31355"/>
    <cellStyle name="Normal 2 2 2 2 2 23 4 3 2 2 7" xfId="35088"/>
    <cellStyle name="Normal 2 2 2 2 2 23 4 3 2 2 8" xfId="38819"/>
    <cellStyle name="Normal 2 2 2 2 2 23 4 3 3" xfId="2841"/>
    <cellStyle name="Normal 2 2 2 2 2 23 4 3 3 2" xfId="9642"/>
    <cellStyle name="Normal 2 2 2 2 2 23 4 3 3 2 2" xfId="23892"/>
    <cellStyle name="Normal 2 2 2 2 2 23 4 3 3 3" xfId="16406"/>
    <cellStyle name="Normal 2 2 2 2 2 23 4 3 3 3 2" xfId="20157"/>
    <cellStyle name="Normal 2 2 2 2 2 23 4 3 3 4" xfId="11922"/>
    <cellStyle name="Normal 2 2 2 2 2 23 4 3 3 5" xfId="27629"/>
    <cellStyle name="Normal 2 2 2 2 2 23 4 3 3 6" xfId="31356"/>
    <cellStyle name="Normal 2 2 2 2 2 23 4 3 3 7" xfId="35089"/>
    <cellStyle name="Normal 2 2 2 2 2 23 4 3 3 8" xfId="38820"/>
    <cellStyle name="Normal 2 2 2 2 2 23 4 3 4" xfId="2842"/>
    <cellStyle name="Normal 2 2 2 2 2 23 4 3 4 2" xfId="9643"/>
    <cellStyle name="Normal 2 2 2 2 2 23 4 3 4 2 2" xfId="23893"/>
    <cellStyle name="Normal 2 2 2 2 2 23 4 3 4 3" xfId="16407"/>
    <cellStyle name="Normal 2 2 2 2 2 23 4 3 4 3 2" xfId="20158"/>
    <cellStyle name="Normal 2 2 2 2 2 23 4 3 4 4" xfId="11923"/>
    <cellStyle name="Normal 2 2 2 2 2 23 4 3 4 5" xfId="27630"/>
    <cellStyle name="Normal 2 2 2 2 2 23 4 3 4 6" xfId="31357"/>
    <cellStyle name="Normal 2 2 2 2 2 23 4 3 4 7" xfId="35090"/>
    <cellStyle name="Normal 2 2 2 2 2 23 4 3 4 8" xfId="38821"/>
    <cellStyle name="Normal 2 2 2 2 2 23 4 3 5" xfId="2843"/>
    <cellStyle name="Normal 2 2 2 2 2 23 4 3 5 2" xfId="9644"/>
    <cellStyle name="Normal 2 2 2 2 2 23 4 3 5 2 2" xfId="23894"/>
    <cellStyle name="Normal 2 2 2 2 2 23 4 3 5 3" xfId="16408"/>
    <cellStyle name="Normal 2 2 2 2 2 23 4 3 5 3 2" xfId="20159"/>
    <cellStyle name="Normal 2 2 2 2 2 23 4 3 5 4" xfId="11932"/>
    <cellStyle name="Normal 2 2 2 2 2 23 4 3 5 5" xfId="27631"/>
    <cellStyle name="Normal 2 2 2 2 2 23 4 3 5 6" xfId="31358"/>
    <cellStyle name="Normal 2 2 2 2 2 23 4 3 5 7" xfId="35091"/>
    <cellStyle name="Normal 2 2 2 2 2 23 4 3 5 8" xfId="38822"/>
    <cellStyle name="Normal 2 2 2 2 2 23 4 3 6" xfId="2844"/>
    <cellStyle name="Normal 2 2 2 2 2 23 4 3 6 2" xfId="9645"/>
    <cellStyle name="Normal 2 2 2 2 2 23 4 3 6 2 2" xfId="23895"/>
    <cellStyle name="Normal 2 2 2 2 2 23 4 3 6 3" xfId="16409"/>
    <cellStyle name="Normal 2 2 2 2 2 23 4 3 6 3 2" xfId="20160"/>
    <cellStyle name="Normal 2 2 2 2 2 23 4 3 6 4" xfId="11933"/>
    <cellStyle name="Normal 2 2 2 2 2 23 4 3 6 5" xfId="27632"/>
    <cellStyle name="Normal 2 2 2 2 2 23 4 3 6 6" xfId="31359"/>
    <cellStyle name="Normal 2 2 2 2 2 23 4 3 6 7" xfId="35092"/>
    <cellStyle name="Normal 2 2 2 2 2 23 4 3 6 8" xfId="38823"/>
    <cellStyle name="Normal 2 2 2 2 2 23 4 3 7" xfId="2845"/>
    <cellStyle name="Normal 2 2 2 2 2 23 4 3 7 2" xfId="9646"/>
    <cellStyle name="Normal 2 2 2 2 2 23 4 3 7 2 2" xfId="23896"/>
    <cellStyle name="Normal 2 2 2 2 2 23 4 3 7 3" xfId="16410"/>
    <cellStyle name="Normal 2 2 2 2 2 23 4 3 7 3 2" xfId="20161"/>
    <cellStyle name="Normal 2 2 2 2 2 23 4 3 7 4" xfId="11934"/>
    <cellStyle name="Normal 2 2 2 2 2 23 4 3 7 5" xfId="27633"/>
    <cellStyle name="Normal 2 2 2 2 2 23 4 3 7 6" xfId="31360"/>
    <cellStyle name="Normal 2 2 2 2 2 23 4 3 7 7" xfId="35093"/>
    <cellStyle name="Normal 2 2 2 2 2 23 4 3 7 8" xfId="38824"/>
    <cellStyle name="Normal 2 2 2 2 2 23 4 3 8" xfId="2846"/>
    <cellStyle name="Normal 2 2 2 2 2 23 4 3 8 2" xfId="9647"/>
    <cellStyle name="Normal 2 2 2 2 2 23 4 3 8 2 2" xfId="23897"/>
    <cellStyle name="Normal 2 2 2 2 2 23 4 3 8 3" xfId="16411"/>
    <cellStyle name="Normal 2 2 2 2 2 23 4 3 8 3 2" xfId="20162"/>
    <cellStyle name="Normal 2 2 2 2 2 23 4 3 8 4" xfId="11935"/>
    <cellStyle name="Normal 2 2 2 2 2 23 4 3 8 5" xfId="27634"/>
    <cellStyle name="Normal 2 2 2 2 2 23 4 3 8 6" xfId="31361"/>
    <cellStyle name="Normal 2 2 2 2 2 23 4 3 8 7" xfId="35094"/>
    <cellStyle name="Normal 2 2 2 2 2 23 4 3 8 8" xfId="38825"/>
    <cellStyle name="Normal 2 2 2 2 2 23 4 3 9" xfId="2847"/>
    <cellStyle name="Normal 2 2 2 2 2 23 4 3 9 2" xfId="9648"/>
    <cellStyle name="Normal 2 2 2 2 2 23 4 3 9 2 2" xfId="23898"/>
    <cellStyle name="Normal 2 2 2 2 2 23 4 3 9 3" xfId="16412"/>
    <cellStyle name="Normal 2 2 2 2 2 23 4 3 9 3 2" xfId="20163"/>
    <cellStyle name="Normal 2 2 2 2 2 23 4 3 9 4" xfId="11936"/>
    <cellStyle name="Normal 2 2 2 2 2 23 4 3 9 5" xfId="27635"/>
    <cellStyle name="Normal 2 2 2 2 2 23 4 3 9 6" xfId="31362"/>
    <cellStyle name="Normal 2 2 2 2 2 23 4 3 9 7" xfId="35095"/>
    <cellStyle name="Normal 2 2 2 2 2 23 4 3 9 8" xfId="38826"/>
    <cellStyle name="Normal 2 2 2 2 2 23 4 4" xfId="2848"/>
    <cellStyle name="Normal 2 2 2 2 2 23 4 4 2" xfId="2849"/>
    <cellStyle name="Normal 2 2 2 2 2 23 4 4 3" xfId="9649"/>
    <cellStyle name="Normal 2 2 2 2 2 23 4 4 3 2" xfId="23899"/>
    <cellStyle name="Normal 2 2 2 2 2 23 4 4 4" xfId="16413"/>
    <cellStyle name="Normal 2 2 2 2 2 23 4 4 4 2" xfId="20164"/>
    <cellStyle name="Normal 2 2 2 2 2 23 4 4 5" xfId="11937"/>
    <cellStyle name="Normal 2 2 2 2 2 23 4 4 6" xfId="27636"/>
    <cellStyle name="Normal 2 2 2 2 2 23 4 4 7" xfId="31363"/>
    <cellStyle name="Normal 2 2 2 2 2 23 4 4 8" xfId="35096"/>
    <cellStyle name="Normal 2 2 2 2 2 23 4 4 9" xfId="38827"/>
    <cellStyle name="Normal 2 2 2 2 2 23 4 5" xfId="2850"/>
    <cellStyle name="Normal 2 2 2 2 2 23 4 6" xfId="2851"/>
    <cellStyle name="Normal 2 2 2 2 2 23 4 7" xfId="2852"/>
    <cellStyle name="Normal 2 2 2 2 2 23 4 8" xfId="2853"/>
    <cellStyle name="Normal 2 2 2 2 2 23 4 9" xfId="2854"/>
    <cellStyle name="Normal 2 2 2 2 2 23 5" xfId="2855"/>
    <cellStyle name="Normal 2 2 2 2 2 23 5 10" xfId="2856"/>
    <cellStyle name="Normal 2 2 2 2 2 23 5 11" xfId="2857"/>
    <cellStyle name="Normal 2 2 2 2 2 23 5 2" xfId="2858"/>
    <cellStyle name="Normal 2 2 2 2 2 23 5 2 10" xfId="2859"/>
    <cellStyle name="Normal 2 2 2 2 2 23 5 2 10 2" xfId="9652"/>
    <cellStyle name="Normal 2 2 2 2 2 23 5 2 10 2 2" xfId="23901"/>
    <cellStyle name="Normal 2 2 2 2 2 23 5 2 10 3" xfId="16415"/>
    <cellStyle name="Normal 2 2 2 2 2 23 5 2 10 3 2" xfId="20166"/>
    <cellStyle name="Normal 2 2 2 2 2 23 5 2 10 4" xfId="11940"/>
    <cellStyle name="Normal 2 2 2 2 2 23 5 2 10 5" xfId="27638"/>
    <cellStyle name="Normal 2 2 2 2 2 23 5 2 10 6" xfId="31365"/>
    <cellStyle name="Normal 2 2 2 2 2 23 5 2 10 7" xfId="35098"/>
    <cellStyle name="Normal 2 2 2 2 2 23 5 2 10 8" xfId="38829"/>
    <cellStyle name="Normal 2 2 2 2 2 23 5 2 11" xfId="2860"/>
    <cellStyle name="Normal 2 2 2 2 2 23 5 2 11 2" xfId="9653"/>
    <cellStyle name="Normal 2 2 2 2 2 23 5 2 11 2 2" xfId="23902"/>
    <cellStyle name="Normal 2 2 2 2 2 23 5 2 11 3" xfId="16416"/>
    <cellStyle name="Normal 2 2 2 2 2 23 5 2 11 3 2" xfId="20167"/>
    <cellStyle name="Normal 2 2 2 2 2 23 5 2 11 4" xfId="11941"/>
    <cellStyle name="Normal 2 2 2 2 2 23 5 2 11 5" xfId="27639"/>
    <cellStyle name="Normal 2 2 2 2 2 23 5 2 11 6" xfId="31366"/>
    <cellStyle name="Normal 2 2 2 2 2 23 5 2 11 7" xfId="35099"/>
    <cellStyle name="Normal 2 2 2 2 2 23 5 2 11 8" xfId="38830"/>
    <cellStyle name="Normal 2 2 2 2 2 23 5 2 12" xfId="9651"/>
    <cellStyle name="Normal 2 2 2 2 2 23 5 2 12 2" xfId="23900"/>
    <cellStyle name="Normal 2 2 2 2 2 23 5 2 13" xfId="16414"/>
    <cellStyle name="Normal 2 2 2 2 2 23 5 2 13 2" xfId="20165"/>
    <cellStyle name="Normal 2 2 2 2 2 23 5 2 14" xfId="11939"/>
    <cellStyle name="Normal 2 2 2 2 2 23 5 2 15" xfId="27637"/>
    <cellStyle name="Normal 2 2 2 2 2 23 5 2 16" xfId="31364"/>
    <cellStyle name="Normal 2 2 2 2 2 23 5 2 17" xfId="35097"/>
    <cellStyle name="Normal 2 2 2 2 2 23 5 2 18" xfId="38828"/>
    <cellStyle name="Normal 2 2 2 2 2 23 5 2 2" xfId="2861"/>
    <cellStyle name="Normal 2 2 2 2 2 23 5 2 2 2" xfId="2862"/>
    <cellStyle name="Normal 2 2 2 2 2 23 5 2 2 2 2" xfId="9654"/>
    <cellStyle name="Normal 2 2 2 2 2 23 5 2 2 2 2 2" xfId="23903"/>
    <cellStyle name="Normal 2 2 2 2 2 23 5 2 2 2 3" xfId="16417"/>
    <cellStyle name="Normal 2 2 2 2 2 23 5 2 2 2 3 2" xfId="20168"/>
    <cellStyle name="Normal 2 2 2 2 2 23 5 2 2 2 4" xfId="11951"/>
    <cellStyle name="Normal 2 2 2 2 2 23 5 2 2 2 5" xfId="27640"/>
    <cellStyle name="Normal 2 2 2 2 2 23 5 2 2 2 6" xfId="31367"/>
    <cellStyle name="Normal 2 2 2 2 2 23 5 2 2 2 7" xfId="35100"/>
    <cellStyle name="Normal 2 2 2 2 2 23 5 2 2 2 8" xfId="38831"/>
    <cellStyle name="Normal 2 2 2 2 2 23 5 2 3" xfId="2863"/>
    <cellStyle name="Normal 2 2 2 2 2 23 5 2 3 2" xfId="9655"/>
    <cellStyle name="Normal 2 2 2 2 2 23 5 2 3 2 2" xfId="23904"/>
    <cellStyle name="Normal 2 2 2 2 2 23 5 2 3 3" xfId="16418"/>
    <cellStyle name="Normal 2 2 2 2 2 23 5 2 3 3 2" xfId="20169"/>
    <cellStyle name="Normal 2 2 2 2 2 23 5 2 3 4" xfId="11952"/>
    <cellStyle name="Normal 2 2 2 2 2 23 5 2 3 5" xfId="27641"/>
    <cellStyle name="Normal 2 2 2 2 2 23 5 2 3 6" xfId="31368"/>
    <cellStyle name="Normal 2 2 2 2 2 23 5 2 3 7" xfId="35101"/>
    <cellStyle name="Normal 2 2 2 2 2 23 5 2 3 8" xfId="38832"/>
    <cellStyle name="Normal 2 2 2 2 2 23 5 2 4" xfId="2864"/>
    <cellStyle name="Normal 2 2 2 2 2 23 5 2 4 2" xfId="9656"/>
    <cellStyle name="Normal 2 2 2 2 2 23 5 2 4 2 2" xfId="23905"/>
    <cellStyle name="Normal 2 2 2 2 2 23 5 2 4 3" xfId="16419"/>
    <cellStyle name="Normal 2 2 2 2 2 23 5 2 4 3 2" xfId="20170"/>
    <cellStyle name="Normal 2 2 2 2 2 23 5 2 4 4" xfId="11953"/>
    <cellStyle name="Normal 2 2 2 2 2 23 5 2 4 5" xfId="27642"/>
    <cellStyle name="Normal 2 2 2 2 2 23 5 2 4 6" xfId="31369"/>
    <cellStyle name="Normal 2 2 2 2 2 23 5 2 4 7" xfId="35102"/>
    <cellStyle name="Normal 2 2 2 2 2 23 5 2 4 8" xfId="38833"/>
    <cellStyle name="Normal 2 2 2 2 2 23 5 2 5" xfId="2865"/>
    <cellStyle name="Normal 2 2 2 2 2 23 5 2 5 2" xfId="9657"/>
    <cellStyle name="Normal 2 2 2 2 2 23 5 2 5 2 2" xfId="23906"/>
    <cellStyle name="Normal 2 2 2 2 2 23 5 2 5 3" xfId="16420"/>
    <cellStyle name="Normal 2 2 2 2 2 23 5 2 5 3 2" xfId="20171"/>
    <cellStyle name="Normal 2 2 2 2 2 23 5 2 5 4" xfId="11954"/>
    <cellStyle name="Normal 2 2 2 2 2 23 5 2 5 5" xfId="27643"/>
    <cellStyle name="Normal 2 2 2 2 2 23 5 2 5 6" xfId="31370"/>
    <cellStyle name="Normal 2 2 2 2 2 23 5 2 5 7" xfId="35103"/>
    <cellStyle name="Normal 2 2 2 2 2 23 5 2 5 8" xfId="38834"/>
    <cellStyle name="Normal 2 2 2 2 2 23 5 2 6" xfId="2866"/>
    <cellStyle name="Normal 2 2 2 2 2 23 5 2 6 2" xfId="9658"/>
    <cellStyle name="Normal 2 2 2 2 2 23 5 2 6 2 2" xfId="23907"/>
    <cellStyle name="Normal 2 2 2 2 2 23 5 2 6 3" xfId="16421"/>
    <cellStyle name="Normal 2 2 2 2 2 23 5 2 6 3 2" xfId="20172"/>
    <cellStyle name="Normal 2 2 2 2 2 23 5 2 6 4" xfId="11958"/>
    <cellStyle name="Normal 2 2 2 2 2 23 5 2 6 5" xfId="27644"/>
    <cellStyle name="Normal 2 2 2 2 2 23 5 2 6 6" xfId="31371"/>
    <cellStyle name="Normal 2 2 2 2 2 23 5 2 6 7" xfId="35104"/>
    <cellStyle name="Normal 2 2 2 2 2 23 5 2 6 8" xfId="38835"/>
    <cellStyle name="Normal 2 2 2 2 2 23 5 2 7" xfId="2867"/>
    <cellStyle name="Normal 2 2 2 2 2 23 5 2 7 2" xfId="9659"/>
    <cellStyle name="Normal 2 2 2 2 2 23 5 2 7 2 2" xfId="23908"/>
    <cellStyle name="Normal 2 2 2 2 2 23 5 2 7 3" xfId="16422"/>
    <cellStyle name="Normal 2 2 2 2 2 23 5 2 7 3 2" xfId="20173"/>
    <cellStyle name="Normal 2 2 2 2 2 23 5 2 7 4" xfId="11959"/>
    <cellStyle name="Normal 2 2 2 2 2 23 5 2 7 5" xfId="27645"/>
    <cellStyle name="Normal 2 2 2 2 2 23 5 2 7 6" xfId="31372"/>
    <cellStyle name="Normal 2 2 2 2 2 23 5 2 7 7" xfId="35105"/>
    <cellStyle name="Normal 2 2 2 2 2 23 5 2 7 8" xfId="38836"/>
    <cellStyle name="Normal 2 2 2 2 2 23 5 2 8" xfId="2868"/>
    <cellStyle name="Normal 2 2 2 2 2 23 5 2 8 2" xfId="9660"/>
    <cellStyle name="Normal 2 2 2 2 2 23 5 2 8 2 2" xfId="23909"/>
    <cellStyle name="Normal 2 2 2 2 2 23 5 2 8 3" xfId="16423"/>
    <cellStyle name="Normal 2 2 2 2 2 23 5 2 8 3 2" xfId="20174"/>
    <cellStyle name="Normal 2 2 2 2 2 23 5 2 8 4" xfId="11960"/>
    <cellStyle name="Normal 2 2 2 2 2 23 5 2 8 5" xfId="27646"/>
    <cellStyle name="Normal 2 2 2 2 2 23 5 2 8 6" xfId="31373"/>
    <cellStyle name="Normal 2 2 2 2 2 23 5 2 8 7" xfId="35106"/>
    <cellStyle name="Normal 2 2 2 2 2 23 5 2 8 8" xfId="38837"/>
    <cellStyle name="Normal 2 2 2 2 2 23 5 2 9" xfId="2869"/>
    <cellStyle name="Normal 2 2 2 2 2 23 5 2 9 2" xfId="9661"/>
    <cellStyle name="Normal 2 2 2 2 2 23 5 2 9 2 2" xfId="23910"/>
    <cellStyle name="Normal 2 2 2 2 2 23 5 2 9 3" xfId="16424"/>
    <cellStyle name="Normal 2 2 2 2 2 23 5 2 9 3 2" xfId="20175"/>
    <cellStyle name="Normal 2 2 2 2 2 23 5 2 9 4" xfId="11962"/>
    <cellStyle name="Normal 2 2 2 2 2 23 5 2 9 5" xfId="27647"/>
    <cellStyle name="Normal 2 2 2 2 2 23 5 2 9 6" xfId="31374"/>
    <cellStyle name="Normal 2 2 2 2 2 23 5 2 9 7" xfId="35107"/>
    <cellStyle name="Normal 2 2 2 2 2 23 5 2 9 8" xfId="38838"/>
    <cellStyle name="Normal 2 2 2 2 2 23 5 3" xfId="2870"/>
    <cellStyle name="Normal 2 2 2 2 2 23 5 3 2" xfId="2871"/>
    <cellStyle name="Normal 2 2 2 2 2 23 5 3 3" xfId="9662"/>
    <cellStyle name="Normal 2 2 2 2 2 23 5 3 3 2" xfId="23911"/>
    <cellStyle name="Normal 2 2 2 2 2 23 5 3 4" xfId="16425"/>
    <cellStyle name="Normal 2 2 2 2 2 23 5 3 4 2" xfId="20176"/>
    <cellStyle name="Normal 2 2 2 2 2 23 5 3 5" xfId="11963"/>
    <cellStyle name="Normal 2 2 2 2 2 23 5 3 6" xfId="27648"/>
    <cellStyle name="Normal 2 2 2 2 2 23 5 3 7" xfId="31375"/>
    <cellStyle name="Normal 2 2 2 2 2 23 5 3 8" xfId="35108"/>
    <cellStyle name="Normal 2 2 2 2 2 23 5 3 9" xfId="38839"/>
    <cellStyle name="Normal 2 2 2 2 2 23 5 4" xfId="2872"/>
    <cellStyle name="Normal 2 2 2 2 2 23 5 5" xfId="2873"/>
    <cellStyle name="Normal 2 2 2 2 2 23 5 6" xfId="2874"/>
    <cellStyle name="Normal 2 2 2 2 2 23 5 7" xfId="2875"/>
    <cellStyle name="Normal 2 2 2 2 2 23 5 8" xfId="2876"/>
    <cellStyle name="Normal 2 2 2 2 2 23 5 9" xfId="2877"/>
    <cellStyle name="Normal 2 2 2 2 2 23 6" xfId="2878"/>
    <cellStyle name="Normal 2 2 2 2 2 23 6 2" xfId="2879"/>
    <cellStyle name="Normal 2 2 2 2 2 23 6 2 2" xfId="9665"/>
    <cellStyle name="Normal 2 2 2 2 2 23 6 2 2 2" xfId="23912"/>
    <cellStyle name="Normal 2 2 2 2 2 23 6 2 3" xfId="16426"/>
    <cellStyle name="Normal 2 2 2 2 2 23 6 2 3 2" xfId="20177"/>
    <cellStyle name="Normal 2 2 2 2 2 23 6 2 4" xfId="11972"/>
    <cellStyle name="Normal 2 2 2 2 2 23 6 2 5" xfId="27649"/>
    <cellStyle name="Normal 2 2 2 2 2 23 6 2 6" xfId="31376"/>
    <cellStyle name="Normal 2 2 2 2 2 23 6 2 7" xfId="35109"/>
    <cellStyle name="Normal 2 2 2 2 2 23 6 2 8" xfId="38840"/>
    <cellStyle name="Normal 2 2 2 2 2 23 7" xfId="2880"/>
    <cellStyle name="Normal 2 2 2 2 2 23 7 2" xfId="9666"/>
    <cellStyle name="Normal 2 2 2 2 2 23 7 2 2" xfId="23913"/>
    <cellStyle name="Normal 2 2 2 2 2 23 7 3" xfId="16427"/>
    <cellStyle name="Normal 2 2 2 2 2 23 7 3 2" xfId="20178"/>
    <cellStyle name="Normal 2 2 2 2 2 23 7 4" xfId="11973"/>
    <cellStyle name="Normal 2 2 2 2 2 23 7 5" xfId="27650"/>
    <cellStyle name="Normal 2 2 2 2 2 23 7 6" xfId="31377"/>
    <cellStyle name="Normal 2 2 2 2 2 23 7 7" xfId="35110"/>
    <cellStyle name="Normal 2 2 2 2 2 23 7 8" xfId="38841"/>
    <cellStyle name="Normal 2 2 2 2 2 23 8" xfId="2881"/>
    <cellStyle name="Normal 2 2 2 2 2 23 8 2" xfId="9667"/>
    <cellStyle name="Normal 2 2 2 2 2 23 8 2 2" xfId="23914"/>
    <cellStyle name="Normal 2 2 2 2 2 23 8 3" xfId="16428"/>
    <cellStyle name="Normal 2 2 2 2 2 23 8 3 2" xfId="20179"/>
    <cellStyle name="Normal 2 2 2 2 2 23 8 4" xfId="11974"/>
    <cellStyle name="Normal 2 2 2 2 2 23 8 5" xfId="27651"/>
    <cellStyle name="Normal 2 2 2 2 2 23 8 6" xfId="31378"/>
    <cellStyle name="Normal 2 2 2 2 2 23 8 7" xfId="35111"/>
    <cellStyle name="Normal 2 2 2 2 2 23 8 8" xfId="38842"/>
    <cellStyle name="Normal 2 2 2 2 2 23 9" xfId="2882"/>
    <cellStyle name="Normal 2 2 2 2 2 23 9 2" xfId="9668"/>
    <cellStyle name="Normal 2 2 2 2 2 23 9 2 2" xfId="23915"/>
    <cellStyle name="Normal 2 2 2 2 2 23 9 3" xfId="16429"/>
    <cellStyle name="Normal 2 2 2 2 2 23 9 3 2" xfId="20180"/>
    <cellStyle name="Normal 2 2 2 2 2 23 9 4" xfId="11975"/>
    <cellStyle name="Normal 2 2 2 2 2 23 9 5" xfId="27652"/>
    <cellStyle name="Normal 2 2 2 2 2 23 9 6" xfId="31379"/>
    <cellStyle name="Normal 2 2 2 2 2 23 9 7" xfId="35112"/>
    <cellStyle name="Normal 2 2 2 2 2 23 9 8" xfId="38843"/>
    <cellStyle name="Normal 2 2 2 2 2 24" xfId="2883"/>
    <cellStyle name="Normal 2 2 2 2 2 24 10" xfId="2884"/>
    <cellStyle name="Normal 2 2 2 2 2 24 10 2" xfId="9670"/>
    <cellStyle name="Normal 2 2 2 2 2 24 10 2 2" xfId="23917"/>
    <cellStyle name="Normal 2 2 2 2 2 24 10 3" xfId="16431"/>
    <cellStyle name="Normal 2 2 2 2 2 24 10 3 2" xfId="20182"/>
    <cellStyle name="Normal 2 2 2 2 2 24 10 4" xfId="11977"/>
    <cellStyle name="Normal 2 2 2 2 2 24 10 5" xfId="27654"/>
    <cellStyle name="Normal 2 2 2 2 2 24 10 6" xfId="31381"/>
    <cellStyle name="Normal 2 2 2 2 2 24 10 7" xfId="35114"/>
    <cellStyle name="Normal 2 2 2 2 2 24 10 8" xfId="38845"/>
    <cellStyle name="Normal 2 2 2 2 2 24 11" xfId="2885"/>
    <cellStyle name="Normal 2 2 2 2 2 24 11 2" xfId="9671"/>
    <cellStyle name="Normal 2 2 2 2 2 24 11 2 2" xfId="23918"/>
    <cellStyle name="Normal 2 2 2 2 2 24 11 3" xfId="16432"/>
    <cellStyle name="Normal 2 2 2 2 2 24 11 3 2" xfId="20183"/>
    <cellStyle name="Normal 2 2 2 2 2 24 11 4" xfId="11978"/>
    <cellStyle name="Normal 2 2 2 2 2 24 11 5" xfId="27655"/>
    <cellStyle name="Normal 2 2 2 2 2 24 11 6" xfId="31382"/>
    <cellStyle name="Normal 2 2 2 2 2 24 11 7" xfId="35115"/>
    <cellStyle name="Normal 2 2 2 2 2 24 11 8" xfId="38846"/>
    <cellStyle name="Normal 2 2 2 2 2 24 12" xfId="2886"/>
    <cellStyle name="Normal 2 2 2 2 2 24 12 2" xfId="9672"/>
    <cellStyle name="Normal 2 2 2 2 2 24 12 2 2" xfId="23919"/>
    <cellStyle name="Normal 2 2 2 2 2 24 12 3" xfId="16433"/>
    <cellStyle name="Normal 2 2 2 2 2 24 12 3 2" xfId="20184"/>
    <cellStyle name="Normal 2 2 2 2 2 24 12 4" xfId="11979"/>
    <cellStyle name="Normal 2 2 2 2 2 24 12 5" xfId="27656"/>
    <cellStyle name="Normal 2 2 2 2 2 24 12 6" xfId="31383"/>
    <cellStyle name="Normal 2 2 2 2 2 24 12 7" xfId="35116"/>
    <cellStyle name="Normal 2 2 2 2 2 24 12 8" xfId="38847"/>
    <cellStyle name="Normal 2 2 2 2 2 24 13" xfId="2887"/>
    <cellStyle name="Normal 2 2 2 2 2 24 13 2" xfId="9673"/>
    <cellStyle name="Normal 2 2 2 2 2 24 13 2 2" xfId="23920"/>
    <cellStyle name="Normal 2 2 2 2 2 24 13 3" xfId="16434"/>
    <cellStyle name="Normal 2 2 2 2 2 24 13 3 2" xfId="20185"/>
    <cellStyle name="Normal 2 2 2 2 2 24 13 4" xfId="11980"/>
    <cellStyle name="Normal 2 2 2 2 2 24 13 5" xfId="27657"/>
    <cellStyle name="Normal 2 2 2 2 2 24 13 6" xfId="31384"/>
    <cellStyle name="Normal 2 2 2 2 2 24 13 7" xfId="35117"/>
    <cellStyle name="Normal 2 2 2 2 2 24 13 8" xfId="38848"/>
    <cellStyle name="Normal 2 2 2 2 2 24 14" xfId="2888"/>
    <cellStyle name="Normal 2 2 2 2 2 24 14 2" xfId="9674"/>
    <cellStyle name="Normal 2 2 2 2 2 24 14 2 2" xfId="23921"/>
    <cellStyle name="Normal 2 2 2 2 2 24 14 3" xfId="16435"/>
    <cellStyle name="Normal 2 2 2 2 2 24 14 3 2" xfId="20186"/>
    <cellStyle name="Normal 2 2 2 2 2 24 14 4" xfId="11982"/>
    <cellStyle name="Normal 2 2 2 2 2 24 14 5" xfId="27658"/>
    <cellStyle name="Normal 2 2 2 2 2 24 14 6" xfId="31385"/>
    <cellStyle name="Normal 2 2 2 2 2 24 14 7" xfId="35118"/>
    <cellStyle name="Normal 2 2 2 2 2 24 14 8" xfId="38849"/>
    <cellStyle name="Normal 2 2 2 2 2 24 15" xfId="9669"/>
    <cellStyle name="Normal 2 2 2 2 2 24 15 2" xfId="23916"/>
    <cellStyle name="Normal 2 2 2 2 2 24 16" xfId="16430"/>
    <cellStyle name="Normal 2 2 2 2 2 24 16 2" xfId="20181"/>
    <cellStyle name="Normal 2 2 2 2 2 24 17" xfId="11976"/>
    <cellStyle name="Normal 2 2 2 2 2 24 18" xfId="27653"/>
    <cellStyle name="Normal 2 2 2 2 2 24 19" xfId="31380"/>
    <cellStyle name="Normal 2 2 2 2 2 24 2" xfId="2889"/>
    <cellStyle name="Normal 2 2 2 2 2 24 2 10" xfId="2890"/>
    <cellStyle name="Normal 2 2 2 2 2 24 2 11" xfId="2891"/>
    <cellStyle name="Normal 2 2 2 2 2 24 2 12" xfId="2892"/>
    <cellStyle name="Normal 2 2 2 2 2 24 2 13" xfId="2893"/>
    <cellStyle name="Normal 2 2 2 2 2 24 2 2" xfId="2894"/>
    <cellStyle name="Normal 2 2 2 2 2 24 2 2 10" xfId="2895"/>
    <cellStyle name="Normal 2 2 2 2 2 24 2 2 10 2" xfId="9681"/>
    <cellStyle name="Normal 2 2 2 2 2 24 2 2 10 2 2" xfId="23923"/>
    <cellStyle name="Normal 2 2 2 2 2 24 2 2 10 3" xfId="16437"/>
    <cellStyle name="Normal 2 2 2 2 2 24 2 2 10 3 2" xfId="20188"/>
    <cellStyle name="Normal 2 2 2 2 2 24 2 2 10 4" xfId="11984"/>
    <cellStyle name="Normal 2 2 2 2 2 24 2 2 10 5" xfId="27660"/>
    <cellStyle name="Normal 2 2 2 2 2 24 2 2 10 6" xfId="31387"/>
    <cellStyle name="Normal 2 2 2 2 2 24 2 2 10 7" xfId="35120"/>
    <cellStyle name="Normal 2 2 2 2 2 24 2 2 10 8" xfId="38851"/>
    <cellStyle name="Normal 2 2 2 2 2 24 2 2 11" xfId="2896"/>
    <cellStyle name="Normal 2 2 2 2 2 24 2 2 11 2" xfId="9682"/>
    <cellStyle name="Normal 2 2 2 2 2 24 2 2 11 2 2" xfId="23924"/>
    <cellStyle name="Normal 2 2 2 2 2 24 2 2 11 3" xfId="16438"/>
    <cellStyle name="Normal 2 2 2 2 2 24 2 2 11 3 2" xfId="20189"/>
    <cellStyle name="Normal 2 2 2 2 2 24 2 2 11 4" xfId="11985"/>
    <cellStyle name="Normal 2 2 2 2 2 24 2 2 11 5" xfId="27661"/>
    <cellStyle name="Normal 2 2 2 2 2 24 2 2 11 6" xfId="31388"/>
    <cellStyle name="Normal 2 2 2 2 2 24 2 2 11 7" xfId="35121"/>
    <cellStyle name="Normal 2 2 2 2 2 24 2 2 11 8" xfId="38852"/>
    <cellStyle name="Normal 2 2 2 2 2 24 2 2 12" xfId="2897"/>
    <cellStyle name="Normal 2 2 2 2 2 24 2 2 12 2" xfId="9683"/>
    <cellStyle name="Normal 2 2 2 2 2 24 2 2 12 2 2" xfId="23925"/>
    <cellStyle name="Normal 2 2 2 2 2 24 2 2 12 3" xfId="16439"/>
    <cellStyle name="Normal 2 2 2 2 2 24 2 2 12 3 2" xfId="20190"/>
    <cellStyle name="Normal 2 2 2 2 2 24 2 2 12 4" xfId="11995"/>
    <cellStyle name="Normal 2 2 2 2 2 24 2 2 12 5" xfId="27662"/>
    <cellStyle name="Normal 2 2 2 2 2 24 2 2 12 6" xfId="31389"/>
    <cellStyle name="Normal 2 2 2 2 2 24 2 2 12 7" xfId="35122"/>
    <cellStyle name="Normal 2 2 2 2 2 24 2 2 12 8" xfId="38853"/>
    <cellStyle name="Normal 2 2 2 2 2 24 2 2 13" xfId="2898"/>
    <cellStyle name="Normal 2 2 2 2 2 24 2 2 13 2" xfId="9684"/>
    <cellStyle name="Normal 2 2 2 2 2 24 2 2 13 2 2" xfId="23926"/>
    <cellStyle name="Normal 2 2 2 2 2 24 2 2 13 3" xfId="16440"/>
    <cellStyle name="Normal 2 2 2 2 2 24 2 2 13 3 2" xfId="20191"/>
    <cellStyle name="Normal 2 2 2 2 2 24 2 2 13 4" xfId="11996"/>
    <cellStyle name="Normal 2 2 2 2 2 24 2 2 13 5" xfId="27663"/>
    <cellStyle name="Normal 2 2 2 2 2 24 2 2 13 6" xfId="31390"/>
    <cellStyle name="Normal 2 2 2 2 2 24 2 2 13 7" xfId="35123"/>
    <cellStyle name="Normal 2 2 2 2 2 24 2 2 13 8" xfId="38854"/>
    <cellStyle name="Normal 2 2 2 2 2 24 2 2 14" xfId="9680"/>
    <cellStyle name="Normal 2 2 2 2 2 24 2 2 14 2" xfId="23922"/>
    <cellStyle name="Normal 2 2 2 2 2 24 2 2 15" xfId="16436"/>
    <cellStyle name="Normal 2 2 2 2 2 24 2 2 15 2" xfId="20187"/>
    <cellStyle name="Normal 2 2 2 2 2 24 2 2 16" xfId="11983"/>
    <cellStyle name="Normal 2 2 2 2 2 24 2 2 17" xfId="27659"/>
    <cellStyle name="Normal 2 2 2 2 2 24 2 2 18" xfId="31386"/>
    <cellStyle name="Normal 2 2 2 2 2 24 2 2 19" xfId="35119"/>
    <cellStyle name="Normal 2 2 2 2 2 24 2 2 2" xfId="2899"/>
    <cellStyle name="Normal 2 2 2 2 2 24 2 2 2 10" xfId="2900"/>
    <cellStyle name="Normal 2 2 2 2 2 24 2 2 2 11" xfId="2901"/>
    <cellStyle name="Normal 2 2 2 2 2 24 2 2 2 12" xfId="2902"/>
    <cellStyle name="Normal 2 2 2 2 2 24 2 2 2 2" xfId="2903"/>
    <cellStyle name="Normal 2 2 2 2 2 24 2 2 2 2 10" xfId="2904"/>
    <cellStyle name="Normal 2 2 2 2 2 24 2 2 2 2 10 2" xfId="9688"/>
    <cellStyle name="Normal 2 2 2 2 2 24 2 2 2 2 10 2 2" xfId="23928"/>
    <cellStyle name="Normal 2 2 2 2 2 24 2 2 2 2 10 3" xfId="16442"/>
    <cellStyle name="Normal 2 2 2 2 2 24 2 2 2 2 10 3 2" xfId="20193"/>
    <cellStyle name="Normal 2 2 2 2 2 24 2 2 2 2 10 4" xfId="11999"/>
    <cellStyle name="Normal 2 2 2 2 2 24 2 2 2 2 10 5" xfId="27665"/>
    <cellStyle name="Normal 2 2 2 2 2 24 2 2 2 2 10 6" xfId="31392"/>
    <cellStyle name="Normal 2 2 2 2 2 24 2 2 2 2 10 7" xfId="35125"/>
    <cellStyle name="Normal 2 2 2 2 2 24 2 2 2 2 10 8" xfId="38856"/>
    <cellStyle name="Normal 2 2 2 2 2 24 2 2 2 2 11" xfId="2905"/>
    <cellStyle name="Normal 2 2 2 2 2 24 2 2 2 2 11 2" xfId="9689"/>
    <cellStyle name="Normal 2 2 2 2 2 24 2 2 2 2 11 2 2" xfId="23929"/>
    <cellStyle name="Normal 2 2 2 2 2 24 2 2 2 2 11 3" xfId="16443"/>
    <cellStyle name="Normal 2 2 2 2 2 24 2 2 2 2 11 3 2" xfId="20194"/>
    <cellStyle name="Normal 2 2 2 2 2 24 2 2 2 2 11 4" xfId="12000"/>
    <cellStyle name="Normal 2 2 2 2 2 24 2 2 2 2 11 5" xfId="27666"/>
    <cellStyle name="Normal 2 2 2 2 2 24 2 2 2 2 11 6" xfId="31393"/>
    <cellStyle name="Normal 2 2 2 2 2 24 2 2 2 2 11 7" xfId="35126"/>
    <cellStyle name="Normal 2 2 2 2 2 24 2 2 2 2 11 8" xfId="38857"/>
    <cellStyle name="Normal 2 2 2 2 2 24 2 2 2 2 12" xfId="2906"/>
    <cellStyle name="Normal 2 2 2 2 2 24 2 2 2 2 12 2" xfId="9690"/>
    <cellStyle name="Normal 2 2 2 2 2 24 2 2 2 2 12 2 2" xfId="23930"/>
    <cellStyle name="Normal 2 2 2 2 2 24 2 2 2 2 12 3" xfId="16444"/>
    <cellStyle name="Normal 2 2 2 2 2 24 2 2 2 2 12 3 2" xfId="20195"/>
    <cellStyle name="Normal 2 2 2 2 2 24 2 2 2 2 12 4" xfId="12001"/>
    <cellStyle name="Normal 2 2 2 2 2 24 2 2 2 2 12 5" xfId="27667"/>
    <cellStyle name="Normal 2 2 2 2 2 24 2 2 2 2 12 6" xfId="31394"/>
    <cellStyle name="Normal 2 2 2 2 2 24 2 2 2 2 12 7" xfId="35127"/>
    <cellStyle name="Normal 2 2 2 2 2 24 2 2 2 2 12 8" xfId="38858"/>
    <cellStyle name="Normal 2 2 2 2 2 24 2 2 2 2 13" xfId="9687"/>
    <cellStyle name="Normal 2 2 2 2 2 24 2 2 2 2 13 2" xfId="23927"/>
    <cellStyle name="Normal 2 2 2 2 2 24 2 2 2 2 14" xfId="16441"/>
    <cellStyle name="Normal 2 2 2 2 2 24 2 2 2 2 14 2" xfId="20192"/>
    <cellStyle name="Normal 2 2 2 2 2 24 2 2 2 2 15" xfId="11998"/>
    <cellStyle name="Normal 2 2 2 2 2 24 2 2 2 2 16" xfId="27664"/>
    <cellStyle name="Normal 2 2 2 2 2 24 2 2 2 2 17" xfId="31391"/>
    <cellStyle name="Normal 2 2 2 2 2 24 2 2 2 2 18" xfId="35124"/>
    <cellStyle name="Normal 2 2 2 2 2 24 2 2 2 2 19" xfId="38855"/>
    <cellStyle name="Normal 2 2 2 2 2 24 2 2 2 2 2" xfId="2907"/>
    <cellStyle name="Normal 2 2 2 2 2 24 2 2 2 2 2 10" xfId="2908"/>
    <cellStyle name="Normal 2 2 2 2 2 24 2 2 2 2 2 11" xfId="2909"/>
    <cellStyle name="Normal 2 2 2 2 2 24 2 2 2 2 2 2" xfId="2910"/>
    <cellStyle name="Normal 2 2 2 2 2 24 2 2 2 2 2 2 10" xfId="2911"/>
    <cellStyle name="Normal 2 2 2 2 2 24 2 2 2 2 2 2 10 2" xfId="9693"/>
    <cellStyle name="Normal 2 2 2 2 2 24 2 2 2 2 2 2 10 2 2" xfId="23932"/>
    <cellStyle name="Normal 2 2 2 2 2 24 2 2 2 2 2 2 10 3" xfId="16446"/>
    <cellStyle name="Normal 2 2 2 2 2 24 2 2 2 2 2 2 10 3 2" xfId="20197"/>
    <cellStyle name="Normal 2 2 2 2 2 24 2 2 2 2 2 2 10 4" xfId="12011"/>
    <cellStyle name="Normal 2 2 2 2 2 24 2 2 2 2 2 2 10 5" xfId="27669"/>
    <cellStyle name="Normal 2 2 2 2 2 24 2 2 2 2 2 2 10 6" xfId="31396"/>
    <cellStyle name="Normal 2 2 2 2 2 24 2 2 2 2 2 2 10 7" xfId="35129"/>
    <cellStyle name="Normal 2 2 2 2 2 24 2 2 2 2 2 2 10 8" xfId="38860"/>
    <cellStyle name="Normal 2 2 2 2 2 24 2 2 2 2 2 2 11" xfId="2912"/>
    <cellStyle name="Normal 2 2 2 2 2 24 2 2 2 2 2 2 11 2" xfId="9694"/>
    <cellStyle name="Normal 2 2 2 2 2 24 2 2 2 2 2 2 11 2 2" xfId="23933"/>
    <cellStyle name="Normal 2 2 2 2 2 24 2 2 2 2 2 2 11 3" xfId="16447"/>
    <cellStyle name="Normal 2 2 2 2 2 24 2 2 2 2 2 2 11 3 2" xfId="20198"/>
    <cellStyle name="Normal 2 2 2 2 2 24 2 2 2 2 2 2 11 4" xfId="12012"/>
    <cellStyle name="Normal 2 2 2 2 2 24 2 2 2 2 2 2 11 5" xfId="27670"/>
    <cellStyle name="Normal 2 2 2 2 2 24 2 2 2 2 2 2 11 6" xfId="31397"/>
    <cellStyle name="Normal 2 2 2 2 2 24 2 2 2 2 2 2 11 7" xfId="35130"/>
    <cellStyle name="Normal 2 2 2 2 2 24 2 2 2 2 2 2 11 8" xfId="38861"/>
    <cellStyle name="Normal 2 2 2 2 2 24 2 2 2 2 2 2 12" xfId="9692"/>
    <cellStyle name="Normal 2 2 2 2 2 24 2 2 2 2 2 2 12 2" xfId="23931"/>
    <cellStyle name="Normal 2 2 2 2 2 24 2 2 2 2 2 2 13" xfId="16445"/>
    <cellStyle name="Normal 2 2 2 2 2 24 2 2 2 2 2 2 13 2" xfId="20196"/>
    <cellStyle name="Normal 2 2 2 2 2 24 2 2 2 2 2 2 14" xfId="12010"/>
    <cellStyle name="Normal 2 2 2 2 2 24 2 2 2 2 2 2 15" xfId="27668"/>
    <cellStyle name="Normal 2 2 2 2 2 24 2 2 2 2 2 2 16" xfId="31395"/>
    <cellStyle name="Normal 2 2 2 2 2 24 2 2 2 2 2 2 17" xfId="35128"/>
    <cellStyle name="Normal 2 2 2 2 2 24 2 2 2 2 2 2 18" xfId="38859"/>
    <cellStyle name="Normal 2 2 2 2 2 24 2 2 2 2 2 2 2" xfId="2913"/>
    <cellStyle name="Normal 2 2 2 2 2 24 2 2 2 2 2 2 2 2" xfId="2914"/>
    <cellStyle name="Normal 2 2 2 2 2 24 2 2 2 2 2 2 2 2 2" xfId="9695"/>
    <cellStyle name="Normal 2 2 2 2 2 24 2 2 2 2 2 2 2 2 2 2" xfId="23934"/>
    <cellStyle name="Normal 2 2 2 2 2 24 2 2 2 2 2 2 2 2 3" xfId="16448"/>
    <cellStyle name="Normal 2 2 2 2 2 24 2 2 2 2 2 2 2 2 3 2" xfId="20199"/>
    <cellStyle name="Normal 2 2 2 2 2 24 2 2 2 2 2 2 2 2 4" xfId="12013"/>
    <cellStyle name="Normal 2 2 2 2 2 24 2 2 2 2 2 2 2 2 5" xfId="27671"/>
    <cellStyle name="Normal 2 2 2 2 2 24 2 2 2 2 2 2 2 2 6" xfId="31398"/>
    <cellStyle name="Normal 2 2 2 2 2 24 2 2 2 2 2 2 2 2 7" xfId="35131"/>
    <cellStyle name="Normal 2 2 2 2 2 24 2 2 2 2 2 2 2 2 8" xfId="38862"/>
    <cellStyle name="Normal 2 2 2 2 2 24 2 2 2 2 2 2 3" xfId="2915"/>
    <cellStyle name="Normal 2 2 2 2 2 24 2 2 2 2 2 2 3 2" xfId="9696"/>
    <cellStyle name="Normal 2 2 2 2 2 24 2 2 2 2 2 2 3 2 2" xfId="23935"/>
    <cellStyle name="Normal 2 2 2 2 2 24 2 2 2 2 2 2 3 3" xfId="16449"/>
    <cellStyle name="Normal 2 2 2 2 2 24 2 2 2 2 2 2 3 3 2" xfId="20200"/>
    <cellStyle name="Normal 2 2 2 2 2 24 2 2 2 2 2 2 3 4" xfId="12014"/>
    <cellStyle name="Normal 2 2 2 2 2 24 2 2 2 2 2 2 3 5" xfId="27672"/>
    <cellStyle name="Normal 2 2 2 2 2 24 2 2 2 2 2 2 3 6" xfId="31399"/>
    <cellStyle name="Normal 2 2 2 2 2 24 2 2 2 2 2 2 3 7" xfId="35132"/>
    <cellStyle name="Normal 2 2 2 2 2 24 2 2 2 2 2 2 3 8" xfId="38863"/>
    <cellStyle name="Normal 2 2 2 2 2 24 2 2 2 2 2 2 4" xfId="2916"/>
    <cellStyle name="Normal 2 2 2 2 2 24 2 2 2 2 2 2 4 2" xfId="9697"/>
    <cellStyle name="Normal 2 2 2 2 2 24 2 2 2 2 2 2 4 2 2" xfId="23936"/>
    <cellStyle name="Normal 2 2 2 2 2 24 2 2 2 2 2 2 4 3" xfId="16450"/>
    <cellStyle name="Normal 2 2 2 2 2 24 2 2 2 2 2 2 4 3 2" xfId="20201"/>
    <cellStyle name="Normal 2 2 2 2 2 24 2 2 2 2 2 2 4 4" xfId="12015"/>
    <cellStyle name="Normal 2 2 2 2 2 24 2 2 2 2 2 2 4 5" xfId="27673"/>
    <cellStyle name="Normal 2 2 2 2 2 24 2 2 2 2 2 2 4 6" xfId="31400"/>
    <cellStyle name="Normal 2 2 2 2 2 24 2 2 2 2 2 2 4 7" xfId="35133"/>
    <cellStyle name="Normal 2 2 2 2 2 24 2 2 2 2 2 2 4 8" xfId="38864"/>
    <cellStyle name="Normal 2 2 2 2 2 24 2 2 2 2 2 2 5" xfId="2917"/>
    <cellStyle name="Normal 2 2 2 2 2 24 2 2 2 2 2 2 5 2" xfId="9698"/>
    <cellStyle name="Normal 2 2 2 2 2 24 2 2 2 2 2 2 5 2 2" xfId="23937"/>
    <cellStyle name="Normal 2 2 2 2 2 24 2 2 2 2 2 2 5 3" xfId="16451"/>
    <cellStyle name="Normal 2 2 2 2 2 24 2 2 2 2 2 2 5 3 2" xfId="20202"/>
    <cellStyle name="Normal 2 2 2 2 2 24 2 2 2 2 2 2 5 4" xfId="12016"/>
    <cellStyle name="Normal 2 2 2 2 2 24 2 2 2 2 2 2 5 5" xfId="27674"/>
    <cellStyle name="Normal 2 2 2 2 2 24 2 2 2 2 2 2 5 6" xfId="31401"/>
    <cellStyle name="Normal 2 2 2 2 2 24 2 2 2 2 2 2 5 7" xfId="35134"/>
    <cellStyle name="Normal 2 2 2 2 2 24 2 2 2 2 2 2 5 8" xfId="38865"/>
    <cellStyle name="Normal 2 2 2 2 2 24 2 2 2 2 2 2 6" xfId="2918"/>
    <cellStyle name="Normal 2 2 2 2 2 24 2 2 2 2 2 2 6 2" xfId="9699"/>
    <cellStyle name="Normal 2 2 2 2 2 24 2 2 2 2 2 2 6 2 2" xfId="23938"/>
    <cellStyle name="Normal 2 2 2 2 2 24 2 2 2 2 2 2 6 3" xfId="16452"/>
    <cellStyle name="Normal 2 2 2 2 2 24 2 2 2 2 2 2 6 3 2" xfId="20203"/>
    <cellStyle name="Normal 2 2 2 2 2 24 2 2 2 2 2 2 6 4" xfId="12017"/>
    <cellStyle name="Normal 2 2 2 2 2 24 2 2 2 2 2 2 6 5" xfId="27675"/>
    <cellStyle name="Normal 2 2 2 2 2 24 2 2 2 2 2 2 6 6" xfId="31402"/>
    <cellStyle name="Normal 2 2 2 2 2 24 2 2 2 2 2 2 6 7" xfId="35135"/>
    <cellStyle name="Normal 2 2 2 2 2 24 2 2 2 2 2 2 6 8" xfId="38866"/>
    <cellStyle name="Normal 2 2 2 2 2 24 2 2 2 2 2 2 7" xfId="2919"/>
    <cellStyle name="Normal 2 2 2 2 2 24 2 2 2 2 2 2 7 2" xfId="9700"/>
    <cellStyle name="Normal 2 2 2 2 2 24 2 2 2 2 2 2 7 2 2" xfId="23939"/>
    <cellStyle name="Normal 2 2 2 2 2 24 2 2 2 2 2 2 7 3" xfId="16453"/>
    <cellStyle name="Normal 2 2 2 2 2 24 2 2 2 2 2 2 7 3 2" xfId="20204"/>
    <cellStyle name="Normal 2 2 2 2 2 24 2 2 2 2 2 2 7 4" xfId="12023"/>
    <cellStyle name="Normal 2 2 2 2 2 24 2 2 2 2 2 2 7 5" xfId="27676"/>
    <cellStyle name="Normal 2 2 2 2 2 24 2 2 2 2 2 2 7 6" xfId="31403"/>
    <cellStyle name="Normal 2 2 2 2 2 24 2 2 2 2 2 2 7 7" xfId="35136"/>
    <cellStyle name="Normal 2 2 2 2 2 24 2 2 2 2 2 2 7 8" xfId="38867"/>
    <cellStyle name="Normal 2 2 2 2 2 24 2 2 2 2 2 2 8" xfId="2920"/>
    <cellStyle name="Normal 2 2 2 2 2 24 2 2 2 2 2 2 8 2" xfId="9701"/>
    <cellStyle name="Normal 2 2 2 2 2 24 2 2 2 2 2 2 8 2 2" xfId="23940"/>
    <cellStyle name="Normal 2 2 2 2 2 24 2 2 2 2 2 2 8 3" xfId="16454"/>
    <cellStyle name="Normal 2 2 2 2 2 24 2 2 2 2 2 2 8 3 2" xfId="20205"/>
    <cellStyle name="Normal 2 2 2 2 2 24 2 2 2 2 2 2 8 4" xfId="12024"/>
    <cellStyle name="Normal 2 2 2 2 2 24 2 2 2 2 2 2 8 5" xfId="27677"/>
    <cellStyle name="Normal 2 2 2 2 2 24 2 2 2 2 2 2 8 6" xfId="31404"/>
    <cellStyle name="Normal 2 2 2 2 2 24 2 2 2 2 2 2 8 7" xfId="35137"/>
    <cellStyle name="Normal 2 2 2 2 2 24 2 2 2 2 2 2 8 8" xfId="38868"/>
    <cellStyle name="Normal 2 2 2 2 2 24 2 2 2 2 2 2 9" xfId="2921"/>
    <cellStyle name="Normal 2 2 2 2 2 24 2 2 2 2 2 2 9 2" xfId="9702"/>
    <cellStyle name="Normal 2 2 2 2 2 24 2 2 2 2 2 2 9 2 2" xfId="23941"/>
    <cellStyle name="Normal 2 2 2 2 2 24 2 2 2 2 2 2 9 3" xfId="16455"/>
    <cellStyle name="Normal 2 2 2 2 2 24 2 2 2 2 2 2 9 3 2" xfId="20206"/>
    <cellStyle name="Normal 2 2 2 2 2 24 2 2 2 2 2 2 9 4" xfId="12025"/>
    <cellStyle name="Normal 2 2 2 2 2 24 2 2 2 2 2 2 9 5" xfId="27678"/>
    <cellStyle name="Normal 2 2 2 2 2 24 2 2 2 2 2 2 9 6" xfId="31405"/>
    <cellStyle name="Normal 2 2 2 2 2 24 2 2 2 2 2 2 9 7" xfId="35138"/>
    <cellStyle name="Normal 2 2 2 2 2 24 2 2 2 2 2 2 9 8" xfId="38869"/>
    <cellStyle name="Normal 2 2 2 2 2 24 2 2 2 2 2 3" xfId="2922"/>
    <cellStyle name="Normal 2 2 2 2 2 24 2 2 2 2 2 3 2" xfId="2923"/>
    <cellStyle name="Normal 2 2 2 2 2 24 2 2 2 2 2 3 3" xfId="9703"/>
    <cellStyle name="Normal 2 2 2 2 2 24 2 2 2 2 2 3 3 2" xfId="23942"/>
    <cellStyle name="Normal 2 2 2 2 2 24 2 2 2 2 2 3 4" xfId="16456"/>
    <cellStyle name="Normal 2 2 2 2 2 24 2 2 2 2 2 3 4 2" xfId="20207"/>
    <cellStyle name="Normal 2 2 2 2 2 24 2 2 2 2 2 3 5" xfId="12026"/>
    <cellStyle name="Normal 2 2 2 2 2 24 2 2 2 2 2 3 6" xfId="27679"/>
    <cellStyle name="Normal 2 2 2 2 2 24 2 2 2 2 2 3 7" xfId="31406"/>
    <cellStyle name="Normal 2 2 2 2 2 24 2 2 2 2 2 3 8" xfId="35139"/>
    <cellStyle name="Normal 2 2 2 2 2 24 2 2 2 2 2 3 9" xfId="38870"/>
    <cellStyle name="Normal 2 2 2 2 2 24 2 2 2 2 2 4" xfId="2924"/>
    <cellStyle name="Normal 2 2 2 2 2 24 2 2 2 2 2 5" xfId="2925"/>
    <cellStyle name="Normal 2 2 2 2 2 24 2 2 2 2 2 6" xfId="2926"/>
    <cellStyle name="Normal 2 2 2 2 2 24 2 2 2 2 2 7" xfId="2927"/>
    <cellStyle name="Normal 2 2 2 2 2 24 2 2 2 2 2 8" xfId="2928"/>
    <cellStyle name="Normal 2 2 2 2 2 24 2 2 2 2 2 9" xfId="2929"/>
    <cellStyle name="Normal 2 2 2 2 2 24 2 2 2 2 3" xfId="2930"/>
    <cellStyle name="Normal 2 2 2 2 2 24 2 2 2 2 3 2" xfId="2931"/>
    <cellStyle name="Normal 2 2 2 2 2 24 2 2 2 2 3 2 2" xfId="9705"/>
    <cellStyle name="Normal 2 2 2 2 2 24 2 2 2 2 3 2 2 2" xfId="23943"/>
    <cellStyle name="Normal 2 2 2 2 2 24 2 2 2 2 3 2 3" xfId="16457"/>
    <cellStyle name="Normal 2 2 2 2 2 24 2 2 2 2 3 2 3 2" xfId="20208"/>
    <cellStyle name="Normal 2 2 2 2 2 24 2 2 2 2 3 2 4" xfId="12035"/>
    <cellStyle name="Normal 2 2 2 2 2 24 2 2 2 2 3 2 5" xfId="27680"/>
    <cellStyle name="Normal 2 2 2 2 2 24 2 2 2 2 3 2 6" xfId="31407"/>
    <cellStyle name="Normal 2 2 2 2 2 24 2 2 2 2 3 2 7" xfId="35140"/>
    <cellStyle name="Normal 2 2 2 2 2 24 2 2 2 2 3 2 8" xfId="38871"/>
    <cellStyle name="Normal 2 2 2 2 2 24 2 2 2 2 4" xfId="2932"/>
    <cellStyle name="Normal 2 2 2 2 2 24 2 2 2 2 4 2" xfId="9706"/>
    <cellStyle name="Normal 2 2 2 2 2 24 2 2 2 2 4 2 2" xfId="23944"/>
    <cellStyle name="Normal 2 2 2 2 2 24 2 2 2 2 4 3" xfId="16458"/>
    <cellStyle name="Normal 2 2 2 2 2 24 2 2 2 2 4 3 2" xfId="20209"/>
    <cellStyle name="Normal 2 2 2 2 2 24 2 2 2 2 4 4" xfId="12036"/>
    <cellStyle name="Normal 2 2 2 2 2 24 2 2 2 2 4 5" xfId="27681"/>
    <cellStyle name="Normal 2 2 2 2 2 24 2 2 2 2 4 6" xfId="31408"/>
    <cellStyle name="Normal 2 2 2 2 2 24 2 2 2 2 4 7" xfId="35141"/>
    <cellStyle name="Normal 2 2 2 2 2 24 2 2 2 2 4 8" xfId="38872"/>
    <cellStyle name="Normal 2 2 2 2 2 24 2 2 2 2 5" xfId="2933"/>
    <cellStyle name="Normal 2 2 2 2 2 24 2 2 2 2 5 2" xfId="9707"/>
    <cellStyle name="Normal 2 2 2 2 2 24 2 2 2 2 5 2 2" xfId="23945"/>
    <cellStyle name="Normal 2 2 2 2 2 24 2 2 2 2 5 3" xfId="16459"/>
    <cellStyle name="Normal 2 2 2 2 2 24 2 2 2 2 5 3 2" xfId="20210"/>
    <cellStyle name="Normal 2 2 2 2 2 24 2 2 2 2 5 4" xfId="12037"/>
    <cellStyle name="Normal 2 2 2 2 2 24 2 2 2 2 5 5" xfId="27682"/>
    <cellStyle name="Normal 2 2 2 2 2 24 2 2 2 2 5 6" xfId="31409"/>
    <cellStyle name="Normal 2 2 2 2 2 24 2 2 2 2 5 7" xfId="35142"/>
    <cellStyle name="Normal 2 2 2 2 2 24 2 2 2 2 5 8" xfId="38873"/>
    <cellStyle name="Normal 2 2 2 2 2 24 2 2 2 2 6" xfId="2934"/>
    <cellStyle name="Normal 2 2 2 2 2 24 2 2 2 2 6 2" xfId="9708"/>
    <cellStyle name="Normal 2 2 2 2 2 24 2 2 2 2 6 2 2" xfId="23946"/>
    <cellStyle name="Normal 2 2 2 2 2 24 2 2 2 2 6 3" xfId="16460"/>
    <cellStyle name="Normal 2 2 2 2 2 24 2 2 2 2 6 3 2" xfId="20211"/>
    <cellStyle name="Normal 2 2 2 2 2 24 2 2 2 2 6 4" xfId="12038"/>
    <cellStyle name="Normal 2 2 2 2 2 24 2 2 2 2 6 5" xfId="27683"/>
    <cellStyle name="Normal 2 2 2 2 2 24 2 2 2 2 6 6" xfId="31410"/>
    <cellStyle name="Normal 2 2 2 2 2 24 2 2 2 2 6 7" xfId="35143"/>
    <cellStyle name="Normal 2 2 2 2 2 24 2 2 2 2 6 8" xfId="38874"/>
    <cellStyle name="Normal 2 2 2 2 2 24 2 2 2 2 7" xfId="2935"/>
    <cellStyle name="Normal 2 2 2 2 2 24 2 2 2 2 7 2" xfId="9709"/>
    <cellStyle name="Normal 2 2 2 2 2 24 2 2 2 2 7 2 2" xfId="23947"/>
    <cellStyle name="Normal 2 2 2 2 2 24 2 2 2 2 7 3" xfId="16461"/>
    <cellStyle name="Normal 2 2 2 2 2 24 2 2 2 2 7 3 2" xfId="20212"/>
    <cellStyle name="Normal 2 2 2 2 2 24 2 2 2 2 7 4" xfId="12039"/>
    <cellStyle name="Normal 2 2 2 2 2 24 2 2 2 2 7 5" xfId="27684"/>
    <cellStyle name="Normal 2 2 2 2 2 24 2 2 2 2 7 6" xfId="31411"/>
    <cellStyle name="Normal 2 2 2 2 2 24 2 2 2 2 7 7" xfId="35144"/>
    <cellStyle name="Normal 2 2 2 2 2 24 2 2 2 2 7 8" xfId="38875"/>
    <cellStyle name="Normal 2 2 2 2 2 24 2 2 2 2 8" xfId="2936"/>
    <cellStyle name="Normal 2 2 2 2 2 24 2 2 2 2 8 2" xfId="9710"/>
    <cellStyle name="Normal 2 2 2 2 2 24 2 2 2 2 8 2 2" xfId="23948"/>
    <cellStyle name="Normal 2 2 2 2 2 24 2 2 2 2 8 3" xfId="16462"/>
    <cellStyle name="Normal 2 2 2 2 2 24 2 2 2 2 8 3 2" xfId="20213"/>
    <cellStyle name="Normal 2 2 2 2 2 24 2 2 2 2 8 4" xfId="12040"/>
    <cellStyle name="Normal 2 2 2 2 2 24 2 2 2 2 8 5" xfId="27685"/>
    <cellStyle name="Normal 2 2 2 2 2 24 2 2 2 2 8 6" xfId="31412"/>
    <cellStyle name="Normal 2 2 2 2 2 24 2 2 2 2 8 7" xfId="35145"/>
    <cellStyle name="Normal 2 2 2 2 2 24 2 2 2 2 8 8" xfId="38876"/>
    <cellStyle name="Normal 2 2 2 2 2 24 2 2 2 2 9" xfId="2937"/>
    <cellStyle name="Normal 2 2 2 2 2 24 2 2 2 2 9 2" xfId="9711"/>
    <cellStyle name="Normal 2 2 2 2 2 24 2 2 2 2 9 2 2" xfId="23949"/>
    <cellStyle name="Normal 2 2 2 2 2 24 2 2 2 2 9 3" xfId="16463"/>
    <cellStyle name="Normal 2 2 2 2 2 24 2 2 2 2 9 3 2" xfId="20214"/>
    <cellStyle name="Normal 2 2 2 2 2 24 2 2 2 2 9 4" xfId="12041"/>
    <cellStyle name="Normal 2 2 2 2 2 24 2 2 2 2 9 5" xfId="27686"/>
    <cellStyle name="Normal 2 2 2 2 2 24 2 2 2 2 9 6" xfId="31413"/>
    <cellStyle name="Normal 2 2 2 2 2 24 2 2 2 2 9 7" xfId="35146"/>
    <cellStyle name="Normal 2 2 2 2 2 24 2 2 2 2 9 8" xfId="38877"/>
    <cellStyle name="Normal 2 2 2 2 2 24 2 2 2 3" xfId="2938"/>
    <cellStyle name="Normal 2 2 2 2 2 24 2 2 2 3 10" xfId="2939"/>
    <cellStyle name="Normal 2 2 2 2 2 24 2 2 2 3 10 2" xfId="9713"/>
    <cellStyle name="Normal 2 2 2 2 2 24 2 2 2 3 10 2 2" xfId="23951"/>
    <cellStyle name="Normal 2 2 2 2 2 24 2 2 2 3 10 3" xfId="16465"/>
    <cellStyle name="Normal 2 2 2 2 2 24 2 2 2 3 10 3 2" xfId="20216"/>
    <cellStyle name="Normal 2 2 2 2 2 24 2 2 2 3 10 4" xfId="12043"/>
    <cellStyle name="Normal 2 2 2 2 2 24 2 2 2 3 10 5" xfId="27688"/>
    <cellStyle name="Normal 2 2 2 2 2 24 2 2 2 3 10 6" xfId="31415"/>
    <cellStyle name="Normal 2 2 2 2 2 24 2 2 2 3 10 7" xfId="35148"/>
    <cellStyle name="Normal 2 2 2 2 2 24 2 2 2 3 10 8" xfId="38879"/>
    <cellStyle name="Normal 2 2 2 2 2 24 2 2 2 3 11" xfId="2940"/>
    <cellStyle name="Normal 2 2 2 2 2 24 2 2 2 3 11 2" xfId="9714"/>
    <cellStyle name="Normal 2 2 2 2 2 24 2 2 2 3 11 2 2" xfId="23952"/>
    <cellStyle name="Normal 2 2 2 2 2 24 2 2 2 3 11 3" xfId="16466"/>
    <cellStyle name="Normal 2 2 2 2 2 24 2 2 2 3 11 3 2" xfId="20217"/>
    <cellStyle name="Normal 2 2 2 2 2 24 2 2 2 3 11 4" xfId="12052"/>
    <cellStyle name="Normal 2 2 2 2 2 24 2 2 2 3 11 5" xfId="27689"/>
    <cellStyle name="Normal 2 2 2 2 2 24 2 2 2 3 11 6" xfId="31416"/>
    <cellStyle name="Normal 2 2 2 2 2 24 2 2 2 3 11 7" xfId="35149"/>
    <cellStyle name="Normal 2 2 2 2 2 24 2 2 2 3 11 8" xfId="38880"/>
    <cellStyle name="Normal 2 2 2 2 2 24 2 2 2 3 12" xfId="9712"/>
    <cellStyle name="Normal 2 2 2 2 2 24 2 2 2 3 12 2" xfId="23950"/>
    <cellStyle name="Normal 2 2 2 2 2 24 2 2 2 3 13" xfId="16464"/>
    <cellStyle name="Normal 2 2 2 2 2 24 2 2 2 3 13 2" xfId="20215"/>
    <cellStyle name="Normal 2 2 2 2 2 24 2 2 2 3 14" xfId="12042"/>
    <cellStyle name="Normal 2 2 2 2 2 24 2 2 2 3 15" xfId="27687"/>
    <cellStyle name="Normal 2 2 2 2 2 24 2 2 2 3 16" xfId="31414"/>
    <cellStyle name="Normal 2 2 2 2 2 24 2 2 2 3 17" xfId="35147"/>
    <cellStyle name="Normal 2 2 2 2 2 24 2 2 2 3 18" xfId="38878"/>
    <cellStyle name="Normal 2 2 2 2 2 24 2 2 2 3 2" xfId="2941"/>
    <cellStyle name="Normal 2 2 2 2 2 24 2 2 2 3 2 2" xfId="2942"/>
    <cellStyle name="Normal 2 2 2 2 2 24 2 2 2 3 2 2 2" xfId="9716"/>
    <cellStyle name="Normal 2 2 2 2 2 24 2 2 2 3 2 2 2 2" xfId="23953"/>
    <cellStyle name="Normal 2 2 2 2 2 24 2 2 2 3 2 2 3" xfId="16467"/>
    <cellStyle name="Normal 2 2 2 2 2 24 2 2 2 3 2 2 3 2" xfId="20218"/>
    <cellStyle name="Normal 2 2 2 2 2 24 2 2 2 3 2 2 4" xfId="12053"/>
    <cellStyle name="Normal 2 2 2 2 2 24 2 2 2 3 2 2 5" xfId="27690"/>
    <cellStyle name="Normal 2 2 2 2 2 24 2 2 2 3 2 2 6" xfId="31417"/>
    <cellStyle name="Normal 2 2 2 2 2 24 2 2 2 3 2 2 7" xfId="35150"/>
    <cellStyle name="Normal 2 2 2 2 2 24 2 2 2 3 2 2 8" xfId="38881"/>
    <cellStyle name="Normal 2 2 2 2 2 24 2 2 2 3 3" xfId="2943"/>
    <cellStyle name="Normal 2 2 2 2 2 24 2 2 2 3 3 2" xfId="9717"/>
    <cellStyle name="Normal 2 2 2 2 2 24 2 2 2 3 3 2 2" xfId="23954"/>
    <cellStyle name="Normal 2 2 2 2 2 24 2 2 2 3 3 3" xfId="16468"/>
    <cellStyle name="Normal 2 2 2 2 2 24 2 2 2 3 3 3 2" xfId="20219"/>
    <cellStyle name="Normal 2 2 2 2 2 24 2 2 2 3 3 4" xfId="12054"/>
    <cellStyle name="Normal 2 2 2 2 2 24 2 2 2 3 3 5" xfId="27691"/>
    <cellStyle name="Normal 2 2 2 2 2 24 2 2 2 3 3 6" xfId="31418"/>
    <cellStyle name="Normal 2 2 2 2 2 24 2 2 2 3 3 7" xfId="35151"/>
    <cellStyle name="Normal 2 2 2 2 2 24 2 2 2 3 3 8" xfId="38882"/>
    <cellStyle name="Normal 2 2 2 2 2 24 2 2 2 3 4" xfId="2944"/>
    <cellStyle name="Normal 2 2 2 2 2 24 2 2 2 3 4 2" xfId="9718"/>
    <cellStyle name="Normal 2 2 2 2 2 24 2 2 2 3 4 2 2" xfId="23955"/>
    <cellStyle name="Normal 2 2 2 2 2 24 2 2 2 3 4 3" xfId="16469"/>
    <cellStyle name="Normal 2 2 2 2 2 24 2 2 2 3 4 3 2" xfId="20220"/>
    <cellStyle name="Normal 2 2 2 2 2 24 2 2 2 3 4 4" xfId="12055"/>
    <cellStyle name="Normal 2 2 2 2 2 24 2 2 2 3 4 5" xfId="27692"/>
    <cellStyle name="Normal 2 2 2 2 2 24 2 2 2 3 4 6" xfId="31419"/>
    <cellStyle name="Normal 2 2 2 2 2 24 2 2 2 3 4 7" xfId="35152"/>
    <cellStyle name="Normal 2 2 2 2 2 24 2 2 2 3 4 8" xfId="38883"/>
    <cellStyle name="Normal 2 2 2 2 2 24 2 2 2 3 5" xfId="2945"/>
    <cellStyle name="Normal 2 2 2 2 2 24 2 2 2 3 5 2" xfId="9719"/>
    <cellStyle name="Normal 2 2 2 2 2 24 2 2 2 3 5 2 2" xfId="23956"/>
    <cellStyle name="Normal 2 2 2 2 2 24 2 2 2 3 5 3" xfId="16470"/>
    <cellStyle name="Normal 2 2 2 2 2 24 2 2 2 3 5 3 2" xfId="20221"/>
    <cellStyle name="Normal 2 2 2 2 2 24 2 2 2 3 5 4" xfId="12056"/>
    <cellStyle name="Normal 2 2 2 2 2 24 2 2 2 3 5 5" xfId="27693"/>
    <cellStyle name="Normal 2 2 2 2 2 24 2 2 2 3 5 6" xfId="31420"/>
    <cellStyle name="Normal 2 2 2 2 2 24 2 2 2 3 5 7" xfId="35153"/>
    <cellStyle name="Normal 2 2 2 2 2 24 2 2 2 3 5 8" xfId="38884"/>
    <cellStyle name="Normal 2 2 2 2 2 24 2 2 2 3 6" xfId="2946"/>
    <cellStyle name="Normal 2 2 2 2 2 24 2 2 2 3 6 2" xfId="9720"/>
    <cellStyle name="Normal 2 2 2 2 2 24 2 2 2 3 6 2 2" xfId="23957"/>
    <cellStyle name="Normal 2 2 2 2 2 24 2 2 2 3 6 3" xfId="16471"/>
    <cellStyle name="Normal 2 2 2 2 2 24 2 2 2 3 6 3 2" xfId="20222"/>
    <cellStyle name="Normal 2 2 2 2 2 24 2 2 2 3 6 4" xfId="12057"/>
    <cellStyle name="Normal 2 2 2 2 2 24 2 2 2 3 6 5" xfId="27694"/>
    <cellStyle name="Normal 2 2 2 2 2 24 2 2 2 3 6 6" xfId="31421"/>
    <cellStyle name="Normal 2 2 2 2 2 24 2 2 2 3 6 7" xfId="35154"/>
    <cellStyle name="Normal 2 2 2 2 2 24 2 2 2 3 6 8" xfId="38885"/>
    <cellStyle name="Normal 2 2 2 2 2 24 2 2 2 3 7" xfId="2947"/>
    <cellStyle name="Normal 2 2 2 2 2 24 2 2 2 3 7 2" xfId="9721"/>
    <cellStyle name="Normal 2 2 2 2 2 24 2 2 2 3 7 2 2" xfId="23958"/>
    <cellStyle name="Normal 2 2 2 2 2 24 2 2 2 3 7 3" xfId="16472"/>
    <cellStyle name="Normal 2 2 2 2 2 24 2 2 2 3 7 3 2" xfId="20223"/>
    <cellStyle name="Normal 2 2 2 2 2 24 2 2 2 3 7 4" xfId="12058"/>
    <cellStyle name="Normal 2 2 2 2 2 24 2 2 2 3 7 5" xfId="27695"/>
    <cellStyle name="Normal 2 2 2 2 2 24 2 2 2 3 7 6" xfId="31422"/>
    <cellStyle name="Normal 2 2 2 2 2 24 2 2 2 3 7 7" xfId="35155"/>
    <cellStyle name="Normal 2 2 2 2 2 24 2 2 2 3 7 8" xfId="38886"/>
    <cellStyle name="Normal 2 2 2 2 2 24 2 2 2 3 8" xfId="2948"/>
    <cellStyle name="Normal 2 2 2 2 2 24 2 2 2 3 8 2" xfId="9722"/>
    <cellStyle name="Normal 2 2 2 2 2 24 2 2 2 3 8 2 2" xfId="23959"/>
    <cellStyle name="Normal 2 2 2 2 2 24 2 2 2 3 8 3" xfId="16473"/>
    <cellStyle name="Normal 2 2 2 2 2 24 2 2 2 3 8 3 2" xfId="20224"/>
    <cellStyle name="Normal 2 2 2 2 2 24 2 2 2 3 8 4" xfId="12059"/>
    <cellStyle name="Normal 2 2 2 2 2 24 2 2 2 3 8 5" xfId="27696"/>
    <cellStyle name="Normal 2 2 2 2 2 24 2 2 2 3 8 6" xfId="31423"/>
    <cellStyle name="Normal 2 2 2 2 2 24 2 2 2 3 8 7" xfId="35156"/>
    <cellStyle name="Normal 2 2 2 2 2 24 2 2 2 3 8 8" xfId="38887"/>
    <cellStyle name="Normal 2 2 2 2 2 24 2 2 2 3 9" xfId="2949"/>
    <cellStyle name="Normal 2 2 2 2 2 24 2 2 2 3 9 2" xfId="9723"/>
    <cellStyle name="Normal 2 2 2 2 2 24 2 2 2 3 9 2 2" xfId="23960"/>
    <cellStyle name="Normal 2 2 2 2 2 24 2 2 2 3 9 3" xfId="16474"/>
    <cellStyle name="Normal 2 2 2 2 2 24 2 2 2 3 9 3 2" xfId="20225"/>
    <cellStyle name="Normal 2 2 2 2 2 24 2 2 2 3 9 4" xfId="12060"/>
    <cellStyle name="Normal 2 2 2 2 2 24 2 2 2 3 9 5" xfId="27697"/>
    <cellStyle name="Normal 2 2 2 2 2 24 2 2 2 3 9 6" xfId="31424"/>
    <cellStyle name="Normal 2 2 2 2 2 24 2 2 2 3 9 7" xfId="35157"/>
    <cellStyle name="Normal 2 2 2 2 2 24 2 2 2 3 9 8" xfId="38888"/>
    <cellStyle name="Normal 2 2 2 2 2 24 2 2 2 4" xfId="2950"/>
    <cellStyle name="Normal 2 2 2 2 2 24 2 2 2 4 2" xfId="2951"/>
    <cellStyle name="Normal 2 2 2 2 2 24 2 2 2 4 3" xfId="9724"/>
    <cellStyle name="Normal 2 2 2 2 2 24 2 2 2 4 3 2" xfId="23961"/>
    <cellStyle name="Normal 2 2 2 2 2 24 2 2 2 4 4" xfId="16475"/>
    <cellStyle name="Normal 2 2 2 2 2 24 2 2 2 4 4 2" xfId="20226"/>
    <cellStyle name="Normal 2 2 2 2 2 24 2 2 2 4 5" xfId="12062"/>
    <cellStyle name="Normal 2 2 2 2 2 24 2 2 2 4 6" xfId="27698"/>
    <cellStyle name="Normal 2 2 2 2 2 24 2 2 2 4 7" xfId="31425"/>
    <cellStyle name="Normal 2 2 2 2 2 24 2 2 2 4 8" xfId="35158"/>
    <cellStyle name="Normal 2 2 2 2 2 24 2 2 2 4 9" xfId="38889"/>
    <cellStyle name="Normal 2 2 2 2 2 24 2 2 2 5" xfId="2952"/>
    <cellStyle name="Normal 2 2 2 2 2 24 2 2 2 6" xfId="2953"/>
    <cellStyle name="Normal 2 2 2 2 2 24 2 2 2 7" xfId="2954"/>
    <cellStyle name="Normal 2 2 2 2 2 24 2 2 2 8" xfId="2955"/>
    <cellStyle name="Normal 2 2 2 2 2 24 2 2 2 9" xfId="2956"/>
    <cellStyle name="Normal 2 2 2 2 2 24 2 2 20" xfId="38850"/>
    <cellStyle name="Normal 2 2 2 2 2 24 2 2 3" xfId="2957"/>
    <cellStyle name="Normal 2 2 2 2 2 24 2 2 3 10" xfId="2958"/>
    <cellStyle name="Normal 2 2 2 2 2 24 2 2 3 11" xfId="2959"/>
    <cellStyle name="Normal 2 2 2 2 2 24 2 2 3 2" xfId="2960"/>
    <cellStyle name="Normal 2 2 2 2 2 24 2 2 3 2 10" xfId="2961"/>
    <cellStyle name="Normal 2 2 2 2 2 24 2 2 3 2 10 2" xfId="9732"/>
    <cellStyle name="Normal 2 2 2 2 2 24 2 2 3 2 10 2 2" xfId="23963"/>
    <cellStyle name="Normal 2 2 2 2 2 24 2 2 3 2 10 3" xfId="16477"/>
    <cellStyle name="Normal 2 2 2 2 2 24 2 2 3 2 10 3 2" xfId="20228"/>
    <cellStyle name="Normal 2 2 2 2 2 24 2 2 3 2 10 4" xfId="12073"/>
    <cellStyle name="Normal 2 2 2 2 2 24 2 2 3 2 10 5" xfId="27700"/>
    <cellStyle name="Normal 2 2 2 2 2 24 2 2 3 2 10 6" xfId="31427"/>
    <cellStyle name="Normal 2 2 2 2 2 24 2 2 3 2 10 7" xfId="35160"/>
    <cellStyle name="Normal 2 2 2 2 2 24 2 2 3 2 10 8" xfId="38891"/>
    <cellStyle name="Normal 2 2 2 2 2 24 2 2 3 2 11" xfId="2962"/>
    <cellStyle name="Normal 2 2 2 2 2 24 2 2 3 2 11 2" xfId="9733"/>
    <cellStyle name="Normal 2 2 2 2 2 24 2 2 3 2 11 2 2" xfId="23964"/>
    <cellStyle name="Normal 2 2 2 2 2 24 2 2 3 2 11 3" xfId="16478"/>
    <cellStyle name="Normal 2 2 2 2 2 24 2 2 3 2 11 3 2" xfId="20229"/>
    <cellStyle name="Normal 2 2 2 2 2 24 2 2 3 2 11 4" xfId="12075"/>
    <cellStyle name="Normal 2 2 2 2 2 24 2 2 3 2 11 5" xfId="27701"/>
    <cellStyle name="Normal 2 2 2 2 2 24 2 2 3 2 11 6" xfId="31428"/>
    <cellStyle name="Normal 2 2 2 2 2 24 2 2 3 2 11 7" xfId="35161"/>
    <cellStyle name="Normal 2 2 2 2 2 24 2 2 3 2 11 8" xfId="38892"/>
    <cellStyle name="Normal 2 2 2 2 2 24 2 2 3 2 12" xfId="9731"/>
    <cellStyle name="Normal 2 2 2 2 2 24 2 2 3 2 12 2" xfId="23962"/>
    <cellStyle name="Normal 2 2 2 2 2 24 2 2 3 2 13" xfId="16476"/>
    <cellStyle name="Normal 2 2 2 2 2 24 2 2 3 2 13 2" xfId="20227"/>
    <cellStyle name="Normal 2 2 2 2 2 24 2 2 3 2 14" xfId="12072"/>
    <cellStyle name="Normal 2 2 2 2 2 24 2 2 3 2 15" xfId="27699"/>
    <cellStyle name="Normal 2 2 2 2 2 24 2 2 3 2 16" xfId="31426"/>
    <cellStyle name="Normal 2 2 2 2 2 24 2 2 3 2 17" xfId="35159"/>
    <cellStyle name="Normal 2 2 2 2 2 24 2 2 3 2 18" xfId="38890"/>
    <cellStyle name="Normal 2 2 2 2 2 24 2 2 3 2 2" xfId="2963"/>
    <cellStyle name="Normal 2 2 2 2 2 24 2 2 3 2 2 2" xfId="2964"/>
    <cellStyle name="Normal 2 2 2 2 2 24 2 2 3 2 2 2 2" xfId="9734"/>
    <cellStyle name="Normal 2 2 2 2 2 24 2 2 3 2 2 2 2 2" xfId="23965"/>
    <cellStyle name="Normal 2 2 2 2 2 24 2 2 3 2 2 2 3" xfId="16479"/>
    <cellStyle name="Normal 2 2 2 2 2 24 2 2 3 2 2 2 3 2" xfId="20230"/>
    <cellStyle name="Normal 2 2 2 2 2 24 2 2 3 2 2 2 4" xfId="12076"/>
    <cellStyle name="Normal 2 2 2 2 2 24 2 2 3 2 2 2 5" xfId="27702"/>
    <cellStyle name="Normal 2 2 2 2 2 24 2 2 3 2 2 2 6" xfId="31429"/>
    <cellStyle name="Normal 2 2 2 2 2 24 2 2 3 2 2 2 7" xfId="35162"/>
    <cellStyle name="Normal 2 2 2 2 2 24 2 2 3 2 2 2 8" xfId="38893"/>
    <cellStyle name="Normal 2 2 2 2 2 24 2 2 3 2 3" xfId="2965"/>
    <cellStyle name="Normal 2 2 2 2 2 24 2 2 3 2 3 2" xfId="9735"/>
    <cellStyle name="Normal 2 2 2 2 2 24 2 2 3 2 3 2 2" xfId="23966"/>
    <cellStyle name="Normal 2 2 2 2 2 24 2 2 3 2 3 3" xfId="16480"/>
    <cellStyle name="Normal 2 2 2 2 2 24 2 2 3 2 3 3 2" xfId="20231"/>
    <cellStyle name="Normal 2 2 2 2 2 24 2 2 3 2 3 4" xfId="12077"/>
    <cellStyle name="Normal 2 2 2 2 2 24 2 2 3 2 3 5" xfId="27703"/>
    <cellStyle name="Normal 2 2 2 2 2 24 2 2 3 2 3 6" xfId="31430"/>
    <cellStyle name="Normal 2 2 2 2 2 24 2 2 3 2 3 7" xfId="35163"/>
    <cellStyle name="Normal 2 2 2 2 2 24 2 2 3 2 3 8" xfId="38894"/>
    <cellStyle name="Normal 2 2 2 2 2 24 2 2 3 2 4" xfId="2966"/>
    <cellStyle name="Normal 2 2 2 2 2 24 2 2 3 2 4 2" xfId="9736"/>
    <cellStyle name="Normal 2 2 2 2 2 24 2 2 3 2 4 2 2" xfId="23967"/>
    <cellStyle name="Normal 2 2 2 2 2 24 2 2 3 2 4 3" xfId="16481"/>
    <cellStyle name="Normal 2 2 2 2 2 24 2 2 3 2 4 3 2" xfId="20232"/>
    <cellStyle name="Normal 2 2 2 2 2 24 2 2 3 2 4 4" xfId="12078"/>
    <cellStyle name="Normal 2 2 2 2 2 24 2 2 3 2 4 5" xfId="27704"/>
    <cellStyle name="Normal 2 2 2 2 2 24 2 2 3 2 4 6" xfId="31431"/>
    <cellStyle name="Normal 2 2 2 2 2 24 2 2 3 2 4 7" xfId="35164"/>
    <cellStyle name="Normal 2 2 2 2 2 24 2 2 3 2 4 8" xfId="38895"/>
    <cellStyle name="Normal 2 2 2 2 2 24 2 2 3 2 5" xfId="2967"/>
    <cellStyle name="Normal 2 2 2 2 2 24 2 2 3 2 5 2" xfId="9737"/>
    <cellStyle name="Normal 2 2 2 2 2 24 2 2 3 2 5 2 2" xfId="23968"/>
    <cellStyle name="Normal 2 2 2 2 2 24 2 2 3 2 5 3" xfId="16482"/>
    <cellStyle name="Normal 2 2 2 2 2 24 2 2 3 2 5 3 2" xfId="20233"/>
    <cellStyle name="Normal 2 2 2 2 2 24 2 2 3 2 5 4" xfId="12079"/>
    <cellStyle name="Normal 2 2 2 2 2 24 2 2 3 2 5 5" xfId="27705"/>
    <cellStyle name="Normal 2 2 2 2 2 24 2 2 3 2 5 6" xfId="31432"/>
    <cellStyle name="Normal 2 2 2 2 2 24 2 2 3 2 5 7" xfId="35165"/>
    <cellStyle name="Normal 2 2 2 2 2 24 2 2 3 2 5 8" xfId="38896"/>
    <cellStyle name="Normal 2 2 2 2 2 24 2 2 3 2 6" xfId="2968"/>
    <cellStyle name="Normal 2 2 2 2 2 24 2 2 3 2 6 2" xfId="9738"/>
    <cellStyle name="Normal 2 2 2 2 2 24 2 2 3 2 6 2 2" xfId="23969"/>
    <cellStyle name="Normal 2 2 2 2 2 24 2 2 3 2 6 3" xfId="16483"/>
    <cellStyle name="Normal 2 2 2 2 2 24 2 2 3 2 6 3 2" xfId="20234"/>
    <cellStyle name="Normal 2 2 2 2 2 24 2 2 3 2 6 4" xfId="12080"/>
    <cellStyle name="Normal 2 2 2 2 2 24 2 2 3 2 6 5" xfId="27706"/>
    <cellStyle name="Normal 2 2 2 2 2 24 2 2 3 2 6 6" xfId="31433"/>
    <cellStyle name="Normal 2 2 2 2 2 24 2 2 3 2 6 7" xfId="35166"/>
    <cellStyle name="Normal 2 2 2 2 2 24 2 2 3 2 6 8" xfId="38897"/>
    <cellStyle name="Normal 2 2 2 2 2 24 2 2 3 2 7" xfId="2969"/>
    <cellStyle name="Normal 2 2 2 2 2 24 2 2 3 2 7 2" xfId="9739"/>
    <cellStyle name="Normal 2 2 2 2 2 24 2 2 3 2 7 2 2" xfId="23970"/>
    <cellStyle name="Normal 2 2 2 2 2 24 2 2 3 2 7 3" xfId="16484"/>
    <cellStyle name="Normal 2 2 2 2 2 24 2 2 3 2 7 3 2" xfId="20235"/>
    <cellStyle name="Normal 2 2 2 2 2 24 2 2 3 2 7 4" xfId="12081"/>
    <cellStyle name="Normal 2 2 2 2 2 24 2 2 3 2 7 5" xfId="27707"/>
    <cellStyle name="Normal 2 2 2 2 2 24 2 2 3 2 7 6" xfId="31434"/>
    <cellStyle name="Normal 2 2 2 2 2 24 2 2 3 2 7 7" xfId="35167"/>
    <cellStyle name="Normal 2 2 2 2 2 24 2 2 3 2 7 8" xfId="38898"/>
    <cellStyle name="Normal 2 2 2 2 2 24 2 2 3 2 8" xfId="2970"/>
    <cellStyle name="Normal 2 2 2 2 2 24 2 2 3 2 8 2" xfId="9740"/>
    <cellStyle name="Normal 2 2 2 2 2 24 2 2 3 2 8 2 2" xfId="23971"/>
    <cellStyle name="Normal 2 2 2 2 2 24 2 2 3 2 8 3" xfId="16485"/>
    <cellStyle name="Normal 2 2 2 2 2 24 2 2 3 2 8 3 2" xfId="20236"/>
    <cellStyle name="Normal 2 2 2 2 2 24 2 2 3 2 8 4" xfId="12082"/>
    <cellStyle name="Normal 2 2 2 2 2 24 2 2 3 2 8 5" xfId="27708"/>
    <cellStyle name="Normal 2 2 2 2 2 24 2 2 3 2 8 6" xfId="31435"/>
    <cellStyle name="Normal 2 2 2 2 2 24 2 2 3 2 8 7" xfId="35168"/>
    <cellStyle name="Normal 2 2 2 2 2 24 2 2 3 2 8 8" xfId="38899"/>
    <cellStyle name="Normal 2 2 2 2 2 24 2 2 3 2 9" xfId="2971"/>
    <cellStyle name="Normal 2 2 2 2 2 24 2 2 3 2 9 2" xfId="9741"/>
    <cellStyle name="Normal 2 2 2 2 2 24 2 2 3 2 9 2 2" xfId="23972"/>
    <cellStyle name="Normal 2 2 2 2 2 24 2 2 3 2 9 3" xfId="16486"/>
    <cellStyle name="Normal 2 2 2 2 2 24 2 2 3 2 9 3 2" xfId="20237"/>
    <cellStyle name="Normal 2 2 2 2 2 24 2 2 3 2 9 4" xfId="12091"/>
    <cellStyle name="Normal 2 2 2 2 2 24 2 2 3 2 9 5" xfId="27709"/>
    <cellStyle name="Normal 2 2 2 2 2 24 2 2 3 2 9 6" xfId="31436"/>
    <cellStyle name="Normal 2 2 2 2 2 24 2 2 3 2 9 7" xfId="35169"/>
    <cellStyle name="Normal 2 2 2 2 2 24 2 2 3 2 9 8" xfId="38900"/>
    <cellStyle name="Normal 2 2 2 2 2 24 2 2 3 3" xfId="2972"/>
    <cellStyle name="Normal 2 2 2 2 2 24 2 2 3 3 2" xfId="2973"/>
    <cellStyle name="Normal 2 2 2 2 2 24 2 2 3 3 3" xfId="9742"/>
    <cellStyle name="Normal 2 2 2 2 2 24 2 2 3 3 3 2" xfId="23973"/>
    <cellStyle name="Normal 2 2 2 2 2 24 2 2 3 3 4" xfId="16487"/>
    <cellStyle name="Normal 2 2 2 2 2 24 2 2 3 3 4 2" xfId="20238"/>
    <cellStyle name="Normal 2 2 2 2 2 24 2 2 3 3 5" xfId="12092"/>
    <cellStyle name="Normal 2 2 2 2 2 24 2 2 3 3 6" xfId="27710"/>
    <cellStyle name="Normal 2 2 2 2 2 24 2 2 3 3 7" xfId="31437"/>
    <cellStyle name="Normal 2 2 2 2 2 24 2 2 3 3 8" xfId="35170"/>
    <cellStyle name="Normal 2 2 2 2 2 24 2 2 3 3 9" xfId="38901"/>
    <cellStyle name="Normal 2 2 2 2 2 24 2 2 3 4" xfId="2974"/>
    <cellStyle name="Normal 2 2 2 2 2 24 2 2 3 5" xfId="2975"/>
    <cellStyle name="Normal 2 2 2 2 2 24 2 2 3 6" xfId="2976"/>
    <cellStyle name="Normal 2 2 2 2 2 24 2 2 3 7" xfId="2977"/>
    <cellStyle name="Normal 2 2 2 2 2 24 2 2 3 8" xfId="2978"/>
    <cellStyle name="Normal 2 2 2 2 2 24 2 2 3 9" xfId="2979"/>
    <cellStyle name="Normal 2 2 2 2 2 24 2 2 4" xfId="2980"/>
    <cellStyle name="Normal 2 2 2 2 2 24 2 2 4 2" xfId="2981"/>
    <cellStyle name="Normal 2 2 2 2 2 24 2 2 4 2 2" xfId="9745"/>
    <cellStyle name="Normal 2 2 2 2 2 24 2 2 4 2 2 2" xfId="23974"/>
    <cellStyle name="Normal 2 2 2 2 2 24 2 2 4 2 3" xfId="16488"/>
    <cellStyle name="Normal 2 2 2 2 2 24 2 2 4 2 3 2" xfId="20239"/>
    <cellStyle name="Normal 2 2 2 2 2 24 2 2 4 2 4" xfId="12096"/>
    <cellStyle name="Normal 2 2 2 2 2 24 2 2 4 2 5" xfId="27711"/>
    <cellStyle name="Normal 2 2 2 2 2 24 2 2 4 2 6" xfId="31438"/>
    <cellStyle name="Normal 2 2 2 2 2 24 2 2 4 2 7" xfId="35171"/>
    <cellStyle name="Normal 2 2 2 2 2 24 2 2 4 2 8" xfId="38902"/>
    <cellStyle name="Normal 2 2 2 2 2 24 2 2 5" xfId="2982"/>
    <cellStyle name="Normal 2 2 2 2 2 24 2 2 5 2" xfId="9746"/>
    <cellStyle name="Normal 2 2 2 2 2 24 2 2 5 2 2" xfId="23975"/>
    <cellStyle name="Normal 2 2 2 2 2 24 2 2 5 3" xfId="16489"/>
    <cellStyle name="Normal 2 2 2 2 2 24 2 2 5 3 2" xfId="20240"/>
    <cellStyle name="Normal 2 2 2 2 2 24 2 2 5 4" xfId="12097"/>
    <cellStyle name="Normal 2 2 2 2 2 24 2 2 5 5" xfId="27712"/>
    <cellStyle name="Normal 2 2 2 2 2 24 2 2 5 6" xfId="31439"/>
    <cellStyle name="Normal 2 2 2 2 2 24 2 2 5 7" xfId="35172"/>
    <cellStyle name="Normal 2 2 2 2 2 24 2 2 5 8" xfId="38903"/>
    <cellStyle name="Normal 2 2 2 2 2 24 2 2 6" xfId="2983"/>
    <cellStyle name="Normal 2 2 2 2 2 24 2 2 6 2" xfId="9747"/>
    <cellStyle name="Normal 2 2 2 2 2 24 2 2 6 2 2" xfId="23976"/>
    <cellStyle name="Normal 2 2 2 2 2 24 2 2 6 3" xfId="16490"/>
    <cellStyle name="Normal 2 2 2 2 2 24 2 2 6 3 2" xfId="20241"/>
    <cellStyle name="Normal 2 2 2 2 2 24 2 2 6 4" xfId="12098"/>
    <cellStyle name="Normal 2 2 2 2 2 24 2 2 6 5" xfId="27713"/>
    <cellStyle name="Normal 2 2 2 2 2 24 2 2 6 6" xfId="31440"/>
    <cellStyle name="Normal 2 2 2 2 2 24 2 2 6 7" xfId="35173"/>
    <cellStyle name="Normal 2 2 2 2 2 24 2 2 6 8" xfId="38904"/>
    <cellStyle name="Normal 2 2 2 2 2 24 2 2 7" xfId="2984"/>
    <cellStyle name="Normal 2 2 2 2 2 24 2 2 7 2" xfId="9748"/>
    <cellStyle name="Normal 2 2 2 2 2 24 2 2 7 2 2" xfId="23977"/>
    <cellStyle name="Normal 2 2 2 2 2 24 2 2 7 3" xfId="16491"/>
    <cellStyle name="Normal 2 2 2 2 2 24 2 2 7 3 2" xfId="20242"/>
    <cellStyle name="Normal 2 2 2 2 2 24 2 2 7 4" xfId="12100"/>
    <cellStyle name="Normal 2 2 2 2 2 24 2 2 7 5" xfId="27714"/>
    <cellStyle name="Normal 2 2 2 2 2 24 2 2 7 6" xfId="31441"/>
    <cellStyle name="Normal 2 2 2 2 2 24 2 2 7 7" xfId="35174"/>
    <cellStyle name="Normal 2 2 2 2 2 24 2 2 7 8" xfId="38905"/>
    <cellStyle name="Normal 2 2 2 2 2 24 2 2 8" xfId="2985"/>
    <cellStyle name="Normal 2 2 2 2 2 24 2 2 8 2" xfId="9749"/>
    <cellStyle name="Normal 2 2 2 2 2 24 2 2 8 2 2" xfId="23978"/>
    <cellStyle name="Normal 2 2 2 2 2 24 2 2 8 3" xfId="16492"/>
    <cellStyle name="Normal 2 2 2 2 2 24 2 2 8 3 2" xfId="20243"/>
    <cellStyle name="Normal 2 2 2 2 2 24 2 2 8 4" xfId="12101"/>
    <cellStyle name="Normal 2 2 2 2 2 24 2 2 8 5" xfId="27715"/>
    <cellStyle name="Normal 2 2 2 2 2 24 2 2 8 6" xfId="31442"/>
    <cellStyle name="Normal 2 2 2 2 2 24 2 2 8 7" xfId="35175"/>
    <cellStyle name="Normal 2 2 2 2 2 24 2 2 8 8" xfId="38906"/>
    <cellStyle name="Normal 2 2 2 2 2 24 2 2 9" xfId="2986"/>
    <cellStyle name="Normal 2 2 2 2 2 24 2 2 9 2" xfId="9750"/>
    <cellStyle name="Normal 2 2 2 2 2 24 2 2 9 2 2" xfId="23979"/>
    <cellStyle name="Normal 2 2 2 2 2 24 2 2 9 3" xfId="16493"/>
    <cellStyle name="Normal 2 2 2 2 2 24 2 2 9 3 2" xfId="20244"/>
    <cellStyle name="Normal 2 2 2 2 2 24 2 2 9 4" xfId="12102"/>
    <cellStyle name="Normal 2 2 2 2 2 24 2 2 9 5" xfId="27716"/>
    <cellStyle name="Normal 2 2 2 2 2 24 2 2 9 6" xfId="31443"/>
    <cellStyle name="Normal 2 2 2 2 2 24 2 2 9 7" xfId="35176"/>
    <cellStyle name="Normal 2 2 2 2 2 24 2 2 9 8" xfId="38907"/>
    <cellStyle name="Normal 2 2 2 2 2 24 2 3" xfId="2987"/>
    <cellStyle name="Normal 2 2 2 2 2 24 2 3 10" xfId="2988"/>
    <cellStyle name="Normal 2 2 2 2 2 24 2 3 10 2" xfId="9752"/>
    <cellStyle name="Normal 2 2 2 2 2 24 2 3 10 2 2" xfId="23981"/>
    <cellStyle name="Normal 2 2 2 2 2 24 2 3 10 3" xfId="16495"/>
    <cellStyle name="Normal 2 2 2 2 2 24 2 3 10 3 2" xfId="20246"/>
    <cellStyle name="Normal 2 2 2 2 2 24 2 3 10 4" xfId="12104"/>
    <cellStyle name="Normal 2 2 2 2 2 24 2 3 10 5" xfId="27718"/>
    <cellStyle name="Normal 2 2 2 2 2 24 2 3 10 6" xfId="31445"/>
    <cellStyle name="Normal 2 2 2 2 2 24 2 3 10 7" xfId="35178"/>
    <cellStyle name="Normal 2 2 2 2 2 24 2 3 10 8" xfId="38909"/>
    <cellStyle name="Normal 2 2 2 2 2 24 2 3 11" xfId="2989"/>
    <cellStyle name="Normal 2 2 2 2 2 24 2 3 11 2" xfId="9753"/>
    <cellStyle name="Normal 2 2 2 2 2 24 2 3 11 2 2" xfId="23982"/>
    <cellStyle name="Normal 2 2 2 2 2 24 2 3 11 3" xfId="16496"/>
    <cellStyle name="Normal 2 2 2 2 2 24 2 3 11 3 2" xfId="20247"/>
    <cellStyle name="Normal 2 2 2 2 2 24 2 3 11 4" xfId="12105"/>
    <cellStyle name="Normal 2 2 2 2 2 24 2 3 11 5" xfId="27719"/>
    <cellStyle name="Normal 2 2 2 2 2 24 2 3 11 6" xfId="31446"/>
    <cellStyle name="Normal 2 2 2 2 2 24 2 3 11 7" xfId="35179"/>
    <cellStyle name="Normal 2 2 2 2 2 24 2 3 11 8" xfId="38910"/>
    <cellStyle name="Normal 2 2 2 2 2 24 2 3 12" xfId="2990"/>
    <cellStyle name="Normal 2 2 2 2 2 24 2 3 12 2" xfId="9754"/>
    <cellStyle name="Normal 2 2 2 2 2 24 2 3 12 2 2" xfId="23983"/>
    <cellStyle name="Normal 2 2 2 2 2 24 2 3 12 3" xfId="16497"/>
    <cellStyle name="Normal 2 2 2 2 2 24 2 3 12 3 2" xfId="20248"/>
    <cellStyle name="Normal 2 2 2 2 2 24 2 3 12 4" xfId="12106"/>
    <cellStyle name="Normal 2 2 2 2 2 24 2 3 12 5" xfId="27720"/>
    <cellStyle name="Normal 2 2 2 2 2 24 2 3 12 6" xfId="31447"/>
    <cellStyle name="Normal 2 2 2 2 2 24 2 3 12 7" xfId="35180"/>
    <cellStyle name="Normal 2 2 2 2 2 24 2 3 12 8" xfId="38911"/>
    <cellStyle name="Normal 2 2 2 2 2 24 2 3 13" xfId="9751"/>
    <cellStyle name="Normal 2 2 2 2 2 24 2 3 13 2" xfId="23980"/>
    <cellStyle name="Normal 2 2 2 2 2 24 2 3 14" xfId="16494"/>
    <cellStyle name="Normal 2 2 2 2 2 24 2 3 14 2" xfId="20245"/>
    <cellStyle name="Normal 2 2 2 2 2 24 2 3 15" xfId="12103"/>
    <cellStyle name="Normal 2 2 2 2 2 24 2 3 16" xfId="27717"/>
    <cellStyle name="Normal 2 2 2 2 2 24 2 3 17" xfId="31444"/>
    <cellStyle name="Normal 2 2 2 2 2 24 2 3 18" xfId="35177"/>
    <cellStyle name="Normal 2 2 2 2 2 24 2 3 19" xfId="38908"/>
    <cellStyle name="Normal 2 2 2 2 2 24 2 3 2" xfId="2991"/>
    <cellStyle name="Normal 2 2 2 2 2 24 2 3 2 10" xfId="2992"/>
    <cellStyle name="Normal 2 2 2 2 2 24 2 3 2 11" xfId="2993"/>
    <cellStyle name="Normal 2 2 2 2 2 24 2 3 2 2" xfId="2994"/>
    <cellStyle name="Normal 2 2 2 2 2 24 2 3 2 2 10" xfId="2995"/>
    <cellStyle name="Normal 2 2 2 2 2 24 2 3 2 2 10 2" xfId="9757"/>
    <cellStyle name="Normal 2 2 2 2 2 24 2 3 2 2 10 2 2" xfId="23985"/>
    <cellStyle name="Normal 2 2 2 2 2 24 2 3 2 2 10 3" xfId="16499"/>
    <cellStyle name="Normal 2 2 2 2 2 24 2 3 2 2 10 3 2" xfId="20250"/>
    <cellStyle name="Normal 2 2 2 2 2 24 2 3 2 2 10 4" xfId="12116"/>
    <cellStyle name="Normal 2 2 2 2 2 24 2 3 2 2 10 5" xfId="27722"/>
    <cellStyle name="Normal 2 2 2 2 2 24 2 3 2 2 10 6" xfId="31449"/>
    <cellStyle name="Normal 2 2 2 2 2 24 2 3 2 2 10 7" xfId="35182"/>
    <cellStyle name="Normal 2 2 2 2 2 24 2 3 2 2 10 8" xfId="38913"/>
    <cellStyle name="Normal 2 2 2 2 2 24 2 3 2 2 11" xfId="2996"/>
    <cellStyle name="Normal 2 2 2 2 2 24 2 3 2 2 11 2" xfId="9758"/>
    <cellStyle name="Normal 2 2 2 2 2 24 2 3 2 2 11 2 2" xfId="23986"/>
    <cellStyle name="Normal 2 2 2 2 2 24 2 3 2 2 11 3" xfId="16500"/>
    <cellStyle name="Normal 2 2 2 2 2 24 2 3 2 2 11 3 2" xfId="20251"/>
    <cellStyle name="Normal 2 2 2 2 2 24 2 3 2 2 11 4" xfId="12117"/>
    <cellStyle name="Normal 2 2 2 2 2 24 2 3 2 2 11 5" xfId="27723"/>
    <cellStyle name="Normal 2 2 2 2 2 24 2 3 2 2 11 6" xfId="31450"/>
    <cellStyle name="Normal 2 2 2 2 2 24 2 3 2 2 11 7" xfId="35183"/>
    <cellStyle name="Normal 2 2 2 2 2 24 2 3 2 2 11 8" xfId="38914"/>
    <cellStyle name="Normal 2 2 2 2 2 24 2 3 2 2 12" xfId="9756"/>
    <cellStyle name="Normal 2 2 2 2 2 24 2 3 2 2 12 2" xfId="23984"/>
    <cellStyle name="Normal 2 2 2 2 2 24 2 3 2 2 13" xfId="16498"/>
    <cellStyle name="Normal 2 2 2 2 2 24 2 3 2 2 13 2" xfId="20249"/>
    <cellStyle name="Normal 2 2 2 2 2 24 2 3 2 2 14" xfId="12115"/>
    <cellStyle name="Normal 2 2 2 2 2 24 2 3 2 2 15" xfId="27721"/>
    <cellStyle name="Normal 2 2 2 2 2 24 2 3 2 2 16" xfId="31448"/>
    <cellStyle name="Normal 2 2 2 2 2 24 2 3 2 2 17" xfId="35181"/>
    <cellStyle name="Normal 2 2 2 2 2 24 2 3 2 2 18" xfId="38912"/>
    <cellStyle name="Normal 2 2 2 2 2 24 2 3 2 2 2" xfId="2997"/>
    <cellStyle name="Normal 2 2 2 2 2 24 2 3 2 2 2 2" xfId="2998"/>
    <cellStyle name="Normal 2 2 2 2 2 24 2 3 2 2 2 2 2" xfId="9759"/>
    <cellStyle name="Normal 2 2 2 2 2 24 2 3 2 2 2 2 2 2" xfId="23987"/>
    <cellStyle name="Normal 2 2 2 2 2 24 2 3 2 2 2 2 3" xfId="16501"/>
    <cellStyle name="Normal 2 2 2 2 2 24 2 3 2 2 2 2 3 2" xfId="20252"/>
    <cellStyle name="Normal 2 2 2 2 2 24 2 3 2 2 2 2 4" xfId="12118"/>
    <cellStyle name="Normal 2 2 2 2 2 24 2 3 2 2 2 2 5" xfId="27724"/>
    <cellStyle name="Normal 2 2 2 2 2 24 2 3 2 2 2 2 6" xfId="31451"/>
    <cellStyle name="Normal 2 2 2 2 2 24 2 3 2 2 2 2 7" xfId="35184"/>
    <cellStyle name="Normal 2 2 2 2 2 24 2 3 2 2 2 2 8" xfId="38915"/>
    <cellStyle name="Normal 2 2 2 2 2 24 2 3 2 2 3" xfId="2999"/>
    <cellStyle name="Normal 2 2 2 2 2 24 2 3 2 2 3 2" xfId="9760"/>
    <cellStyle name="Normal 2 2 2 2 2 24 2 3 2 2 3 2 2" xfId="23988"/>
    <cellStyle name="Normal 2 2 2 2 2 24 2 3 2 2 3 3" xfId="16502"/>
    <cellStyle name="Normal 2 2 2 2 2 24 2 3 2 2 3 3 2" xfId="20253"/>
    <cellStyle name="Normal 2 2 2 2 2 24 2 3 2 2 3 4" xfId="12119"/>
    <cellStyle name="Normal 2 2 2 2 2 24 2 3 2 2 3 5" xfId="27725"/>
    <cellStyle name="Normal 2 2 2 2 2 24 2 3 2 2 3 6" xfId="31452"/>
    <cellStyle name="Normal 2 2 2 2 2 24 2 3 2 2 3 7" xfId="35185"/>
    <cellStyle name="Normal 2 2 2 2 2 24 2 3 2 2 3 8" xfId="38916"/>
    <cellStyle name="Normal 2 2 2 2 2 24 2 3 2 2 4" xfId="3000"/>
    <cellStyle name="Normal 2 2 2 2 2 24 2 3 2 2 4 2" xfId="9761"/>
    <cellStyle name="Normal 2 2 2 2 2 24 2 3 2 2 4 2 2" xfId="23989"/>
    <cellStyle name="Normal 2 2 2 2 2 24 2 3 2 2 4 3" xfId="16503"/>
    <cellStyle name="Normal 2 2 2 2 2 24 2 3 2 2 4 3 2" xfId="20254"/>
    <cellStyle name="Normal 2 2 2 2 2 24 2 3 2 2 4 4" xfId="12120"/>
    <cellStyle name="Normal 2 2 2 2 2 24 2 3 2 2 4 5" xfId="27726"/>
    <cellStyle name="Normal 2 2 2 2 2 24 2 3 2 2 4 6" xfId="31453"/>
    <cellStyle name="Normal 2 2 2 2 2 24 2 3 2 2 4 7" xfId="35186"/>
    <cellStyle name="Normal 2 2 2 2 2 24 2 3 2 2 4 8" xfId="38917"/>
    <cellStyle name="Normal 2 2 2 2 2 24 2 3 2 2 5" xfId="3001"/>
    <cellStyle name="Normal 2 2 2 2 2 24 2 3 2 2 5 2" xfId="9762"/>
    <cellStyle name="Normal 2 2 2 2 2 24 2 3 2 2 5 2 2" xfId="23990"/>
    <cellStyle name="Normal 2 2 2 2 2 24 2 3 2 2 5 3" xfId="16504"/>
    <cellStyle name="Normal 2 2 2 2 2 24 2 3 2 2 5 3 2" xfId="20255"/>
    <cellStyle name="Normal 2 2 2 2 2 24 2 3 2 2 5 4" xfId="12121"/>
    <cellStyle name="Normal 2 2 2 2 2 24 2 3 2 2 5 5" xfId="27727"/>
    <cellStyle name="Normal 2 2 2 2 2 24 2 3 2 2 5 6" xfId="31454"/>
    <cellStyle name="Normal 2 2 2 2 2 24 2 3 2 2 5 7" xfId="35187"/>
    <cellStyle name="Normal 2 2 2 2 2 24 2 3 2 2 5 8" xfId="38918"/>
    <cellStyle name="Normal 2 2 2 2 2 24 2 3 2 2 6" xfId="3002"/>
    <cellStyle name="Normal 2 2 2 2 2 24 2 3 2 2 6 2" xfId="9763"/>
    <cellStyle name="Normal 2 2 2 2 2 24 2 3 2 2 6 2 2" xfId="23991"/>
    <cellStyle name="Normal 2 2 2 2 2 24 2 3 2 2 6 3" xfId="16505"/>
    <cellStyle name="Normal 2 2 2 2 2 24 2 3 2 2 6 3 2" xfId="20256"/>
    <cellStyle name="Normal 2 2 2 2 2 24 2 3 2 2 6 4" xfId="12122"/>
    <cellStyle name="Normal 2 2 2 2 2 24 2 3 2 2 6 5" xfId="27728"/>
    <cellStyle name="Normal 2 2 2 2 2 24 2 3 2 2 6 6" xfId="31455"/>
    <cellStyle name="Normal 2 2 2 2 2 24 2 3 2 2 6 7" xfId="35188"/>
    <cellStyle name="Normal 2 2 2 2 2 24 2 3 2 2 6 8" xfId="38919"/>
    <cellStyle name="Normal 2 2 2 2 2 24 2 3 2 2 7" xfId="3003"/>
    <cellStyle name="Normal 2 2 2 2 2 24 2 3 2 2 7 2" xfId="9764"/>
    <cellStyle name="Normal 2 2 2 2 2 24 2 3 2 2 7 2 2" xfId="23992"/>
    <cellStyle name="Normal 2 2 2 2 2 24 2 3 2 2 7 3" xfId="16506"/>
    <cellStyle name="Normal 2 2 2 2 2 24 2 3 2 2 7 3 2" xfId="20257"/>
    <cellStyle name="Normal 2 2 2 2 2 24 2 3 2 2 7 4" xfId="12124"/>
    <cellStyle name="Normal 2 2 2 2 2 24 2 3 2 2 7 5" xfId="27729"/>
    <cellStyle name="Normal 2 2 2 2 2 24 2 3 2 2 7 6" xfId="31456"/>
    <cellStyle name="Normal 2 2 2 2 2 24 2 3 2 2 7 7" xfId="35189"/>
    <cellStyle name="Normal 2 2 2 2 2 24 2 3 2 2 7 8" xfId="38920"/>
    <cellStyle name="Normal 2 2 2 2 2 24 2 3 2 2 8" xfId="3004"/>
    <cellStyle name="Normal 2 2 2 2 2 24 2 3 2 2 8 2" xfId="9765"/>
    <cellStyle name="Normal 2 2 2 2 2 24 2 3 2 2 8 2 2" xfId="23993"/>
    <cellStyle name="Normal 2 2 2 2 2 24 2 3 2 2 8 3" xfId="16507"/>
    <cellStyle name="Normal 2 2 2 2 2 24 2 3 2 2 8 3 2" xfId="20258"/>
    <cellStyle name="Normal 2 2 2 2 2 24 2 3 2 2 8 4" xfId="12125"/>
    <cellStyle name="Normal 2 2 2 2 2 24 2 3 2 2 8 5" xfId="27730"/>
    <cellStyle name="Normal 2 2 2 2 2 24 2 3 2 2 8 6" xfId="31457"/>
    <cellStyle name="Normal 2 2 2 2 2 24 2 3 2 2 8 7" xfId="35190"/>
    <cellStyle name="Normal 2 2 2 2 2 24 2 3 2 2 8 8" xfId="38921"/>
    <cellStyle name="Normal 2 2 2 2 2 24 2 3 2 2 9" xfId="3005"/>
    <cellStyle name="Normal 2 2 2 2 2 24 2 3 2 2 9 2" xfId="9766"/>
    <cellStyle name="Normal 2 2 2 2 2 24 2 3 2 2 9 2 2" xfId="23994"/>
    <cellStyle name="Normal 2 2 2 2 2 24 2 3 2 2 9 3" xfId="16508"/>
    <cellStyle name="Normal 2 2 2 2 2 24 2 3 2 2 9 3 2" xfId="20259"/>
    <cellStyle name="Normal 2 2 2 2 2 24 2 3 2 2 9 4" xfId="12126"/>
    <cellStyle name="Normal 2 2 2 2 2 24 2 3 2 2 9 5" xfId="27731"/>
    <cellStyle name="Normal 2 2 2 2 2 24 2 3 2 2 9 6" xfId="31458"/>
    <cellStyle name="Normal 2 2 2 2 2 24 2 3 2 2 9 7" xfId="35191"/>
    <cellStyle name="Normal 2 2 2 2 2 24 2 3 2 2 9 8" xfId="38922"/>
    <cellStyle name="Normal 2 2 2 2 2 24 2 3 2 3" xfId="3006"/>
    <cellStyle name="Normal 2 2 2 2 2 24 2 3 2 3 2" xfId="3007"/>
    <cellStyle name="Normal 2 2 2 2 2 24 2 3 2 3 3" xfId="9767"/>
    <cellStyle name="Normal 2 2 2 2 2 24 2 3 2 3 3 2" xfId="23995"/>
    <cellStyle name="Normal 2 2 2 2 2 24 2 3 2 3 4" xfId="16509"/>
    <cellStyle name="Normal 2 2 2 2 2 24 2 3 2 3 4 2" xfId="20260"/>
    <cellStyle name="Normal 2 2 2 2 2 24 2 3 2 3 5" xfId="12127"/>
    <cellStyle name="Normal 2 2 2 2 2 24 2 3 2 3 6" xfId="27732"/>
    <cellStyle name="Normal 2 2 2 2 2 24 2 3 2 3 7" xfId="31459"/>
    <cellStyle name="Normal 2 2 2 2 2 24 2 3 2 3 8" xfId="35192"/>
    <cellStyle name="Normal 2 2 2 2 2 24 2 3 2 3 9" xfId="38923"/>
    <cellStyle name="Normal 2 2 2 2 2 24 2 3 2 4" xfId="3008"/>
    <cellStyle name="Normal 2 2 2 2 2 24 2 3 2 5" xfId="3009"/>
    <cellStyle name="Normal 2 2 2 2 2 24 2 3 2 6" xfId="3010"/>
    <cellStyle name="Normal 2 2 2 2 2 24 2 3 2 7" xfId="3011"/>
    <cellStyle name="Normal 2 2 2 2 2 24 2 3 2 8" xfId="3012"/>
    <cellStyle name="Normal 2 2 2 2 2 24 2 3 2 9" xfId="3013"/>
    <cellStyle name="Normal 2 2 2 2 2 24 2 3 3" xfId="3014"/>
    <cellStyle name="Normal 2 2 2 2 2 24 2 3 3 2" xfId="3015"/>
    <cellStyle name="Normal 2 2 2 2 2 24 2 3 3 2 2" xfId="9769"/>
    <cellStyle name="Normal 2 2 2 2 2 24 2 3 3 2 2 2" xfId="23996"/>
    <cellStyle name="Normal 2 2 2 2 2 24 2 3 3 2 3" xfId="16510"/>
    <cellStyle name="Normal 2 2 2 2 2 24 2 3 3 2 3 2" xfId="20261"/>
    <cellStyle name="Normal 2 2 2 2 2 24 2 3 3 2 4" xfId="12137"/>
    <cellStyle name="Normal 2 2 2 2 2 24 2 3 3 2 5" xfId="27733"/>
    <cellStyle name="Normal 2 2 2 2 2 24 2 3 3 2 6" xfId="31460"/>
    <cellStyle name="Normal 2 2 2 2 2 24 2 3 3 2 7" xfId="35193"/>
    <cellStyle name="Normal 2 2 2 2 2 24 2 3 3 2 8" xfId="38924"/>
    <cellStyle name="Normal 2 2 2 2 2 24 2 3 4" xfId="3016"/>
    <cellStyle name="Normal 2 2 2 2 2 24 2 3 4 2" xfId="9770"/>
    <cellStyle name="Normal 2 2 2 2 2 24 2 3 4 2 2" xfId="23997"/>
    <cellStyle name="Normal 2 2 2 2 2 24 2 3 4 3" xfId="16511"/>
    <cellStyle name="Normal 2 2 2 2 2 24 2 3 4 3 2" xfId="20262"/>
    <cellStyle name="Normal 2 2 2 2 2 24 2 3 4 4" xfId="12141"/>
    <cellStyle name="Normal 2 2 2 2 2 24 2 3 4 5" xfId="27734"/>
    <cellStyle name="Normal 2 2 2 2 2 24 2 3 4 6" xfId="31461"/>
    <cellStyle name="Normal 2 2 2 2 2 24 2 3 4 7" xfId="35194"/>
    <cellStyle name="Normal 2 2 2 2 2 24 2 3 4 8" xfId="38925"/>
    <cellStyle name="Normal 2 2 2 2 2 24 2 3 5" xfId="3017"/>
    <cellStyle name="Normal 2 2 2 2 2 24 2 3 5 2" xfId="9771"/>
    <cellStyle name="Normal 2 2 2 2 2 24 2 3 5 2 2" xfId="23998"/>
    <cellStyle name="Normal 2 2 2 2 2 24 2 3 5 3" xfId="16512"/>
    <cellStyle name="Normal 2 2 2 2 2 24 2 3 5 3 2" xfId="20263"/>
    <cellStyle name="Normal 2 2 2 2 2 24 2 3 5 4" xfId="12142"/>
    <cellStyle name="Normal 2 2 2 2 2 24 2 3 5 5" xfId="27735"/>
    <cellStyle name="Normal 2 2 2 2 2 24 2 3 5 6" xfId="31462"/>
    <cellStyle name="Normal 2 2 2 2 2 24 2 3 5 7" xfId="35195"/>
    <cellStyle name="Normal 2 2 2 2 2 24 2 3 5 8" xfId="38926"/>
    <cellStyle name="Normal 2 2 2 2 2 24 2 3 6" xfId="3018"/>
    <cellStyle name="Normal 2 2 2 2 2 24 2 3 6 2" xfId="9772"/>
    <cellStyle name="Normal 2 2 2 2 2 24 2 3 6 2 2" xfId="23999"/>
    <cellStyle name="Normal 2 2 2 2 2 24 2 3 6 3" xfId="16513"/>
    <cellStyle name="Normal 2 2 2 2 2 24 2 3 6 3 2" xfId="20264"/>
    <cellStyle name="Normal 2 2 2 2 2 24 2 3 6 4" xfId="12143"/>
    <cellStyle name="Normal 2 2 2 2 2 24 2 3 6 5" xfId="27736"/>
    <cellStyle name="Normal 2 2 2 2 2 24 2 3 6 6" xfId="31463"/>
    <cellStyle name="Normal 2 2 2 2 2 24 2 3 6 7" xfId="35196"/>
    <cellStyle name="Normal 2 2 2 2 2 24 2 3 6 8" xfId="38927"/>
    <cellStyle name="Normal 2 2 2 2 2 24 2 3 7" xfId="3019"/>
    <cellStyle name="Normal 2 2 2 2 2 24 2 3 7 2" xfId="9773"/>
    <cellStyle name="Normal 2 2 2 2 2 24 2 3 7 2 2" xfId="24000"/>
    <cellStyle name="Normal 2 2 2 2 2 24 2 3 7 3" xfId="16514"/>
    <cellStyle name="Normal 2 2 2 2 2 24 2 3 7 3 2" xfId="20265"/>
    <cellStyle name="Normal 2 2 2 2 2 24 2 3 7 4" xfId="12145"/>
    <cellStyle name="Normal 2 2 2 2 2 24 2 3 7 5" xfId="27737"/>
    <cellStyle name="Normal 2 2 2 2 2 24 2 3 7 6" xfId="31464"/>
    <cellStyle name="Normal 2 2 2 2 2 24 2 3 7 7" xfId="35197"/>
    <cellStyle name="Normal 2 2 2 2 2 24 2 3 7 8" xfId="38928"/>
    <cellStyle name="Normal 2 2 2 2 2 24 2 3 8" xfId="3020"/>
    <cellStyle name="Normal 2 2 2 2 2 24 2 3 8 2" xfId="9774"/>
    <cellStyle name="Normal 2 2 2 2 2 24 2 3 8 2 2" xfId="24001"/>
    <cellStyle name="Normal 2 2 2 2 2 24 2 3 8 3" xfId="16515"/>
    <cellStyle name="Normal 2 2 2 2 2 24 2 3 8 3 2" xfId="20266"/>
    <cellStyle name="Normal 2 2 2 2 2 24 2 3 8 4" xfId="12146"/>
    <cellStyle name="Normal 2 2 2 2 2 24 2 3 8 5" xfId="27738"/>
    <cellStyle name="Normal 2 2 2 2 2 24 2 3 8 6" xfId="31465"/>
    <cellStyle name="Normal 2 2 2 2 2 24 2 3 8 7" xfId="35198"/>
    <cellStyle name="Normal 2 2 2 2 2 24 2 3 8 8" xfId="38929"/>
    <cellStyle name="Normal 2 2 2 2 2 24 2 3 9" xfId="3021"/>
    <cellStyle name="Normal 2 2 2 2 2 24 2 3 9 2" xfId="9775"/>
    <cellStyle name="Normal 2 2 2 2 2 24 2 3 9 2 2" xfId="24002"/>
    <cellStyle name="Normal 2 2 2 2 2 24 2 3 9 3" xfId="16516"/>
    <cellStyle name="Normal 2 2 2 2 2 24 2 3 9 3 2" xfId="20267"/>
    <cellStyle name="Normal 2 2 2 2 2 24 2 3 9 4" xfId="12147"/>
    <cellStyle name="Normal 2 2 2 2 2 24 2 3 9 5" xfId="27739"/>
    <cellStyle name="Normal 2 2 2 2 2 24 2 3 9 6" xfId="31466"/>
    <cellStyle name="Normal 2 2 2 2 2 24 2 3 9 7" xfId="35199"/>
    <cellStyle name="Normal 2 2 2 2 2 24 2 3 9 8" xfId="38930"/>
    <cellStyle name="Normal 2 2 2 2 2 24 2 4" xfId="3022"/>
    <cellStyle name="Normal 2 2 2 2 2 24 2 4 10" xfId="3023"/>
    <cellStyle name="Normal 2 2 2 2 2 24 2 4 10 2" xfId="9777"/>
    <cellStyle name="Normal 2 2 2 2 2 24 2 4 10 2 2" xfId="24004"/>
    <cellStyle name="Normal 2 2 2 2 2 24 2 4 10 3" xfId="16518"/>
    <cellStyle name="Normal 2 2 2 2 2 24 2 4 10 3 2" xfId="20269"/>
    <cellStyle name="Normal 2 2 2 2 2 24 2 4 10 4" xfId="12149"/>
    <cellStyle name="Normal 2 2 2 2 2 24 2 4 10 5" xfId="27741"/>
    <cellStyle name="Normal 2 2 2 2 2 24 2 4 10 6" xfId="31468"/>
    <cellStyle name="Normal 2 2 2 2 2 24 2 4 10 7" xfId="35201"/>
    <cellStyle name="Normal 2 2 2 2 2 24 2 4 10 8" xfId="38932"/>
    <cellStyle name="Normal 2 2 2 2 2 24 2 4 11" xfId="3024"/>
    <cellStyle name="Normal 2 2 2 2 2 24 2 4 11 2" xfId="9778"/>
    <cellStyle name="Normal 2 2 2 2 2 24 2 4 11 2 2" xfId="24005"/>
    <cellStyle name="Normal 2 2 2 2 2 24 2 4 11 3" xfId="16519"/>
    <cellStyle name="Normal 2 2 2 2 2 24 2 4 11 3 2" xfId="20270"/>
    <cellStyle name="Normal 2 2 2 2 2 24 2 4 11 4" xfId="12150"/>
    <cellStyle name="Normal 2 2 2 2 2 24 2 4 11 5" xfId="27742"/>
    <cellStyle name="Normal 2 2 2 2 2 24 2 4 11 6" xfId="31469"/>
    <cellStyle name="Normal 2 2 2 2 2 24 2 4 11 7" xfId="35202"/>
    <cellStyle name="Normal 2 2 2 2 2 24 2 4 11 8" xfId="38933"/>
    <cellStyle name="Normal 2 2 2 2 2 24 2 4 12" xfId="9776"/>
    <cellStyle name="Normal 2 2 2 2 2 24 2 4 12 2" xfId="24003"/>
    <cellStyle name="Normal 2 2 2 2 2 24 2 4 13" xfId="16517"/>
    <cellStyle name="Normal 2 2 2 2 2 24 2 4 13 2" xfId="20268"/>
    <cellStyle name="Normal 2 2 2 2 2 24 2 4 14" xfId="12148"/>
    <cellStyle name="Normal 2 2 2 2 2 24 2 4 15" xfId="27740"/>
    <cellStyle name="Normal 2 2 2 2 2 24 2 4 16" xfId="31467"/>
    <cellStyle name="Normal 2 2 2 2 2 24 2 4 17" xfId="35200"/>
    <cellStyle name="Normal 2 2 2 2 2 24 2 4 18" xfId="38931"/>
    <cellStyle name="Normal 2 2 2 2 2 24 2 4 2" xfId="3025"/>
    <cellStyle name="Normal 2 2 2 2 2 24 2 4 2 2" xfId="3026"/>
    <cellStyle name="Normal 2 2 2 2 2 24 2 4 2 2 2" xfId="9779"/>
    <cellStyle name="Normal 2 2 2 2 2 24 2 4 2 2 2 2" xfId="24006"/>
    <cellStyle name="Normal 2 2 2 2 2 24 2 4 2 2 3" xfId="16520"/>
    <cellStyle name="Normal 2 2 2 2 2 24 2 4 2 2 3 2" xfId="20271"/>
    <cellStyle name="Normal 2 2 2 2 2 24 2 4 2 2 4" xfId="12151"/>
    <cellStyle name="Normal 2 2 2 2 2 24 2 4 2 2 5" xfId="27743"/>
    <cellStyle name="Normal 2 2 2 2 2 24 2 4 2 2 6" xfId="31470"/>
    <cellStyle name="Normal 2 2 2 2 2 24 2 4 2 2 7" xfId="35203"/>
    <cellStyle name="Normal 2 2 2 2 2 24 2 4 2 2 8" xfId="38934"/>
    <cellStyle name="Normal 2 2 2 2 2 24 2 4 3" xfId="3027"/>
    <cellStyle name="Normal 2 2 2 2 2 24 2 4 3 2" xfId="9780"/>
    <cellStyle name="Normal 2 2 2 2 2 24 2 4 3 2 2" xfId="24007"/>
    <cellStyle name="Normal 2 2 2 2 2 24 2 4 3 3" xfId="16521"/>
    <cellStyle name="Normal 2 2 2 2 2 24 2 4 3 3 2" xfId="20272"/>
    <cellStyle name="Normal 2 2 2 2 2 24 2 4 3 4" xfId="12152"/>
    <cellStyle name="Normal 2 2 2 2 2 24 2 4 3 5" xfId="27744"/>
    <cellStyle name="Normal 2 2 2 2 2 24 2 4 3 6" xfId="31471"/>
    <cellStyle name="Normal 2 2 2 2 2 24 2 4 3 7" xfId="35204"/>
    <cellStyle name="Normal 2 2 2 2 2 24 2 4 3 8" xfId="38935"/>
    <cellStyle name="Normal 2 2 2 2 2 24 2 4 4" xfId="3028"/>
    <cellStyle name="Normal 2 2 2 2 2 24 2 4 4 2" xfId="9781"/>
    <cellStyle name="Normal 2 2 2 2 2 24 2 4 4 2 2" xfId="24008"/>
    <cellStyle name="Normal 2 2 2 2 2 24 2 4 4 3" xfId="16522"/>
    <cellStyle name="Normal 2 2 2 2 2 24 2 4 4 3 2" xfId="20273"/>
    <cellStyle name="Normal 2 2 2 2 2 24 2 4 4 4" xfId="12161"/>
    <cellStyle name="Normal 2 2 2 2 2 24 2 4 4 5" xfId="27745"/>
    <cellStyle name="Normal 2 2 2 2 2 24 2 4 4 6" xfId="31472"/>
    <cellStyle name="Normal 2 2 2 2 2 24 2 4 4 7" xfId="35205"/>
    <cellStyle name="Normal 2 2 2 2 2 24 2 4 4 8" xfId="38936"/>
    <cellStyle name="Normal 2 2 2 2 2 24 2 4 5" xfId="3029"/>
    <cellStyle name="Normal 2 2 2 2 2 24 2 4 5 2" xfId="9782"/>
    <cellStyle name="Normal 2 2 2 2 2 24 2 4 5 2 2" xfId="24009"/>
    <cellStyle name="Normal 2 2 2 2 2 24 2 4 5 3" xfId="16523"/>
    <cellStyle name="Normal 2 2 2 2 2 24 2 4 5 3 2" xfId="20274"/>
    <cellStyle name="Normal 2 2 2 2 2 24 2 4 5 4" xfId="12162"/>
    <cellStyle name="Normal 2 2 2 2 2 24 2 4 5 5" xfId="27746"/>
    <cellStyle name="Normal 2 2 2 2 2 24 2 4 5 6" xfId="31473"/>
    <cellStyle name="Normal 2 2 2 2 2 24 2 4 5 7" xfId="35206"/>
    <cellStyle name="Normal 2 2 2 2 2 24 2 4 5 8" xfId="38937"/>
    <cellStyle name="Normal 2 2 2 2 2 24 2 4 6" xfId="3030"/>
    <cellStyle name="Normal 2 2 2 2 2 24 2 4 6 2" xfId="9783"/>
    <cellStyle name="Normal 2 2 2 2 2 24 2 4 6 2 2" xfId="24010"/>
    <cellStyle name="Normal 2 2 2 2 2 24 2 4 6 3" xfId="16524"/>
    <cellStyle name="Normal 2 2 2 2 2 24 2 4 6 3 2" xfId="20275"/>
    <cellStyle name="Normal 2 2 2 2 2 24 2 4 6 4" xfId="12163"/>
    <cellStyle name="Normal 2 2 2 2 2 24 2 4 6 5" xfId="27747"/>
    <cellStyle name="Normal 2 2 2 2 2 24 2 4 6 6" xfId="31474"/>
    <cellStyle name="Normal 2 2 2 2 2 24 2 4 6 7" xfId="35207"/>
    <cellStyle name="Normal 2 2 2 2 2 24 2 4 6 8" xfId="38938"/>
    <cellStyle name="Normal 2 2 2 2 2 24 2 4 7" xfId="3031"/>
    <cellStyle name="Normal 2 2 2 2 2 24 2 4 7 2" xfId="9784"/>
    <cellStyle name="Normal 2 2 2 2 2 24 2 4 7 2 2" xfId="24011"/>
    <cellStyle name="Normal 2 2 2 2 2 24 2 4 7 3" xfId="16525"/>
    <cellStyle name="Normal 2 2 2 2 2 24 2 4 7 3 2" xfId="20276"/>
    <cellStyle name="Normal 2 2 2 2 2 24 2 4 7 4" xfId="12164"/>
    <cellStyle name="Normal 2 2 2 2 2 24 2 4 7 5" xfId="27748"/>
    <cellStyle name="Normal 2 2 2 2 2 24 2 4 7 6" xfId="31475"/>
    <cellStyle name="Normal 2 2 2 2 2 24 2 4 7 7" xfId="35208"/>
    <cellStyle name="Normal 2 2 2 2 2 24 2 4 7 8" xfId="38939"/>
    <cellStyle name="Normal 2 2 2 2 2 24 2 4 8" xfId="3032"/>
    <cellStyle name="Normal 2 2 2 2 2 24 2 4 8 2" xfId="9785"/>
    <cellStyle name="Normal 2 2 2 2 2 24 2 4 8 2 2" xfId="24012"/>
    <cellStyle name="Normal 2 2 2 2 2 24 2 4 8 3" xfId="16526"/>
    <cellStyle name="Normal 2 2 2 2 2 24 2 4 8 3 2" xfId="20277"/>
    <cellStyle name="Normal 2 2 2 2 2 24 2 4 8 4" xfId="12165"/>
    <cellStyle name="Normal 2 2 2 2 2 24 2 4 8 5" xfId="27749"/>
    <cellStyle name="Normal 2 2 2 2 2 24 2 4 8 6" xfId="31476"/>
    <cellStyle name="Normal 2 2 2 2 2 24 2 4 8 7" xfId="35209"/>
    <cellStyle name="Normal 2 2 2 2 2 24 2 4 8 8" xfId="38940"/>
    <cellStyle name="Normal 2 2 2 2 2 24 2 4 9" xfId="3033"/>
    <cellStyle name="Normal 2 2 2 2 2 24 2 4 9 2" xfId="9786"/>
    <cellStyle name="Normal 2 2 2 2 2 24 2 4 9 2 2" xfId="24013"/>
    <cellStyle name="Normal 2 2 2 2 2 24 2 4 9 3" xfId="16527"/>
    <cellStyle name="Normal 2 2 2 2 2 24 2 4 9 3 2" xfId="20278"/>
    <cellStyle name="Normal 2 2 2 2 2 24 2 4 9 4" xfId="12166"/>
    <cellStyle name="Normal 2 2 2 2 2 24 2 4 9 5" xfId="27750"/>
    <cellStyle name="Normal 2 2 2 2 2 24 2 4 9 6" xfId="31477"/>
    <cellStyle name="Normal 2 2 2 2 2 24 2 4 9 7" xfId="35210"/>
    <cellStyle name="Normal 2 2 2 2 2 24 2 4 9 8" xfId="38941"/>
    <cellStyle name="Normal 2 2 2 2 2 24 2 5" xfId="3034"/>
    <cellStyle name="Normal 2 2 2 2 2 24 2 5 2" xfId="3035"/>
    <cellStyle name="Normal 2 2 2 2 2 24 2 5 3" xfId="9787"/>
    <cellStyle name="Normal 2 2 2 2 2 24 2 5 3 2" xfId="24014"/>
    <cellStyle name="Normal 2 2 2 2 2 24 2 5 4" xfId="16528"/>
    <cellStyle name="Normal 2 2 2 2 2 24 2 5 4 2" xfId="20279"/>
    <cellStyle name="Normal 2 2 2 2 2 24 2 5 5" xfId="12167"/>
    <cellStyle name="Normal 2 2 2 2 2 24 2 5 6" xfId="27751"/>
    <cellStyle name="Normal 2 2 2 2 2 24 2 5 7" xfId="31478"/>
    <cellStyle name="Normal 2 2 2 2 2 24 2 5 8" xfId="35211"/>
    <cellStyle name="Normal 2 2 2 2 2 24 2 5 9" xfId="38942"/>
    <cellStyle name="Normal 2 2 2 2 2 24 2 6" xfId="3036"/>
    <cellStyle name="Normal 2 2 2 2 2 24 2 7" xfId="3037"/>
    <cellStyle name="Normal 2 2 2 2 2 24 2 8" xfId="3038"/>
    <cellStyle name="Normal 2 2 2 2 2 24 2 9" xfId="3039"/>
    <cellStyle name="Normal 2 2 2 2 2 24 20" xfId="35113"/>
    <cellStyle name="Normal 2 2 2 2 2 24 21" xfId="38844"/>
    <cellStyle name="Normal 2 2 2 2 2 24 3" xfId="3040"/>
    <cellStyle name="Normal 2 2 2 2 2 24 3 10" xfId="3041"/>
    <cellStyle name="Normal 2 2 2 2 2 24 3 11" xfId="3042"/>
    <cellStyle name="Normal 2 2 2 2 2 24 3 12" xfId="3043"/>
    <cellStyle name="Normal 2 2 2 2 2 24 3 2" xfId="3044"/>
    <cellStyle name="Normal 2 2 2 2 2 24 3 2 10" xfId="3045"/>
    <cellStyle name="Normal 2 2 2 2 2 24 3 2 10 2" xfId="9797"/>
    <cellStyle name="Normal 2 2 2 2 2 24 3 2 10 2 2" xfId="24016"/>
    <cellStyle name="Normal 2 2 2 2 2 24 3 2 10 3" xfId="16530"/>
    <cellStyle name="Normal 2 2 2 2 2 24 3 2 10 3 2" xfId="20281"/>
    <cellStyle name="Normal 2 2 2 2 2 24 3 2 10 4" xfId="12170"/>
    <cellStyle name="Normal 2 2 2 2 2 24 3 2 10 5" xfId="27753"/>
    <cellStyle name="Normal 2 2 2 2 2 24 3 2 10 6" xfId="31480"/>
    <cellStyle name="Normal 2 2 2 2 2 24 3 2 10 7" xfId="35213"/>
    <cellStyle name="Normal 2 2 2 2 2 24 3 2 10 8" xfId="38944"/>
    <cellStyle name="Normal 2 2 2 2 2 24 3 2 11" xfId="3046"/>
    <cellStyle name="Normal 2 2 2 2 2 24 3 2 11 2" xfId="9798"/>
    <cellStyle name="Normal 2 2 2 2 2 24 3 2 11 2 2" xfId="24017"/>
    <cellStyle name="Normal 2 2 2 2 2 24 3 2 11 3" xfId="16531"/>
    <cellStyle name="Normal 2 2 2 2 2 24 3 2 11 3 2" xfId="20282"/>
    <cellStyle name="Normal 2 2 2 2 2 24 3 2 11 4" xfId="12171"/>
    <cellStyle name="Normal 2 2 2 2 2 24 3 2 11 5" xfId="27754"/>
    <cellStyle name="Normal 2 2 2 2 2 24 3 2 11 6" xfId="31481"/>
    <cellStyle name="Normal 2 2 2 2 2 24 3 2 11 7" xfId="35214"/>
    <cellStyle name="Normal 2 2 2 2 2 24 3 2 11 8" xfId="38945"/>
    <cellStyle name="Normal 2 2 2 2 2 24 3 2 12" xfId="3047"/>
    <cellStyle name="Normal 2 2 2 2 2 24 3 2 12 2" xfId="9799"/>
    <cellStyle name="Normal 2 2 2 2 2 24 3 2 12 2 2" xfId="24018"/>
    <cellStyle name="Normal 2 2 2 2 2 24 3 2 12 3" xfId="16532"/>
    <cellStyle name="Normal 2 2 2 2 2 24 3 2 12 3 2" xfId="20283"/>
    <cellStyle name="Normal 2 2 2 2 2 24 3 2 12 4" xfId="12181"/>
    <cellStyle name="Normal 2 2 2 2 2 24 3 2 12 5" xfId="27755"/>
    <cellStyle name="Normal 2 2 2 2 2 24 3 2 12 6" xfId="31482"/>
    <cellStyle name="Normal 2 2 2 2 2 24 3 2 12 7" xfId="35215"/>
    <cellStyle name="Normal 2 2 2 2 2 24 3 2 12 8" xfId="38946"/>
    <cellStyle name="Normal 2 2 2 2 2 24 3 2 13" xfId="9796"/>
    <cellStyle name="Normal 2 2 2 2 2 24 3 2 13 2" xfId="24015"/>
    <cellStyle name="Normal 2 2 2 2 2 24 3 2 14" xfId="16529"/>
    <cellStyle name="Normal 2 2 2 2 2 24 3 2 14 2" xfId="20280"/>
    <cellStyle name="Normal 2 2 2 2 2 24 3 2 15" xfId="12169"/>
    <cellStyle name="Normal 2 2 2 2 2 24 3 2 16" xfId="27752"/>
    <cellStyle name="Normal 2 2 2 2 2 24 3 2 17" xfId="31479"/>
    <cellStyle name="Normal 2 2 2 2 2 24 3 2 18" xfId="35212"/>
    <cellStyle name="Normal 2 2 2 2 2 24 3 2 19" xfId="38943"/>
    <cellStyle name="Normal 2 2 2 2 2 24 3 2 2" xfId="3048"/>
    <cellStyle name="Normal 2 2 2 2 2 24 3 2 2 10" xfId="3049"/>
    <cellStyle name="Normal 2 2 2 2 2 24 3 2 2 11" xfId="3050"/>
    <cellStyle name="Normal 2 2 2 2 2 24 3 2 2 2" xfId="3051"/>
    <cellStyle name="Normal 2 2 2 2 2 24 3 2 2 2 10" xfId="3052"/>
    <cellStyle name="Normal 2 2 2 2 2 24 3 2 2 2 10 2" xfId="9801"/>
    <cellStyle name="Normal 2 2 2 2 2 24 3 2 2 2 10 2 2" xfId="24020"/>
    <cellStyle name="Normal 2 2 2 2 2 24 3 2 2 2 10 3" xfId="16534"/>
    <cellStyle name="Normal 2 2 2 2 2 24 3 2 2 2 10 3 2" xfId="20285"/>
    <cellStyle name="Normal 2 2 2 2 2 24 3 2 2 2 10 4" xfId="12184"/>
    <cellStyle name="Normal 2 2 2 2 2 24 3 2 2 2 10 5" xfId="27757"/>
    <cellStyle name="Normal 2 2 2 2 2 24 3 2 2 2 10 6" xfId="31484"/>
    <cellStyle name="Normal 2 2 2 2 2 24 3 2 2 2 10 7" xfId="35217"/>
    <cellStyle name="Normal 2 2 2 2 2 24 3 2 2 2 10 8" xfId="38948"/>
    <cellStyle name="Normal 2 2 2 2 2 24 3 2 2 2 11" xfId="3053"/>
    <cellStyle name="Normal 2 2 2 2 2 24 3 2 2 2 11 2" xfId="9802"/>
    <cellStyle name="Normal 2 2 2 2 2 24 3 2 2 2 11 2 2" xfId="24021"/>
    <cellStyle name="Normal 2 2 2 2 2 24 3 2 2 2 11 3" xfId="16535"/>
    <cellStyle name="Normal 2 2 2 2 2 24 3 2 2 2 11 3 2" xfId="20286"/>
    <cellStyle name="Normal 2 2 2 2 2 24 3 2 2 2 11 4" xfId="12185"/>
    <cellStyle name="Normal 2 2 2 2 2 24 3 2 2 2 11 5" xfId="27758"/>
    <cellStyle name="Normal 2 2 2 2 2 24 3 2 2 2 11 6" xfId="31485"/>
    <cellStyle name="Normal 2 2 2 2 2 24 3 2 2 2 11 7" xfId="35218"/>
    <cellStyle name="Normal 2 2 2 2 2 24 3 2 2 2 11 8" xfId="38949"/>
    <cellStyle name="Normal 2 2 2 2 2 24 3 2 2 2 12" xfId="9800"/>
    <cellStyle name="Normal 2 2 2 2 2 24 3 2 2 2 12 2" xfId="24019"/>
    <cellStyle name="Normal 2 2 2 2 2 24 3 2 2 2 13" xfId="16533"/>
    <cellStyle name="Normal 2 2 2 2 2 24 3 2 2 2 13 2" xfId="20284"/>
    <cellStyle name="Normal 2 2 2 2 2 24 3 2 2 2 14" xfId="12183"/>
    <cellStyle name="Normal 2 2 2 2 2 24 3 2 2 2 15" xfId="27756"/>
    <cellStyle name="Normal 2 2 2 2 2 24 3 2 2 2 16" xfId="31483"/>
    <cellStyle name="Normal 2 2 2 2 2 24 3 2 2 2 17" xfId="35216"/>
    <cellStyle name="Normal 2 2 2 2 2 24 3 2 2 2 18" xfId="38947"/>
    <cellStyle name="Normal 2 2 2 2 2 24 3 2 2 2 2" xfId="3054"/>
    <cellStyle name="Normal 2 2 2 2 2 24 3 2 2 2 2 2" xfId="3055"/>
    <cellStyle name="Normal 2 2 2 2 2 24 3 2 2 2 2 2 2" xfId="9803"/>
    <cellStyle name="Normal 2 2 2 2 2 24 3 2 2 2 2 2 2 2" xfId="24022"/>
    <cellStyle name="Normal 2 2 2 2 2 24 3 2 2 2 2 2 3" xfId="16536"/>
    <cellStyle name="Normal 2 2 2 2 2 24 3 2 2 2 2 2 3 2" xfId="20287"/>
    <cellStyle name="Normal 2 2 2 2 2 24 3 2 2 2 2 2 4" xfId="12186"/>
    <cellStyle name="Normal 2 2 2 2 2 24 3 2 2 2 2 2 5" xfId="27759"/>
    <cellStyle name="Normal 2 2 2 2 2 24 3 2 2 2 2 2 6" xfId="31486"/>
    <cellStyle name="Normal 2 2 2 2 2 24 3 2 2 2 2 2 7" xfId="35219"/>
    <cellStyle name="Normal 2 2 2 2 2 24 3 2 2 2 2 2 8" xfId="38950"/>
    <cellStyle name="Normal 2 2 2 2 2 24 3 2 2 2 3" xfId="3056"/>
    <cellStyle name="Normal 2 2 2 2 2 24 3 2 2 2 3 2" xfId="9804"/>
    <cellStyle name="Normal 2 2 2 2 2 24 3 2 2 2 3 2 2" xfId="24023"/>
    <cellStyle name="Normal 2 2 2 2 2 24 3 2 2 2 3 3" xfId="16537"/>
    <cellStyle name="Normal 2 2 2 2 2 24 3 2 2 2 3 3 2" xfId="20288"/>
    <cellStyle name="Normal 2 2 2 2 2 24 3 2 2 2 3 4" xfId="12187"/>
    <cellStyle name="Normal 2 2 2 2 2 24 3 2 2 2 3 5" xfId="27760"/>
    <cellStyle name="Normal 2 2 2 2 2 24 3 2 2 2 3 6" xfId="31487"/>
    <cellStyle name="Normal 2 2 2 2 2 24 3 2 2 2 3 7" xfId="35220"/>
    <cellStyle name="Normal 2 2 2 2 2 24 3 2 2 2 3 8" xfId="38951"/>
    <cellStyle name="Normal 2 2 2 2 2 24 3 2 2 2 4" xfId="3057"/>
    <cellStyle name="Normal 2 2 2 2 2 24 3 2 2 2 4 2" xfId="9805"/>
    <cellStyle name="Normal 2 2 2 2 2 24 3 2 2 2 4 2 2" xfId="24024"/>
    <cellStyle name="Normal 2 2 2 2 2 24 3 2 2 2 4 3" xfId="16538"/>
    <cellStyle name="Normal 2 2 2 2 2 24 3 2 2 2 4 3 2" xfId="20289"/>
    <cellStyle name="Normal 2 2 2 2 2 24 3 2 2 2 4 4" xfId="12188"/>
    <cellStyle name="Normal 2 2 2 2 2 24 3 2 2 2 4 5" xfId="27761"/>
    <cellStyle name="Normal 2 2 2 2 2 24 3 2 2 2 4 6" xfId="31488"/>
    <cellStyle name="Normal 2 2 2 2 2 24 3 2 2 2 4 7" xfId="35221"/>
    <cellStyle name="Normal 2 2 2 2 2 24 3 2 2 2 4 8" xfId="38952"/>
    <cellStyle name="Normal 2 2 2 2 2 24 3 2 2 2 5" xfId="3058"/>
    <cellStyle name="Normal 2 2 2 2 2 24 3 2 2 2 5 2" xfId="9806"/>
    <cellStyle name="Normal 2 2 2 2 2 24 3 2 2 2 5 2 2" xfId="24025"/>
    <cellStyle name="Normal 2 2 2 2 2 24 3 2 2 2 5 3" xfId="16539"/>
    <cellStyle name="Normal 2 2 2 2 2 24 3 2 2 2 5 3 2" xfId="20290"/>
    <cellStyle name="Normal 2 2 2 2 2 24 3 2 2 2 5 4" xfId="12189"/>
    <cellStyle name="Normal 2 2 2 2 2 24 3 2 2 2 5 5" xfId="27762"/>
    <cellStyle name="Normal 2 2 2 2 2 24 3 2 2 2 5 6" xfId="31489"/>
    <cellStyle name="Normal 2 2 2 2 2 24 3 2 2 2 5 7" xfId="35222"/>
    <cellStyle name="Normal 2 2 2 2 2 24 3 2 2 2 5 8" xfId="38953"/>
    <cellStyle name="Normal 2 2 2 2 2 24 3 2 2 2 6" xfId="3059"/>
    <cellStyle name="Normal 2 2 2 2 2 24 3 2 2 2 6 2" xfId="9807"/>
    <cellStyle name="Normal 2 2 2 2 2 24 3 2 2 2 6 2 2" xfId="24026"/>
    <cellStyle name="Normal 2 2 2 2 2 24 3 2 2 2 6 3" xfId="16540"/>
    <cellStyle name="Normal 2 2 2 2 2 24 3 2 2 2 6 3 2" xfId="20291"/>
    <cellStyle name="Normal 2 2 2 2 2 24 3 2 2 2 6 4" xfId="12198"/>
    <cellStyle name="Normal 2 2 2 2 2 24 3 2 2 2 6 5" xfId="27763"/>
    <cellStyle name="Normal 2 2 2 2 2 24 3 2 2 2 6 6" xfId="31490"/>
    <cellStyle name="Normal 2 2 2 2 2 24 3 2 2 2 6 7" xfId="35223"/>
    <cellStyle name="Normal 2 2 2 2 2 24 3 2 2 2 6 8" xfId="38954"/>
    <cellStyle name="Normal 2 2 2 2 2 24 3 2 2 2 7" xfId="3060"/>
    <cellStyle name="Normal 2 2 2 2 2 24 3 2 2 2 7 2" xfId="9808"/>
    <cellStyle name="Normal 2 2 2 2 2 24 3 2 2 2 7 2 2" xfId="24027"/>
    <cellStyle name="Normal 2 2 2 2 2 24 3 2 2 2 7 3" xfId="16541"/>
    <cellStyle name="Normal 2 2 2 2 2 24 3 2 2 2 7 3 2" xfId="20292"/>
    <cellStyle name="Normal 2 2 2 2 2 24 3 2 2 2 7 4" xfId="12199"/>
    <cellStyle name="Normal 2 2 2 2 2 24 3 2 2 2 7 5" xfId="27764"/>
    <cellStyle name="Normal 2 2 2 2 2 24 3 2 2 2 7 6" xfId="31491"/>
    <cellStyle name="Normal 2 2 2 2 2 24 3 2 2 2 7 7" xfId="35224"/>
    <cellStyle name="Normal 2 2 2 2 2 24 3 2 2 2 7 8" xfId="38955"/>
    <cellStyle name="Normal 2 2 2 2 2 24 3 2 2 2 8" xfId="3061"/>
    <cellStyle name="Normal 2 2 2 2 2 24 3 2 2 2 8 2" xfId="9809"/>
    <cellStyle name="Normal 2 2 2 2 2 24 3 2 2 2 8 2 2" xfId="24028"/>
    <cellStyle name="Normal 2 2 2 2 2 24 3 2 2 2 8 3" xfId="16542"/>
    <cellStyle name="Normal 2 2 2 2 2 24 3 2 2 2 8 3 2" xfId="20293"/>
    <cellStyle name="Normal 2 2 2 2 2 24 3 2 2 2 8 4" xfId="12200"/>
    <cellStyle name="Normal 2 2 2 2 2 24 3 2 2 2 8 5" xfId="27765"/>
    <cellStyle name="Normal 2 2 2 2 2 24 3 2 2 2 8 6" xfId="31492"/>
    <cellStyle name="Normal 2 2 2 2 2 24 3 2 2 2 8 7" xfId="35225"/>
    <cellStyle name="Normal 2 2 2 2 2 24 3 2 2 2 8 8" xfId="38956"/>
    <cellStyle name="Normal 2 2 2 2 2 24 3 2 2 2 9" xfId="3062"/>
    <cellStyle name="Normal 2 2 2 2 2 24 3 2 2 2 9 2" xfId="9810"/>
    <cellStyle name="Normal 2 2 2 2 2 24 3 2 2 2 9 2 2" xfId="24029"/>
    <cellStyle name="Normal 2 2 2 2 2 24 3 2 2 2 9 3" xfId="16543"/>
    <cellStyle name="Normal 2 2 2 2 2 24 3 2 2 2 9 3 2" xfId="20294"/>
    <cellStyle name="Normal 2 2 2 2 2 24 3 2 2 2 9 4" xfId="12201"/>
    <cellStyle name="Normal 2 2 2 2 2 24 3 2 2 2 9 5" xfId="27766"/>
    <cellStyle name="Normal 2 2 2 2 2 24 3 2 2 2 9 6" xfId="31493"/>
    <cellStyle name="Normal 2 2 2 2 2 24 3 2 2 2 9 7" xfId="35226"/>
    <cellStyle name="Normal 2 2 2 2 2 24 3 2 2 2 9 8" xfId="38957"/>
    <cellStyle name="Normal 2 2 2 2 2 24 3 2 2 3" xfId="3063"/>
    <cellStyle name="Normal 2 2 2 2 2 24 3 2 2 3 2" xfId="3064"/>
    <cellStyle name="Normal 2 2 2 2 2 24 3 2 2 3 3" xfId="9811"/>
    <cellStyle name="Normal 2 2 2 2 2 24 3 2 2 3 3 2" xfId="24030"/>
    <cellStyle name="Normal 2 2 2 2 2 24 3 2 2 3 4" xfId="16544"/>
    <cellStyle name="Normal 2 2 2 2 2 24 3 2 2 3 4 2" xfId="20295"/>
    <cellStyle name="Normal 2 2 2 2 2 24 3 2 2 3 5" xfId="12202"/>
    <cellStyle name="Normal 2 2 2 2 2 24 3 2 2 3 6" xfId="27767"/>
    <cellStyle name="Normal 2 2 2 2 2 24 3 2 2 3 7" xfId="31494"/>
    <cellStyle name="Normal 2 2 2 2 2 24 3 2 2 3 8" xfId="35227"/>
    <cellStyle name="Normal 2 2 2 2 2 24 3 2 2 3 9" xfId="38958"/>
    <cellStyle name="Normal 2 2 2 2 2 24 3 2 2 4" xfId="3065"/>
    <cellStyle name="Normal 2 2 2 2 2 24 3 2 2 5" xfId="3066"/>
    <cellStyle name="Normal 2 2 2 2 2 24 3 2 2 6" xfId="3067"/>
    <cellStyle name="Normal 2 2 2 2 2 24 3 2 2 7" xfId="3068"/>
    <cellStyle name="Normal 2 2 2 2 2 24 3 2 2 8" xfId="3069"/>
    <cellStyle name="Normal 2 2 2 2 2 24 3 2 2 9" xfId="3070"/>
    <cellStyle name="Normal 2 2 2 2 2 24 3 2 3" xfId="3071"/>
    <cellStyle name="Normal 2 2 2 2 2 24 3 2 3 2" xfId="3072"/>
    <cellStyle name="Normal 2 2 2 2 2 24 3 2 3 2 2" xfId="9813"/>
    <cellStyle name="Normal 2 2 2 2 2 24 3 2 3 2 2 2" xfId="24031"/>
    <cellStyle name="Normal 2 2 2 2 2 24 3 2 3 2 3" xfId="16545"/>
    <cellStyle name="Normal 2 2 2 2 2 24 3 2 3 2 3 2" xfId="20296"/>
    <cellStyle name="Normal 2 2 2 2 2 24 3 2 3 2 4" xfId="12207"/>
    <cellStyle name="Normal 2 2 2 2 2 24 3 2 3 2 5" xfId="27768"/>
    <cellStyle name="Normal 2 2 2 2 2 24 3 2 3 2 6" xfId="31495"/>
    <cellStyle name="Normal 2 2 2 2 2 24 3 2 3 2 7" xfId="35228"/>
    <cellStyle name="Normal 2 2 2 2 2 24 3 2 3 2 8" xfId="38959"/>
    <cellStyle name="Normal 2 2 2 2 2 24 3 2 4" xfId="3073"/>
    <cellStyle name="Normal 2 2 2 2 2 24 3 2 4 2" xfId="9814"/>
    <cellStyle name="Normal 2 2 2 2 2 24 3 2 4 2 2" xfId="24032"/>
    <cellStyle name="Normal 2 2 2 2 2 24 3 2 4 3" xfId="16546"/>
    <cellStyle name="Normal 2 2 2 2 2 24 3 2 4 3 2" xfId="20297"/>
    <cellStyle name="Normal 2 2 2 2 2 24 3 2 4 4" xfId="12211"/>
    <cellStyle name="Normal 2 2 2 2 2 24 3 2 4 5" xfId="27769"/>
    <cellStyle name="Normal 2 2 2 2 2 24 3 2 4 6" xfId="31496"/>
    <cellStyle name="Normal 2 2 2 2 2 24 3 2 4 7" xfId="35229"/>
    <cellStyle name="Normal 2 2 2 2 2 24 3 2 4 8" xfId="38960"/>
    <cellStyle name="Normal 2 2 2 2 2 24 3 2 5" xfId="3074"/>
    <cellStyle name="Normal 2 2 2 2 2 24 3 2 5 2" xfId="9815"/>
    <cellStyle name="Normal 2 2 2 2 2 24 3 2 5 2 2" xfId="24033"/>
    <cellStyle name="Normal 2 2 2 2 2 24 3 2 5 3" xfId="16547"/>
    <cellStyle name="Normal 2 2 2 2 2 24 3 2 5 3 2" xfId="20298"/>
    <cellStyle name="Normal 2 2 2 2 2 24 3 2 5 4" xfId="12212"/>
    <cellStyle name="Normal 2 2 2 2 2 24 3 2 5 5" xfId="27770"/>
    <cellStyle name="Normal 2 2 2 2 2 24 3 2 5 6" xfId="31497"/>
    <cellStyle name="Normal 2 2 2 2 2 24 3 2 5 7" xfId="35230"/>
    <cellStyle name="Normal 2 2 2 2 2 24 3 2 5 8" xfId="38961"/>
    <cellStyle name="Normal 2 2 2 2 2 24 3 2 6" xfId="3075"/>
    <cellStyle name="Normal 2 2 2 2 2 24 3 2 6 2" xfId="9816"/>
    <cellStyle name="Normal 2 2 2 2 2 24 3 2 6 2 2" xfId="24034"/>
    <cellStyle name="Normal 2 2 2 2 2 24 3 2 6 3" xfId="16548"/>
    <cellStyle name="Normal 2 2 2 2 2 24 3 2 6 3 2" xfId="20299"/>
    <cellStyle name="Normal 2 2 2 2 2 24 3 2 6 4" xfId="12213"/>
    <cellStyle name="Normal 2 2 2 2 2 24 3 2 6 5" xfId="27771"/>
    <cellStyle name="Normal 2 2 2 2 2 24 3 2 6 6" xfId="31498"/>
    <cellStyle name="Normal 2 2 2 2 2 24 3 2 6 7" xfId="35231"/>
    <cellStyle name="Normal 2 2 2 2 2 24 3 2 6 8" xfId="38962"/>
    <cellStyle name="Normal 2 2 2 2 2 24 3 2 7" xfId="3076"/>
    <cellStyle name="Normal 2 2 2 2 2 24 3 2 7 2" xfId="9817"/>
    <cellStyle name="Normal 2 2 2 2 2 24 3 2 7 2 2" xfId="24035"/>
    <cellStyle name="Normal 2 2 2 2 2 24 3 2 7 3" xfId="16549"/>
    <cellStyle name="Normal 2 2 2 2 2 24 3 2 7 3 2" xfId="20300"/>
    <cellStyle name="Normal 2 2 2 2 2 24 3 2 7 4" xfId="12215"/>
    <cellStyle name="Normal 2 2 2 2 2 24 3 2 7 5" xfId="27772"/>
    <cellStyle name="Normal 2 2 2 2 2 24 3 2 7 6" xfId="31499"/>
    <cellStyle name="Normal 2 2 2 2 2 24 3 2 7 7" xfId="35232"/>
    <cellStyle name="Normal 2 2 2 2 2 24 3 2 7 8" xfId="38963"/>
    <cellStyle name="Normal 2 2 2 2 2 24 3 2 8" xfId="3077"/>
    <cellStyle name="Normal 2 2 2 2 2 24 3 2 8 2" xfId="9818"/>
    <cellStyle name="Normal 2 2 2 2 2 24 3 2 8 2 2" xfId="24036"/>
    <cellStyle name="Normal 2 2 2 2 2 24 3 2 8 3" xfId="16550"/>
    <cellStyle name="Normal 2 2 2 2 2 24 3 2 8 3 2" xfId="20301"/>
    <cellStyle name="Normal 2 2 2 2 2 24 3 2 8 4" xfId="12216"/>
    <cellStyle name="Normal 2 2 2 2 2 24 3 2 8 5" xfId="27773"/>
    <cellStyle name="Normal 2 2 2 2 2 24 3 2 8 6" xfId="31500"/>
    <cellStyle name="Normal 2 2 2 2 2 24 3 2 8 7" xfId="35233"/>
    <cellStyle name="Normal 2 2 2 2 2 24 3 2 8 8" xfId="38964"/>
    <cellStyle name="Normal 2 2 2 2 2 24 3 2 9" xfId="3078"/>
    <cellStyle name="Normal 2 2 2 2 2 24 3 2 9 2" xfId="9819"/>
    <cellStyle name="Normal 2 2 2 2 2 24 3 2 9 2 2" xfId="24037"/>
    <cellStyle name="Normal 2 2 2 2 2 24 3 2 9 3" xfId="16551"/>
    <cellStyle name="Normal 2 2 2 2 2 24 3 2 9 3 2" xfId="20302"/>
    <cellStyle name="Normal 2 2 2 2 2 24 3 2 9 4" xfId="12217"/>
    <cellStyle name="Normal 2 2 2 2 2 24 3 2 9 5" xfId="27774"/>
    <cellStyle name="Normal 2 2 2 2 2 24 3 2 9 6" xfId="31501"/>
    <cellStyle name="Normal 2 2 2 2 2 24 3 2 9 7" xfId="35234"/>
    <cellStyle name="Normal 2 2 2 2 2 24 3 2 9 8" xfId="38965"/>
    <cellStyle name="Normal 2 2 2 2 2 24 3 3" xfId="3079"/>
    <cellStyle name="Normal 2 2 2 2 2 24 3 3 10" xfId="3080"/>
    <cellStyle name="Normal 2 2 2 2 2 24 3 3 10 2" xfId="9821"/>
    <cellStyle name="Normal 2 2 2 2 2 24 3 3 10 2 2" xfId="24039"/>
    <cellStyle name="Normal 2 2 2 2 2 24 3 3 10 3" xfId="16553"/>
    <cellStyle name="Normal 2 2 2 2 2 24 3 3 10 3 2" xfId="20304"/>
    <cellStyle name="Normal 2 2 2 2 2 24 3 3 10 4" xfId="12219"/>
    <cellStyle name="Normal 2 2 2 2 2 24 3 3 10 5" xfId="27776"/>
    <cellStyle name="Normal 2 2 2 2 2 24 3 3 10 6" xfId="31503"/>
    <cellStyle name="Normal 2 2 2 2 2 24 3 3 10 7" xfId="35236"/>
    <cellStyle name="Normal 2 2 2 2 2 24 3 3 10 8" xfId="38967"/>
    <cellStyle name="Normal 2 2 2 2 2 24 3 3 11" xfId="3081"/>
    <cellStyle name="Normal 2 2 2 2 2 24 3 3 11 2" xfId="9822"/>
    <cellStyle name="Normal 2 2 2 2 2 24 3 3 11 2 2" xfId="24040"/>
    <cellStyle name="Normal 2 2 2 2 2 24 3 3 11 3" xfId="16554"/>
    <cellStyle name="Normal 2 2 2 2 2 24 3 3 11 3 2" xfId="20305"/>
    <cellStyle name="Normal 2 2 2 2 2 24 3 3 11 4" xfId="12220"/>
    <cellStyle name="Normal 2 2 2 2 2 24 3 3 11 5" xfId="27777"/>
    <cellStyle name="Normal 2 2 2 2 2 24 3 3 11 6" xfId="31504"/>
    <cellStyle name="Normal 2 2 2 2 2 24 3 3 11 7" xfId="35237"/>
    <cellStyle name="Normal 2 2 2 2 2 24 3 3 11 8" xfId="38968"/>
    <cellStyle name="Normal 2 2 2 2 2 24 3 3 12" xfId="9820"/>
    <cellStyle name="Normal 2 2 2 2 2 24 3 3 12 2" xfId="24038"/>
    <cellStyle name="Normal 2 2 2 2 2 24 3 3 13" xfId="16552"/>
    <cellStyle name="Normal 2 2 2 2 2 24 3 3 13 2" xfId="20303"/>
    <cellStyle name="Normal 2 2 2 2 2 24 3 3 14" xfId="12218"/>
    <cellStyle name="Normal 2 2 2 2 2 24 3 3 15" xfId="27775"/>
    <cellStyle name="Normal 2 2 2 2 2 24 3 3 16" xfId="31502"/>
    <cellStyle name="Normal 2 2 2 2 2 24 3 3 17" xfId="35235"/>
    <cellStyle name="Normal 2 2 2 2 2 24 3 3 18" xfId="38966"/>
    <cellStyle name="Normal 2 2 2 2 2 24 3 3 2" xfId="3082"/>
    <cellStyle name="Normal 2 2 2 2 2 24 3 3 2 2" xfId="3083"/>
    <cellStyle name="Normal 2 2 2 2 2 24 3 3 2 2 2" xfId="9823"/>
    <cellStyle name="Normal 2 2 2 2 2 24 3 3 2 2 2 2" xfId="24041"/>
    <cellStyle name="Normal 2 2 2 2 2 24 3 3 2 2 3" xfId="16555"/>
    <cellStyle name="Normal 2 2 2 2 2 24 3 3 2 2 3 2" xfId="20306"/>
    <cellStyle name="Normal 2 2 2 2 2 24 3 3 2 2 4" xfId="12221"/>
    <cellStyle name="Normal 2 2 2 2 2 24 3 3 2 2 5" xfId="27778"/>
    <cellStyle name="Normal 2 2 2 2 2 24 3 3 2 2 6" xfId="31505"/>
    <cellStyle name="Normal 2 2 2 2 2 24 3 3 2 2 7" xfId="35238"/>
    <cellStyle name="Normal 2 2 2 2 2 24 3 3 2 2 8" xfId="38969"/>
    <cellStyle name="Normal 2 2 2 2 2 24 3 3 3" xfId="3084"/>
    <cellStyle name="Normal 2 2 2 2 2 24 3 3 3 2" xfId="9824"/>
    <cellStyle name="Normal 2 2 2 2 2 24 3 3 3 2 2" xfId="24042"/>
    <cellStyle name="Normal 2 2 2 2 2 24 3 3 3 3" xfId="16556"/>
    <cellStyle name="Normal 2 2 2 2 2 24 3 3 3 3 2" xfId="20307"/>
    <cellStyle name="Normal 2 2 2 2 2 24 3 3 3 4" xfId="12222"/>
    <cellStyle name="Normal 2 2 2 2 2 24 3 3 3 5" xfId="27779"/>
    <cellStyle name="Normal 2 2 2 2 2 24 3 3 3 6" xfId="31506"/>
    <cellStyle name="Normal 2 2 2 2 2 24 3 3 3 7" xfId="35239"/>
    <cellStyle name="Normal 2 2 2 2 2 24 3 3 3 8" xfId="38970"/>
    <cellStyle name="Normal 2 2 2 2 2 24 3 3 4" xfId="3085"/>
    <cellStyle name="Normal 2 2 2 2 2 24 3 3 4 2" xfId="9825"/>
    <cellStyle name="Normal 2 2 2 2 2 24 3 3 4 2 2" xfId="24043"/>
    <cellStyle name="Normal 2 2 2 2 2 24 3 3 4 3" xfId="16557"/>
    <cellStyle name="Normal 2 2 2 2 2 24 3 3 4 3 2" xfId="20308"/>
    <cellStyle name="Normal 2 2 2 2 2 24 3 3 4 4" xfId="12231"/>
    <cellStyle name="Normal 2 2 2 2 2 24 3 3 4 5" xfId="27780"/>
    <cellStyle name="Normal 2 2 2 2 2 24 3 3 4 6" xfId="31507"/>
    <cellStyle name="Normal 2 2 2 2 2 24 3 3 4 7" xfId="35240"/>
    <cellStyle name="Normal 2 2 2 2 2 24 3 3 4 8" xfId="38971"/>
    <cellStyle name="Normal 2 2 2 2 2 24 3 3 5" xfId="3086"/>
    <cellStyle name="Normal 2 2 2 2 2 24 3 3 5 2" xfId="9826"/>
    <cellStyle name="Normal 2 2 2 2 2 24 3 3 5 2 2" xfId="24044"/>
    <cellStyle name="Normal 2 2 2 2 2 24 3 3 5 3" xfId="16558"/>
    <cellStyle name="Normal 2 2 2 2 2 24 3 3 5 3 2" xfId="20309"/>
    <cellStyle name="Normal 2 2 2 2 2 24 3 3 5 4" xfId="12232"/>
    <cellStyle name="Normal 2 2 2 2 2 24 3 3 5 5" xfId="27781"/>
    <cellStyle name="Normal 2 2 2 2 2 24 3 3 5 6" xfId="31508"/>
    <cellStyle name="Normal 2 2 2 2 2 24 3 3 5 7" xfId="35241"/>
    <cellStyle name="Normal 2 2 2 2 2 24 3 3 5 8" xfId="38972"/>
    <cellStyle name="Normal 2 2 2 2 2 24 3 3 6" xfId="3087"/>
    <cellStyle name="Normal 2 2 2 2 2 24 3 3 6 2" xfId="9827"/>
    <cellStyle name="Normal 2 2 2 2 2 24 3 3 6 2 2" xfId="24045"/>
    <cellStyle name="Normal 2 2 2 2 2 24 3 3 6 3" xfId="16559"/>
    <cellStyle name="Normal 2 2 2 2 2 24 3 3 6 3 2" xfId="20310"/>
    <cellStyle name="Normal 2 2 2 2 2 24 3 3 6 4" xfId="12233"/>
    <cellStyle name="Normal 2 2 2 2 2 24 3 3 6 5" xfId="27782"/>
    <cellStyle name="Normal 2 2 2 2 2 24 3 3 6 6" xfId="31509"/>
    <cellStyle name="Normal 2 2 2 2 2 24 3 3 6 7" xfId="35242"/>
    <cellStyle name="Normal 2 2 2 2 2 24 3 3 6 8" xfId="38973"/>
    <cellStyle name="Normal 2 2 2 2 2 24 3 3 7" xfId="3088"/>
    <cellStyle name="Normal 2 2 2 2 2 24 3 3 7 2" xfId="9828"/>
    <cellStyle name="Normal 2 2 2 2 2 24 3 3 7 2 2" xfId="24046"/>
    <cellStyle name="Normal 2 2 2 2 2 24 3 3 7 3" xfId="16560"/>
    <cellStyle name="Normal 2 2 2 2 2 24 3 3 7 3 2" xfId="20311"/>
    <cellStyle name="Normal 2 2 2 2 2 24 3 3 7 4" xfId="12234"/>
    <cellStyle name="Normal 2 2 2 2 2 24 3 3 7 5" xfId="27783"/>
    <cellStyle name="Normal 2 2 2 2 2 24 3 3 7 6" xfId="31510"/>
    <cellStyle name="Normal 2 2 2 2 2 24 3 3 7 7" xfId="35243"/>
    <cellStyle name="Normal 2 2 2 2 2 24 3 3 7 8" xfId="38974"/>
    <cellStyle name="Normal 2 2 2 2 2 24 3 3 8" xfId="3089"/>
    <cellStyle name="Normal 2 2 2 2 2 24 3 3 8 2" xfId="9829"/>
    <cellStyle name="Normal 2 2 2 2 2 24 3 3 8 2 2" xfId="24047"/>
    <cellStyle name="Normal 2 2 2 2 2 24 3 3 8 3" xfId="16561"/>
    <cellStyle name="Normal 2 2 2 2 2 24 3 3 8 3 2" xfId="20312"/>
    <cellStyle name="Normal 2 2 2 2 2 24 3 3 8 4" xfId="12235"/>
    <cellStyle name="Normal 2 2 2 2 2 24 3 3 8 5" xfId="27784"/>
    <cellStyle name="Normal 2 2 2 2 2 24 3 3 8 6" xfId="31511"/>
    <cellStyle name="Normal 2 2 2 2 2 24 3 3 8 7" xfId="35244"/>
    <cellStyle name="Normal 2 2 2 2 2 24 3 3 8 8" xfId="38975"/>
    <cellStyle name="Normal 2 2 2 2 2 24 3 3 9" xfId="3090"/>
    <cellStyle name="Normal 2 2 2 2 2 24 3 3 9 2" xfId="9830"/>
    <cellStyle name="Normal 2 2 2 2 2 24 3 3 9 2 2" xfId="24048"/>
    <cellStyle name="Normal 2 2 2 2 2 24 3 3 9 3" xfId="16562"/>
    <cellStyle name="Normal 2 2 2 2 2 24 3 3 9 3 2" xfId="20313"/>
    <cellStyle name="Normal 2 2 2 2 2 24 3 3 9 4" xfId="12236"/>
    <cellStyle name="Normal 2 2 2 2 2 24 3 3 9 5" xfId="27785"/>
    <cellStyle name="Normal 2 2 2 2 2 24 3 3 9 6" xfId="31512"/>
    <cellStyle name="Normal 2 2 2 2 2 24 3 3 9 7" xfId="35245"/>
    <cellStyle name="Normal 2 2 2 2 2 24 3 3 9 8" xfId="38976"/>
    <cellStyle name="Normal 2 2 2 2 2 24 3 4" xfId="3091"/>
    <cellStyle name="Normal 2 2 2 2 2 24 3 4 2" xfId="3092"/>
    <cellStyle name="Normal 2 2 2 2 2 24 3 4 3" xfId="9831"/>
    <cellStyle name="Normal 2 2 2 2 2 24 3 4 3 2" xfId="24049"/>
    <cellStyle name="Normal 2 2 2 2 2 24 3 4 4" xfId="16563"/>
    <cellStyle name="Normal 2 2 2 2 2 24 3 4 4 2" xfId="20314"/>
    <cellStyle name="Normal 2 2 2 2 2 24 3 4 5" xfId="12237"/>
    <cellStyle name="Normal 2 2 2 2 2 24 3 4 6" xfId="27786"/>
    <cellStyle name="Normal 2 2 2 2 2 24 3 4 7" xfId="31513"/>
    <cellStyle name="Normal 2 2 2 2 2 24 3 4 8" xfId="35246"/>
    <cellStyle name="Normal 2 2 2 2 2 24 3 4 9" xfId="38977"/>
    <cellStyle name="Normal 2 2 2 2 2 24 3 5" xfId="3093"/>
    <cellStyle name="Normal 2 2 2 2 2 24 3 6" xfId="3094"/>
    <cellStyle name="Normal 2 2 2 2 2 24 3 7" xfId="3095"/>
    <cellStyle name="Normal 2 2 2 2 2 24 3 8" xfId="3096"/>
    <cellStyle name="Normal 2 2 2 2 2 24 3 9" xfId="3097"/>
    <cellStyle name="Normal 2 2 2 2 2 24 4" xfId="3098"/>
    <cellStyle name="Normal 2 2 2 2 2 24 4 10" xfId="3099"/>
    <cellStyle name="Normal 2 2 2 2 2 24 4 11" xfId="3100"/>
    <cellStyle name="Normal 2 2 2 2 2 24 4 2" xfId="3101"/>
    <cellStyle name="Normal 2 2 2 2 2 24 4 2 10" xfId="3102"/>
    <cellStyle name="Normal 2 2 2 2 2 24 4 2 10 2" xfId="9835"/>
    <cellStyle name="Normal 2 2 2 2 2 24 4 2 10 2 2" xfId="24051"/>
    <cellStyle name="Normal 2 2 2 2 2 24 4 2 10 3" xfId="16565"/>
    <cellStyle name="Normal 2 2 2 2 2 24 4 2 10 3 2" xfId="20316"/>
    <cellStyle name="Normal 2 2 2 2 2 24 4 2 10 4" xfId="12240"/>
    <cellStyle name="Normal 2 2 2 2 2 24 4 2 10 5" xfId="27788"/>
    <cellStyle name="Normal 2 2 2 2 2 24 4 2 10 6" xfId="31515"/>
    <cellStyle name="Normal 2 2 2 2 2 24 4 2 10 7" xfId="35248"/>
    <cellStyle name="Normal 2 2 2 2 2 24 4 2 10 8" xfId="38979"/>
    <cellStyle name="Normal 2 2 2 2 2 24 4 2 11" xfId="3103"/>
    <cellStyle name="Normal 2 2 2 2 2 24 4 2 11 2" xfId="9836"/>
    <cellStyle name="Normal 2 2 2 2 2 24 4 2 11 2 2" xfId="24052"/>
    <cellStyle name="Normal 2 2 2 2 2 24 4 2 11 3" xfId="16566"/>
    <cellStyle name="Normal 2 2 2 2 2 24 4 2 11 3 2" xfId="20317"/>
    <cellStyle name="Normal 2 2 2 2 2 24 4 2 11 4" xfId="12241"/>
    <cellStyle name="Normal 2 2 2 2 2 24 4 2 11 5" xfId="27789"/>
    <cellStyle name="Normal 2 2 2 2 2 24 4 2 11 6" xfId="31516"/>
    <cellStyle name="Normal 2 2 2 2 2 24 4 2 11 7" xfId="35249"/>
    <cellStyle name="Normal 2 2 2 2 2 24 4 2 11 8" xfId="38980"/>
    <cellStyle name="Normal 2 2 2 2 2 24 4 2 12" xfId="9834"/>
    <cellStyle name="Normal 2 2 2 2 2 24 4 2 12 2" xfId="24050"/>
    <cellStyle name="Normal 2 2 2 2 2 24 4 2 13" xfId="16564"/>
    <cellStyle name="Normal 2 2 2 2 2 24 4 2 13 2" xfId="20315"/>
    <cellStyle name="Normal 2 2 2 2 2 24 4 2 14" xfId="12239"/>
    <cellStyle name="Normal 2 2 2 2 2 24 4 2 15" xfId="27787"/>
    <cellStyle name="Normal 2 2 2 2 2 24 4 2 16" xfId="31514"/>
    <cellStyle name="Normal 2 2 2 2 2 24 4 2 17" xfId="35247"/>
    <cellStyle name="Normal 2 2 2 2 2 24 4 2 18" xfId="38978"/>
    <cellStyle name="Normal 2 2 2 2 2 24 4 2 2" xfId="3104"/>
    <cellStyle name="Normal 2 2 2 2 2 24 4 2 2 2" xfId="3105"/>
    <cellStyle name="Normal 2 2 2 2 2 24 4 2 2 2 2" xfId="9838"/>
    <cellStyle name="Normal 2 2 2 2 2 24 4 2 2 2 2 2" xfId="24053"/>
    <cellStyle name="Normal 2 2 2 2 2 24 4 2 2 2 3" xfId="16567"/>
    <cellStyle name="Normal 2 2 2 2 2 24 4 2 2 2 3 2" xfId="20318"/>
    <cellStyle name="Normal 2 2 2 2 2 24 4 2 2 2 4" xfId="12251"/>
    <cellStyle name="Normal 2 2 2 2 2 24 4 2 2 2 5" xfId="27790"/>
    <cellStyle name="Normal 2 2 2 2 2 24 4 2 2 2 6" xfId="31517"/>
    <cellStyle name="Normal 2 2 2 2 2 24 4 2 2 2 7" xfId="35250"/>
    <cellStyle name="Normal 2 2 2 2 2 24 4 2 2 2 8" xfId="38981"/>
    <cellStyle name="Normal 2 2 2 2 2 24 4 2 3" xfId="3106"/>
    <cellStyle name="Normal 2 2 2 2 2 24 4 2 3 2" xfId="9839"/>
    <cellStyle name="Normal 2 2 2 2 2 24 4 2 3 2 2" xfId="24054"/>
    <cellStyle name="Normal 2 2 2 2 2 24 4 2 3 3" xfId="16568"/>
    <cellStyle name="Normal 2 2 2 2 2 24 4 2 3 3 2" xfId="20319"/>
    <cellStyle name="Normal 2 2 2 2 2 24 4 2 3 4" xfId="12252"/>
    <cellStyle name="Normal 2 2 2 2 2 24 4 2 3 5" xfId="27791"/>
    <cellStyle name="Normal 2 2 2 2 2 24 4 2 3 6" xfId="31518"/>
    <cellStyle name="Normal 2 2 2 2 2 24 4 2 3 7" xfId="35251"/>
    <cellStyle name="Normal 2 2 2 2 2 24 4 2 3 8" xfId="38982"/>
    <cellStyle name="Normal 2 2 2 2 2 24 4 2 4" xfId="3107"/>
    <cellStyle name="Normal 2 2 2 2 2 24 4 2 4 2" xfId="9840"/>
    <cellStyle name="Normal 2 2 2 2 2 24 4 2 4 2 2" xfId="24055"/>
    <cellStyle name="Normal 2 2 2 2 2 24 4 2 4 3" xfId="16569"/>
    <cellStyle name="Normal 2 2 2 2 2 24 4 2 4 3 2" xfId="20320"/>
    <cellStyle name="Normal 2 2 2 2 2 24 4 2 4 4" xfId="12254"/>
    <cellStyle name="Normal 2 2 2 2 2 24 4 2 4 5" xfId="27792"/>
    <cellStyle name="Normal 2 2 2 2 2 24 4 2 4 6" xfId="31519"/>
    <cellStyle name="Normal 2 2 2 2 2 24 4 2 4 7" xfId="35252"/>
    <cellStyle name="Normal 2 2 2 2 2 24 4 2 4 8" xfId="38983"/>
    <cellStyle name="Normal 2 2 2 2 2 24 4 2 5" xfId="3108"/>
    <cellStyle name="Normal 2 2 2 2 2 24 4 2 5 2" xfId="9841"/>
    <cellStyle name="Normal 2 2 2 2 2 24 4 2 5 2 2" xfId="24056"/>
    <cellStyle name="Normal 2 2 2 2 2 24 4 2 5 3" xfId="16570"/>
    <cellStyle name="Normal 2 2 2 2 2 24 4 2 5 3 2" xfId="20321"/>
    <cellStyle name="Normal 2 2 2 2 2 24 4 2 5 4" xfId="12255"/>
    <cellStyle name="Normal 2 2 2 2 2 24 4 2 5 5" xfId="27793"/>
    <cellStyle name="Normal 2 2 2 2 2 24 4 2 5 6" xfId="31520"/>
    <cellStyle name="Normal 2 2 2 2 2 24 4 2 5 7" xfId="35253"/>
    <cellStyle name="Normal 2 2 2 2 2 24 4 2 5 8" xfId="38984"/>
    <cellStyle name="Normal 2 2 2 2 2 24 4 2 6" xfId="3109"/>
    <cellStyle name="Normal 2 2 2 2 2 24 4 2 6 2" xfId="9842"/>
    <cellStyle name="Normal 2 2 2 2 2 24 4 2 6 2 2" xfId="24057"/>
    <cellStyle name="Normal 2 2 2 2 2 24 4 2 6 3" xfId="16571"/>
    <cellStyle name="Normal 2 2 2 2 2 24 4 2 6 3 2" xfId="20322"/>
    <cellStyle name="Normal 2 2 2 2 2 24 4 2 6 4" xfId="12256"/>
    <cellStyle name="Normal 2 2 2 2 2 24 4 2 6 5" xfId="27794"/>
    <cellStyle name="Normal 2 2 2 2 2 24 4 2 6 6" xfId="31521"/>
    <cellStyle name="Normal 2 2 2 2 2 24 4 2 6 7" xfId="35254"/>
    <cellStyle name="Normal 2 2 2 2 2 24 4 2 6 8" xfId="38985"/>
    <cellStyle name="Normal 2 2 2 2 2 24 4 2 7" xfId="3110"/>
    <cellStyle name="Normal 2 2 2 2 2 24 4 2 7 2" xfId="9843"/>
    <cellStyle name="Normal 2 2 2 2 2 24 4 2 7 2 2" xfId="24058"/>
    <cellStyle name="Normal 2 2 2 2 2 24 4 2 7 3" xfId="16572"/>
    <cellStyle name="Normal 2 2 2 2 2 24 4 2 7 3 2" xfId="20323"/>
    <cellStyle name="Normal 2 2 2 2 2 24 4 2 7 4" xfId="12257"/>
    <cellStyle name="Normal 2 2 2 2 2 24 4 2 7 5" xfId="27795"/>
    <cellStyle name="Normal 2 2 2 2 2 24 4 2 7 6" xfId="31522"/>
    <cellStyle name="Normal 2 2 2 2 2 24 4 2 7 7" xfId="35255"/>
    <cellStyle name="Normal 2 2 2 2 2 24 4 2 7 8" xfId="38986"/>
    <cellStyle name="Normal 2 2 2 2 2 24 4 2 8" xfId="3111"/>
    <cellStyle name="Normal 2 2 2 2 2 24 4 2 8 2" xfId="9844"/>
    <cellStyle name="Normal 2 2 2 2 2 24 4 2 8 2 2" xfId="24059"/>
    <cellStyle name="Normal 2 2 2 2 2 24 4 2 8 3" xfId="16573"/>
    <cellStyle name="Normal 2 2 2 2 2 24 4 2 8 3 2" xfId="20324"/>
    <cellStyle name="Normal 2 2 2 2 2 24 4 2 8 4" xfId="12258"/>
    <cellStyle name="Normal 2 2 2 2 2 24 4 2 8 5" xfId="27796"/>
    <cellStyle name="Normal 2 2 2 2 2 24 4 2 8 6" xfId="31523"/>
    <cellStyle name="Normal 2 2 2 2 2 24 4 2 8 7" xfId="35256"/>
    <cellStyle name="Normal 2 2 2 2 2 24 4 2 8 8" xfId="38987"/>
    <cellStyle name="Normal 2 2 2 2 2 24 4 2 9" xfId="3112"/>
    <cellStyle name="Normal 2 2 2 2 2 24 4 2 9 2" xfId="9845"/>
    <cellStyle name="Normal 2 2 2 2 2 24 4 2 9 2 2" xfId="24060"/>
    <cellStyle name="Normal 2 2 2 2 2 24 4 2 9 3" xfId="16574"/>
    <cellStyle name="Normal 2 2 2 2 2 24 4 2 9 3 2" xfId="20325"/>
    <cellStyle name="Normal 2 2 2 2 2 24 4 2 9 4" xfId="12259"/>
    <cellStyle name="Normal 2 2 2 2 2 24 4 2 9 5" xfId="27797"/>
    <cellStyle name="Normal 2 2 2 2 2 24 4 2 9 6" xfId="31524"/>
    <cellStyle name="Normal 2 2 2 2 2 24 4 2 9 7" xfId="35257"/>
    <cellStyle name="Normal 2 2 2 2 2 24 4 2 9 8" xfId="38988"/>
    <cellStyle name="Normal 2 2 2 2 2 24 4 3" xfId="3113"/>
    <cellStyle name="Normal 2 2 2 2 2 24 4 3 2" xfId="3114"/>
    <cellStyle name="Normal 2 2 2 2 2 24 4 3 3" xfId="9846"/>
    <cellStyle name="Normal 2 2 2 2 2 24 4 3 3 2" xfId="24061"/>
    <cellStyle name="Normal 2 2 2 2 2 24 4 3 4" xfId="16575"/>
    <cellStyle name="Normal 2 2 2 2 2 24 4 3 4 2" xfId="20326"/>
    <cellStyle name="Normal 2 2 2 2 2 24 4 3 5" xfId="12260"/>
    <cellStyle name="Normal 2 2 2 2 2 24 4 3 6" xfId="27798"/>
    <cellStyle name="Normal 2 2 2 2 2 24 4 3 7" xfId="31525"/>
    <cellStyle name="Normal 2 2 2 2 2 24 4 3 8" xfId="35258"/>
    <cellStyle name="Normal 2 2 2 2 2 24 4 3 9" xfId="38989"/>
    <cellStyle name="Normal 2 2 2 2 2 24 4 4" xfId="3115"/>
    <cellStyle name="Normal 2 2 2 2 2 24 4 5" xfId="3116"/>
    <cellStyle name="Normal 2 2 2 2 2 24 4 6" xfId="3117"/>
    <cellStyle name="Normal 2 2 2 2 2 24 4 7" xfId="3118"/>
    <cellStyle name="Normal 2 2 2 2 2 24 4 8" xfId="3119"/>
    <cellStyle name="Normal 2 2 2 2 2 24 4 9" xfId="3120"/>
    <cellStyle name="Normal 2 2 2 2 2 24 5" xfId="3121"/>
    <cellStyle name="Normal 2 2 2 2 2 24 5 2" xfId="3122"/>
    <cellStyle name="Normal 2 2 2 2 2 24 5 2 2" xfId="9853"/>
    <cellStyle name="Normal 2 2 2 2 2 24 5 2 2 2" xfId="24062"/>
    <cellStyle name="Normal 2 2 2 2 2 24 5 2 3" xfId="16576"/>
    <cellStyle name="Normal 2 2 2 2 2 24 5 2 3 2" xfId="20327"/>
    <cellStyle name="Normal 2 2 2 2 2 24 5 2 4" xfId="12269"/>
    <cellStyle name="Normal 2 2 2 2 2 24 5 2 5" xfId="27799"/>
    <cellStyle name="Normal 2 2 2 2 2 24 5 2 6" xfId="31526"/>
    <cellStyle name="Normal 2 2 2 2 2 24 5 2 7" xfId="35259"/>
    <cellStyle name="Normal 2 2 2 2 2 24 5 2 8" xfId="38990"/>
    <cellStyle name="Normal 2 2 2 2 2 24 6" xfId="3123"/>
    <cellStyle name="Normal 2 2 2 2 2 24 6 2" xfId="9854"/>
    <cellStyle name="Normal 2 2 2 2 2 24 6 2 2" xfId="24063"/>
    <cellStyle name="Normal 2 2 2 2 2 24 6 3" xfId="16577"/>
    <cellStyle name="Normal 2 2 2 2 2 24 6 3 2" xfId="20328"/>
    <cellStyle name="Normal 2 2 2 2 2 24 6 4" xfId="12270"/>
    <cellStyle name="Normal 2 2 2 2 2 24 6 5" xfId="27800"/>
    <cellStyle name="Normal 2 2 2 2 2 24 6 6" xfId="31527"/>
    <cellStyle name="Normal 2 2 2 2 2 24 6 7" xfId="35260"/>
    <cellStyle name="Normal 2 2 2 2 2 24 6 8" xfId="38991"/>
    <cellStyle name="Normal 2 2 2 2 2 24 7" xfId="3124"/>
    <cellStyle name="Normal 2 2 2 2 2 24 7 2" xfId="9855"/>
    <cellStyle name="Normal 2 2 2 2 2 24 7 2 2" xfId="24064"/>
    <cellStyle name="Normal 2 2 2 2 2 24 7 3" xfId="16578"/>
    <cellStyle name="Normal 2 2 2 2 2 24 7 3 2" xfId="20329"/>
    <cellStyle name="Normal 2 2 2 2 2 24 7 4" xfId="12271"/>
    <cellStyle name="Normal 2 2 2 2 2 24 7 5" xfId="27801"/>
    <cellStyle name="Normal 2 2 2 2 2 24 7 6" xfId="31528"/>
    <cellStyle name="Normal 2 2 2 2 2 24 7 7" xfId="35261"/>
    <cellStyle name="Normal 2 2 2 2 2 24 7 8" xfId="38992"/>
    <cellStyle name="Normal 2 2 2 2 2 24 8" xfId="3125"/>
    <cellStyle name="Normal 2 2 2 2 2 24 8 2" xfId="9856"/>
    <cellStyle name="Normal 2 2 2 2 2 24 8 2 2" xfId="24065"/>
    <cellStyle name="Normal 2 2 2 2 2 24 8 3" xfId="16579"/>
    <cellStyle name="Normal 2 2 2 2 2 24 8 3 2" xfId="20330"/>
    <cellStyle name="Normal 2 2 2 2 2 24 8 4" xfId="12272"/>
    <cellStyle name="Normal 2 2 2 2 2 24 8 5" xfId="27802"/>
    <cellStyle name="Normal 2 2 2 2 2 24 8 6" xfId="31529"/>
    <cellStyle name="Normal 2 2 2 2 2 24 8 7" xfId="35262"/>
    <cellStyle name="Normal 2 2 2 2 2 24 8 8" xfId="38993"/>
    <cellStyle name="Normal 2 2 2 2 2 24 9" xfId="3126"/>
    <cellStyle name="Normal 2 2 2 2 2 24 9 2" xfId="9857"/>
    <cellStyle name="Normal 2 2 2 2 2 24 9 2 2" xfId="24066"/>
    <cellStyle name="Normal 2 2 2 2 2 24 9 3" xfId="16580"/>
    <cellStyle name="Normal 2 2 2 2 2 24 9 3 2" xfId="20331"/>
    <cellStyle name="Normal 2 2 2 2 2 24 9 4" xfId="12276"/>
    <cellStyle name="Normal 2 2 2 2 2 24 9 5" xfId="27803"/>
    <cellStyle name="Normal 2 2 2 2 2 24 9 6" xfId="31530"/>
    <cellStyle name="Normal 2 2 2 2 2 24 9 7" xfId="35263"/>
    <cellStyle name="Normal 2 2 2 2 2 24 9 8" xfId="38994"/>
    <cellStyle name="Normal 2 2 2 2 2 25" xfId="3127"/>
    <cellStyle name="Normal 2 2 2 2 2 25 10" xfId="3128"/>
    <cellStyle name="Normal 2 2 2 2 2 25 10 2" xfId="9859"/>
    <cellStyle name="Normal 2 2 2 2 2 25 10 2 2" xfId="24068"/>
    <cellStyle name="Normal 2 2 2 2 2 25 10 3" xfId="16582"/>
    <cellStyle name="Normal 2 2 2 2 2 25 10 3 2" xfId="20333"/>
    <cellStyle name="Normal 2 2 2 2 2 25 10 4" xfId="12278"/>
    <cellStyle name="Normal 2 2 2 2 2 25 10 5" xfId="27805"/>
    <cellStyle name="Normal 2 2 2 2 2 25 10 6" xfId="31532"/>
    <cellStyle name="Normal 2 2 2 2 2 25 10 7" xfId="35265"/>
    <cellStyle name="Normal 2 2 2 2 2 25 10 8" xfId="38996"/>
    <cellStyle name="Normal 2 2 2 2 2 25 11" xfId="3129"/>
    <cellStyle name="Normal 2 2 2 2 2 25 11 2" xfId="9860"/>
    <cellStyle name="Normal 2 2 2 2 2 25 11 2 2" xfId="24069"/>
    <cellStyle name="Normal 2 2 2 2 2 25 11 3" xfId="16583"/>
    <cellStyle name="Normal 2 2 2 2 2 25 11 3 2" xfId="20334"/>
    <cellStyle name="Normal 2 2 2 2 2 25 11 4" xfId="12280"/>
    <cellStyle name="Normal 2 2 2 2 2 25 11 5" xfId="27806"/>
    <cellStyle name="Normal 2 2 2 2 2 25 11 6" xfId="31533"/>
    <cellStyle name="Normal 2 2 2 2 2 25 11 7" xfId="35266"/>
    <cellStyle name="Normal 2 2 2 2 2 25 11 8" xfId="38997"/>
    <cellStyle name="Normal 2 2 2 2 2 25 12" xfId="3130"/>
    <cellStyle name="Normal 2 2 2 2 2 25 12 2" xfId="9861"/>
    <cellStyle name="Normal 2 2 2 2 2 25 12 2 2" xfId="24070"/>
    <cellStyle name="Normal 2 2 2 2 2 25 12 3" xfId="16584"/>
    <cellStyle name="Normal 2 2 2 2 2 25 12 3 2" xfId="20335"/>
    <cellStyle name="Normal 2 2 2 2 2 25 12 4" xfId="12281"/>
    <cellStyle name="Normal 2 2 2 2 2 25 12 5" xfId="27807"/>
    <cellStyle name="Normal 2 2 2 2 2 25 12 6" xfId="31534"/>
    <cellStyle name="Normal 2 2 2 2 2 25 12 7" xfId="35267"/>
    <cellStyle name="Normal 2 2 2 2 2 25 12 8" xfId="38998"/>
    <cellStyle name="Normal 2 2 2 2 2 25 13" xfId="3131"/>
    <cellStyle name="Normal 2 2 2 2 2 25 13 2" xfId="9862"/>
    <cellStyle name="Normal 2 2 2 2 2 25 13 2 2" xfId="24071"/>
    <cellStyle name="Normal 2 2 2 2 2 25 13 3" xfId="16585"/>
    <cellStyle name="Normal 2 2 2 2 2 25 13 3 2" xfId="20336"/>
    <cellStyle name="Normal 2 2 2 2 2 25 13 4" xfId="12282"/>
    <cellStyle name="Normal 2 2 2 2 2 25 13 5" xfId="27808"/>
    <cellStyle name="Normal 2 2 2 2 2 25 13 6" xfId="31535"/>
    <cellStyle name="Normal 2 2 2 2 2 25 13 7" xfId="35268"/>
    <cellStyle name="Normal 2 2 2 2 2 25 13 8" xfId="38999"/>
    <cellStyle name="Normal 2 2 2 2 2 25 14" xfId="9858"/>
    <cellStyle name="Normal 2 2 2 2 2 25 14 2" xfId="24067"/>
    <cellStyle name="Normal 2 2 2 2 2 25 15" xfId="16581"/>
    <cellStyle name="Normal 2 2 2 2 2 25 15 2" xfId="20332"/>
    <cellStyle name="Normal 2 2 2 2 2 25 16" xfId="12277"/>
    <cellStyle name="Normal 2 2 2 2 2 25 17" xfId="27804"/>
    <cellStyle name="Normal 2 2 2 2 2 25 18" xfId="31531"/>
    <cellStyle name="Normal 2 2 2 2 2 25 19" xfId="35264"/>
    <cellStyle name="Normal 2 2 2 2 2 25 2" xfId="3132"/>
    <cellStyle name="Normal 2 2 2 2 2 25 2 10" xfId="3133"/>
    <cellStyle name="Normal 2 2 2 2 2 25 2 11" xfId="3134"/>
    <cellStyle name="Normal 2 2 2 2 2 25 2 12" xfId="3135"/>
    <cellStyle name="Normal 2 2 2 2 2 25 2 2" xfId="3136"/>
    <cellStyle name="Normal 2 2 2 2 2 25 2 2 10" xfId="3137"/>
    <cellStyle name="Normal 2 2 2 2 2 25 2 2 10 2" xfId="9866"/>
    <cellStyle name="Normal 2 2 2 2 2 25 2 2 10 2 2" xfId="24073"/>
    <cellStyle name="Normal 2 2 2 2 2 25 2 2 10 3" xfId="16587"/>
    <cellStyle name="Normal 2 2 2 2 2 25 2 2 10 3 2" xfId="20338"/>
    <cellStyle name="Normal 2 2 2 2 2 25 2 2 10 4" xfId="12284"/>
    <cellStyle name="Normal 2 2 2 2 2 25 2 2 10 5" xfId="27810"/>
    <cellStyle name="Normal 2 2 2 2 2 25 2 2 10 6" xfId="31537"/>
    <cellStyle name="Normal 2 2 2 2 2 25 2 2 10 7" xfId="35270"/>
    <cellStyle name="Normal 2 2 2 2 2 25 2 2 10 8" xfId="39001"/>
    <cellStyle name="Normal 2 2 2 2 2 25 2 2 11" xfId="3138"/>
    <cellStyle name="Normal 2 2 2 2 2 25 2 2 11 2" xfId="9867"/>
    <cellStyle name="Normal 2 2 2 2 2 25 2 2 11 2 2" xfId="24074"/>
    <cellStyle name="Normal 2 2 2 2 2 25 2 2 11 3" xfId="16588"/>
    <cellStyle name="Normal 2 2 2 2 2 25 2 2 11 3 2" xfId="20339"/>
    <cellStyle name="Normal 2 2 2 2 2 25 2 2 11 4" xfId="12293"/>
    <cellStyle name="Normal 2 2 2 2 2 25 2 2 11 5" xfId="27811"/>
    <cellStyle name="Normal 2 2 2 2 2 25 2 2 11 6" xfId="31538"/>
    <cellStyle name="Normal 2 2 2 2 2 25 2 2 11 7" xfId="35271"/>
    <cellStyle name="Normal 2 2 2 2 2 25 2 2 11 8" xfId="39002"/>
    <cellStyle name="Normal 2 2 2 2 2 25 2 2 12" xfId="3139"/>
    <cellStyle name="Normal 2 2 2 2 2 25 2 2 12 2" xfId="9868"/>
    <cellStyle name="Normal 2 2 2 2 2 25 2 2 12 2 2" xfId="24075"/>
    <cellStyle name="Normal 2 2 2 2 2 25 2 2 12 3" xfId="16589"/>
    <cellStyle name="Normal 2 2 2 2 2 25 2 2 12 3 2" xfId="20340"/>
    <cellStyle name="Normal 2 2 2 2 2 25 2 2 12 4" xfId="12294"/>
    <cellStyle name="Normal 2 2 2 2 2 25 2 2 12 5" xfId="27812"/>
    <cellStyle name="Normal 2 2 2 2 2 25 2 2 12 6" xfId="31539"/>
    <cellStyle name="Normal 2 2 2 2 2 25 2 2 12 7" xfId="35272"/>
    <cellStyle name="Normal 2 2 2 2 2 25 2 2 12 8" xfId="39003"/>
    <cellStyle name="Normal 2 2 2 2 2 25 2 2 13" xfId="9865"/>
    <cellStyle name="Normal 2 2 2 2 2 25 2 2 13 2" xfId="24072"/>
    <cellStyle name="Normal 2 2 2 2 2 25 2 2 14" xfId="16586"/>
    <cellStyle name="Normal 2 2 2 2 2 25 2 2 14 2" xfId="20337"/>
    <cellStyle name="Normal 2 2 2 2 2 25 2 2 15" xfId="12283"/>
    <cellStyle name="Normal 2 2 2 2 2 25 2 2 16" xfId="27809"/>
    <cellStyle name="Normal 2 2 2 2 2 25 2 2 17" xfId="31536"/>
    <cellStyle name="Normal 2 2 2 2 2 25 2 2 18" xfId="35269"/>
    <cellStyle name="Normal 2 2 2 2 2 25 2 2 19" xfId="39000"/>
    <cellStyle name="Normal 2 2 2 2 2 25 2 2 2" xfId="3140"/>
    <cellStyle name="Normal 2 2 2 2 2 25 2 2 2 10" xfId="3141"/>
    <cellStyle name="Normal 2 2 2 2 2 25 2 2 2 11" xfId="3142"/>
    <cellStyle name="Normal 2 2 2 2 2 25 2 2 2 2" xfId="3143"/>
    <cellStyle name="Normal 2 2 2 2 2 25 2 2 2 2 10" xfId="3144"/>
    <cellStyle name="Normal 2 2 2 2 2 25 2 2 2 2 10 2" xfId="9871"/>
    <cellStyle name="Normal 2 2 2 2 2 25 2 2 2 2 10 2 2" xfId="24077"/>
    <cellStyle name="Normal 2 2 2 2 2 25 2 2 2 2 10 3" xfId="16591"/>
    <cellStyle name="Normal 2 2 2 2 2 25 2 2 2 2 10 3 2" xfId="20342"/>
    <cellStyle name="Normal 2 2 2 2 2 25 2 2 2 2 10 4" xfId="12296"/>
    <cellStyle name="Normal 2 2 2 2 2 25 2 2 2 2 10 5" xfId="27814"/>
    <cellStyle name="Normal 2 2 2 2 2 25 2 2 2 2 10 6" xfId="31541"/>
    <cellStyle name="Normal 2 2 2 2 2 25 2 2 2 2 10 7" xfId="35274"/>
    <cellStyle name="Normal 2 2 2 2 2 25 2 2 2 2 10 8" xfId="39005"/>
    <cellStyle name="Normal 2 2 2 2 2 25 2 2 2 2 11" xfId="3145"/>
    <cellStyle name="Normal 2 2 2 2 2 25 2 2 2 2 11 2" xfId="9872"/>
    <cellStyle name="Normal 2 2 2 2 2 25 2 2 2 2 11 2 2" xfId="24078"/>
    <cellStyle name="Normal 2 2 2 2 2 25 2 2 2 2 11 3" xfId="16592"/>
    <cellStyle name="Normal 2 2 2 2 2 25 2 2 2 2 11 3 2" xfId="20343"/>
    <cellStyle name="Normal 2 2 2 2 2 25 2 2 2 2 11 4" xfId="12297"/>
    <cellStyle name="Normal 2 2 2 2 2 25 2 2 2 2 11 5" xfId="27815"/>
    <cellStyle name="Normal 2 2 2 2 2 25 2 2 2 2 11 6" xfId="31542"/>
    <cellStyle name="Normal 2 2 2 2 2 25 2 2 2 2 11 7" xfId="35275"/>
    <cellStyle name="Normal 2 2 2 2 2 25 2 2 2 2 11 8" xfId="39006"/>
    <cellStyle name="Normal 2 2 2 2 2 25 2 2 2 2 12" xfId="9870"/>
    <cellStyle name="Normal 2 2 2 2 2 25 2 2 2 2 12 2" xfId="24076"/>
    <cellStyle name="Normal 2 2 2 2 2 25 2 2 2 2 13" xfId="16590"/>
    <cellStyle name="Normal 2 2 2 2 2 25 2 2 2 2 13 2" xfId="20341"/>
    <cellStyle name="Normal 2 2 2 2 2 25 2 2 2 2 14" xfId="12295"/>
    <cellStyle name="Normal 2 2 2 2 2 25 2 2 2 2 15" xfId="27813"/>
    <cellStyle name="Normal 2 2 2 2 2 25 2 2 2 2 16" xfId="31540"/>
    <cellStyle name="Normal 2 2 2 2 2 25 2 2 2 2 17" xfId="35273"/>
    <cellStyle name="Normal 2 2 2 2 2 25 2 2 2 2 18" xfId="39004"/>
    <cellStyle name="Normal 2 2 2 2 2 25 2 2 2 2 2" xfId="3146"/>
    <cellStyle name="Normal 2 2 2 2 2 25 2 2 2 2 2 2" xfId="3147"/>
    <cellStyle name="Normal 2 2 2 2 2 25 2 2 2 2 2 2 2" xfId="9873"/>
    <cellStyle name="Normal 2 2 2 2 2 25 2 2 2 2 2 2 2 2" xfId="24079"/>
    <cellStyle name="Normal 2 2 2 2 2 25 2 2 2 2 2 2 3" xfId="16593"/>
    <cellStyle name="Normal 2 2 2 2 2 25 2 2 2 2 2 2 3 2" xfId="20344"/>
    <cellStyle name="Normal 2 2 2 2 2 25 2 2 2 2 2 2 4" xfId="12298"/>
    <cellStyle name="Normal 2 2 2 2 2 25 2 2 2 2 2 2 5" xfId="27816"/>
    <cellStyle name="Normal 2 2 2 2 2 25 2 2 2 2 2 2 6" xfId="31543"/>
    <cellStyle name="Normal 2 2 2 2 2 25 2 2 2 2 2 2 7" xfId="35276"/>
    <cellStyle name="Normal 2 2 2 2 2 25 2 2 2 2 2 2 8" xfId="39007"/>
    <cellStyle name="Normal 2 2 2 2 2 25 2 2 2 2 3" xfId="3148"/>
    <cellStyle name="Normal 2 2 2 2 2 25 2 2 2 2 3 2" xfId="9874"/>
    <cellStyle name="Normal 2 2 2 2 2 25 2 2 2 2 3 2 2" xfId="24080"/>
    <cellStyle name="Normal 2 2 2 2 2 25 2 2 2 2 3 3" xfId="16594"/>
    <cellStyle name="Normal 2 2 2 2 2 25 2 2 2 2 3 3 2" xfId="20345"/>
    <cellStyle name="Normal 2 2 2 2 2 25 2 2 2 2 3 4" xfId="12299"/>
    <cellStyle name="Normal 2 2 2 2 2 25 2 2 2 2 3 5" xfId="27817"/>
    <cellStyle name="Normal 2 2 2 2 2 25 2 2 2 2 3 6" xfId="31544"/>
    <cellStyle name="Normal 2 2 2 2 2 25 2 2 2 2 3 7" xfId="35277"/>
    <cellStyle name="Normal 2 2 2 2 2 25 2 2 2 2 3 8" xfId="39008"/>
    <cellStyle name="Normal 2 2 2 2 2 25 2 2 2 2 4" xfId="3149"/>
    <cellStyle name="Normal 2 2 2 2 2 25 2 2 2 2 4 2" xfId="9875"/>
    <cellStyle name="Normal 2 2 2 2 2 25 2 2 2 2 4 2 2" xfId="24081"/>
    <cellStyle name="Normal 2 2 2 2 2 25 2 2 2 2 4 3" xfId="16595"/>
    <cellStyle name="Normal 2 2 2 2 2 25 2 2 2 2 4 3 2" xfId="20346"/>
    <cellStyle name="Normal 2 2 2 2 2 25 2 2 2 2 4 4" xfId="12301"/>
    <cellStyle name="Normal 2 2 2 2 2 25 2 2 2 2 4 5" xfId="27818"/>
    <cellStyle name="Normal 2 2 2 2 2 25 2 2 2 2 4 6" xfId="31545"/>
    <cellStyle name="Normal 2 2 2 2 2 25 2 2 2 2 4 7" xfId="35278"/>
    <cellStyle name="Normal 2 2 2 2 2 25 2 2 2 2 4 8" xfId="39009"/>
    <cellStyle name="Normal 2 2 2 2 2 25 2 2 2 2 5" xfId="3150"/>
    <cellStyle name="Normal 2 2 2 2 2 25 2 2 2 2 5 2" xfId="9876"/>
    <cellStyle name="Normal 2 2 2 2 2 25 2 2 2 2 5 2 2" xfId="24082"/>
    <cellStyle name="Normal 2 2 2 2 2 25 2 2 2 2 5 3" xfId="16596"/>
    <cellStyle name="Normal 2 2 2 2 2 25 2 2 2 2 5 3 2" xfId="20347"/>
    <cellStyle name="Normal 2 2 2 2 2 25 2 2 2 2 5 4" xfId="12302"/>
    <cellStyle name="Normal 2 2 2 2 2 25 2 2 2 2 5 5" xfId="27819"/>
    <cellStyle name="Normal 2 2 2 2 2 25 2 2 2 2 5 6" xfId="31546"/>
    <cellStyle name="Normal 2 2 2 2 2 25 2 2 2 2 5 7" xfId="35279"/>
    <cellStyle name="Normal 2 2 2 2 2 25 2 2 2 2 5 8" xfId="39010"/>
    <cellStyle name="Normal 2 2 2 2 2 25 2 2 2 2 6" xfId="3151"/>
    <cellStyle name="Normal 2 2 2 2 2 25 2 2 2 2 6 2" xfId="9877"/>
    <cellStyle name="Normal 2 2 2 2 2 25 2 2 2 2 6 2 2" xfId="24083"/>
    <cellStyle name="Normal 2 2 2 2 2 25 2 2 2 2 6 3" xfId="16597"/>
    <cellStyle name="Normal 2 2 2 2 2 25 2 2 2 2 6 3 2" xfId="20348"/>
    <cellStyle name="Normal 2 2 2 2 2 25 2 2 2 2 6 4" xfId="12303"/>
    <cellStyle name="Normal 2 2 2 2 2 25 2 2 2 2 6 5" xfId="27820"/>
    <cellStyle name="Normal 2 2 2 2 2 25 2 2 2 2 6 6" xfId="31547"/>
    <cellStyle name="Normal 2 2 2 2 2 25 2 2 2 2 6 7" xfId="35280"/>
    <cellStyle name="Normal 2 2 2 2 2 25 2 2 2 2 6 8" xfId="39011"/>
    <cellStyle name="Normal 2 2 2 2 2 25 2 2 2 2 7" xfId="3152"/>
    <cellStyle name="Normal 2 2 2 2 2 25 2 2 2 2 7 2" xfId="9878"/>
    <cellStyle name="Normal 2 2 2 2 2 25 2 2 2 2 7 2 2" xfId="24084"/>
    <cellStyle name="Normal 2 2 2 2 2 25 2 2 2 2 7 3" xfId="16598"/>
    <cellStyle name="Normal 2 2 2 2 2 25 2 2 2 2 7 3 2" xfId="20349"/>
    <cellStyle name="Normal 2 2 2 2 2 25 2 2 2 2 7 4" xfId="12304"/>
    <cellStyle name="Normal 2 2 2 2 2 25 2 2 2 2 7 5" xfId="27821"/>
    <cellStyle name="Normal 2 2 2 2 2 25 2 2 2 2 7 6" xfId="31548"/>
    <cellStyle name="Normal 2 2 2 2 2 25 2 2 2 2 7 7" xfId="35281"/>
    <cellStyle name="Normal 2 2 2 2 2 25 2 2 2 2 7 8" xfId="39012"/>
    <cellStyle name="Normal 2 2 2 2 2 25 2 2 2 2 8" xfId="3153"/>
    <cellStyle name="Normal 2 2 2 2 2 25 2 2 2 2 8 2" xfId="9879"/>
    <cellStyle name="Normal 2 2 2 2 2 25 2 2 2 2 8 2 2" xfId="24085"/>
    <cellStyle name="Normal 2 2 2 2 2 25 2 2 2 2 8 3" xfId="16599"/>
    <cellStyle name="Normal 2 2 2 2 2 25 2 2 2 2 8 3 2" xfId="20350"/>
    <cellStyle name="Normal 2 2 2 2 2 25 2 2 2 2 8 4" xfId="12305"/>
    <cellStyle name="Normal 2 2 2 2 2 25 2 2 2 2 8 5" xfId="27822"/>
    <cellStyle name="Normal 2 2 2 2 2 25 2 2 2 2 8 6" xfId="31549"/>
    <cellStyle name="Normal 2 2 2 2 2 25 2 2 2 2 8 7" xfId="35282"/>
    <cellStyle name="Normal 2 2 2 2 2 25 2 2 2 2 8 8" xfId="39013"/>
    <cellStyle name="Normal 2 2 2 2 2 25 2 2 2 2 9" xfId="3154"/>
    <cellStyle name="Normal 2 2 2 2 2 25 2 2 2 2 9 2" xfId="9880"/>
    <cellStyle name="Normal 2 2 2 2 2 25 2 2 2 2 9 2 2" xfId="24086"/>
    <cellStyle name="Normal 2 2 2 2 2 25 2 2 2 2 9 3" xfId="16600"/>
    <cellStyle name="Normal 2 2 2 2 2 25 2 2 2 2 9 3 2" xfId="20351"/>
    <cellStyle name="Normal 2 2 2 2 2 25 2 2 2 2 9 4" xfId="12306"/>
    <cellStyle name="Normal 2 2 2 2 2 25 2 2 2 2 9 5" xfId="27823"/>
    <cellStyle name="Normal 2 2 2 2 2 25 2 2 2 2 9 6" xfId="31550"/>
    <cellStyle name="Normal 2 2 2 2 2 25 2 2 2 2 9 7" xfId="35283"/>
    <cellStyle name="Normal 2 2 2 2 2 25 2 2 2 2 9 8" xfId="39014"/>
    <cellStyle name="Normal 2 2 2 2 2 25 2 2 2 3" xfId="3155"/>
    <cellStyle name="Normal 2 2 2 2 2 25 2 2 2 3 2" xfId="3156"/>
    <cellStyle name="Normal 2 2 2 2 2 25 2 2 2 3 3" xfId="9881"/>
    <cellStyle name="Normal 2 2 2 2 2 25 2 2 2 3 3 2" xfId="24087"/>
    <cellStyle name="Normal 2 2 2 2 2 25 2 2 2 3 4" xfId="16601"/>
    <cellStyle name="Normal 2 2 2 2 2 25 2 2 2 3 4 2" xfId="20352"/>
    <cellStyle name="Normal 2 2 2 2 2 25 2 2 2 3 5" xfId="12307"/>
    <cellStyle name="Normal 2 2 2 2 2 25 2 2 2 3 6" xfId="27824"/>
    <cellStyle name="Normal 2 2 2 2 2 25 2 2 2 3 7" xfId="31551"/>
    <cellStyle name="Normal 2 2 2 2 2 25 2 2 2 3 8" xfId="35284"/>
    <cellStyle name="Normal 2 2 2 2 2 25 2 2 2 3 9" xfId="39015"/>
    <cellStyle name="Normal 2 2 2 2 2 25 2 2 2 4" xfId="3157"/>
    <cellStyle name="Normal 2 2 2 2 2 25 2 2 2 5" xfId="3158"/>
    <cellStyle name="Normal 2 2 2 2 2 25 2 2 2 6" xfId="3159"/>
    <cellStyle name="Normal 2 2 2 2 2 25 2 2 2 7" xfId="3160"/>
    <cellStyle name="Normal 2 2 2 2 2 25 2 2 2 8" xfId="3161"/>
    <cellStyle name="Normal 2 2 2 2 2 25 2 2 2 9" xfId="3162"/>
    <cellStyle name="Normal 2 2 2 2 2 25 2 2 3" xfId="3163"/>
    <cellStyle name="Normal 2 2 2 2 2 25 2 2 3 2" xfId="3164"/>
    <cellStyle name="Normal 2 2 2 2 2 25 2 2 3 2 2" xfId="9883"/>
    <cellStyle name="Normal 2 2 2 2 2 25 2 2 3 2 2 2" xfId="24088"/>
    <cellStyle name="Normal 2 2 2 2 2 25 2 2 3 2 3" xfId="16602"/>
    <cellStyle name="Normal 2 2 2 2 2 25 2 2 3 2 3 2" xfId="20353"/>
    <cellStyle name="Normal 2 2 2 2 2 25 2 2 3 2 4" xfId="12338"/>
    <cellStyle name="Normal 2 2 2 2 2 25 2 2 3 2 5" xfId="27825"/>
    <cellStyle name="Normal 2 2 2 2 2 25 2 2 3 2 6" xfId="31552"/>
    <cellStyle name="Normal 2 2 2 2 2 25 2 2 3 2 7" xfId="35285"/>
    <cellStyle name="Normal 2 2 2 2 2 25 2 2 3 2 8" xfId="39016"/>
    <cellStyle name="Normal 2 2 2 2 2 25 2 2 4" xfId="3165"/>
    <cellStyle name="Normal 2 2 2 2 2 25 2 2 4 2" xfId="9884"/>
    <cellStyle name="Normal 2 2 2 2 2 25 2 2 4 2 2" xfId="24089"/>
    <cellStyle name="Normal 2 2 2 2 2 25 2 2 4 3" xfId="16603"/>
    <cellStyle name="Normal 2 2 2 2 2 25 2 2 4 3 2" xfId="20354"/>
    <cellStyle name="Normal 2 2 2 2 2 25 2 2 4 4" xfId="12339"/>
    <cellStyle name="Normal 2 2 2 2 2 25 2 2 4 5" xfId="27826"/>
    <cellStyle name="Normal 2 2 2 2 2 25 2 2 4 6" xfId="31553"/>
    <cellStyle name="Normal 2 2 2 2 2 25 2 2 4 7" xfId="35286"/>
    <cellStyle name="Normal 2 2 2 2 2 25 2 2 4 8" xfId="39017"/>
    <cellStyle name="Normal 2 2 2 2 2 25 2 2 5" xfId="3166"/>
    <cellStyle name="Normal 2 2 2 2 2 25 2 2 5 2" xfId="9885"/>
    <cellStyle name="Normal 2 2 2 2 2 25 2 2 5 2 2" xfId="24090"/>
    <cellStyle name="Normal 2 2 2 2 2 25 2 2 5 3" xfId="16604"/>
    <cellStyle name="Normal 2 2 2 2 2 25 2 2 5 3 2" xfId="20355"/>
    <cellStyle name="Normal 2 2 2 2 2 25 2 2 5 4" xfId="12343"/>
    <cellStyle name="Normal 2 2 2 2 2 25 2 2 5 5" xfId="27827"/>
    <cellStyle name="Normal 2 2 2 2 2 25 2 2 5 6" xfId="31554"/>
    <cellStyle name="Normal 2 2 2 2 2 25 2 2 5 7" xfId="35287"/>
    <cellStyle name="Normal 2 2 2 2 2 25 2 2 5 8" xfId="39018"/>
    <cellStyle name="Normal 2 2 2 2 2 25 2 2 6" xfId="3167"/>
    <cellStyle name="Normal 2 2 2 2 2 25 2 2 6 2" xfId="9886"/>
    <cellStyle name="Normal 2 2 2 2 2 25 2 2 6 2 2" xfId="24091"/>
    <cellStyle name="Normal 2 2 2 2 2 25 2 2 6 3" xfId="16605"/>
    <cellStyle name="Normal 2 2 2 2 2 25 2 2 6 3 2" xfId="20356"/>
    <cellStyle name="Normal 2 2 2 2 2 25 2 2 6 4" xfId="12344"/>
    <cellStyle name="Normal 2 2 2 2 2 25 2 2 6 5" xfId="27828"/>
    <cellStyle name="Normal 2 2 2 2 2 25 2 2 6 6" xfId="31555"/>
    <cellStyle name="Normal 2 2 2 2 2 25 2 2 6 7" xfId="35288"/>
    <cellStyle name="Normal 2 2 2 2 2 25 2 2 6 8" xfId="39019"/>
    <cellStyle name="Normal 2 2 2 2 2 25 2 2 7" xfId="3168"/>
    <cellStyle name="Normal 2 2 2 2 2 25 2 2 7 2" xfId="9887"/>
    <cellStyle name="Normal 2 2 2 2 2 25 2 2 7 2 2" xfId="24092"/>
    <cellStyle name="Normal 2 2 2 2 2 25 2 2 7 3" xfId="16606"/>
    <cellStyle name="Normal 2 2 2 2 2 25 2 2 7 3 2" xfId="20357"/>
    <cellStyle name="Normal 2 2 2 2 2 25 2 2 7 4" xfId="12345"/>
    <cellStyle name="Normal 2 2 2 2 2 25 2 2 7 5" xfId="27829"/>
    <cellStyle name="Normal 2 2 2 2 2 25 2 2 7 6" xfId="31556"/>
    <cellStyle name="Normal 2 2 2 2 2 25 2 2 7 7" xfId="35289"/>
    <cellStyle name="Normal 2 2 2 2 2 25 2 2 7 8" xfId="39020"/>
    <cellStyle name="Normal 2 2 2 2 2 25 2 2 8" xfId="3169"/>
    <cellStyle name="Normal 2 2 2 2 2 25 2 2 8 2" xfId="9888"/>
    <cellStyle name="Normal 2 2 2 2 2 25 2 2 8 2 2" xfId="24093"/>
    <cellStyle name="Normal 2 2 2 2 2 25 2 2 8 3" xfId="16607"/>
    <cellStyle name="Normal 2 2 2 2 2 25 2 2 8 3 2" xfId="20358"/>
    <cellStyle name="Normal 2 2 2 2 2 25 2 2 8 4" xfId="12346"/>
    <cellStyle name="Normal 2 2 2 2 2 25 2 2 8 5" xfId="27830"/>
    <cellStyle name="Normal 2 2 2 2 2 25 2 2 8 6" xfId="31557"/>
    <cellStyle name="Normal 2 2 2 2 2 25 2 2 8 7" xfId="35290"/>
    <cellStyle name="Normal 2 2 2 2 2 25 2 2 8 8" xfId="39021"/>
    <cellStyle name="Normal 2 2 2 2 2 25 2 2 9" xfId="3170"/>
    <cellStyle name="Normal 2 2 2 2 2 25 2 2 9 2" xfId="9889"/>
    <cellStyle name="Normal 2 2 2 2 2 25 2 2 9 2 2" xfId="24094"/>
    <cellStyle name="Normal 2 2 2 2 2 25 2 2 9 3" xfId="16608"/>
    <cellStyle name="Normal 2 2 2 2 2 25 2 2 9 3 2" xfId="20359"/>
    <cellStyle name="Normal 2 2 2 2 2 25 2 2 9 4" xfId="12347"/>
    <cellStyle name="Normal 2 2 2 2 2 25 2 2 9 5" xfId="27831"/>
    <cellStyle name="Normal 2 2 2 2 2 25 2 2 9 6" xfId="31558"/>
    <cellStyle name="Normal 2 2 2 2 2 25 2 2 9 7" xfId="35291"/>
    <cellStyle name="Normal 2 2 2 2 2 25 2 2 9 8" xfId="39022"/>
    <cellStyle name="Normal 2 2 2 2 2 25 2 3" xfId="3171"/>
    <cellStyle name="Normal 2 2 2 2 2 25 2 3 10" xfId="3172"/>
    <cellStyle name="Normal 2 2 2 2 2 25 2 3 10 2" xfId="9891"/>
    <cellStyle name="Normal 2 2 2 2 2 25 2 3 10 2 2" xfId="24096"/>
    <cellStyle name="Normal 2 2 2 2 2 25 2 3 10 3" xfId="16610"/>
    <cellStyle name="Normal 2 2 2 2 2 25 2 3 10 3 2" xfId="20361"/>
    <cellStyle name="Normal 2 2 2 2 2 25 2 3 10 4" xfId="12349"/>
    <cellStyle name="Normal 2 2 2 2 2 25 2 3 10 5" xfId="27833"/>
    <cellStyle name="Normal 2 2 2 2 2 25 2 3 10 6" xfId="31560"/>
    <cellStyle name="Normal 2 2 2 2 2 25 2 3 10 7" xfId="35293"/>
    <cellStyle name="Normal 2 2 2 2 2 25 2 3 10 8" xfId="39024"/>
    <cellStyle name="Normal 2 2 2 2 2 25 2 3 11" xfId="3173"/>
    <cellStyle name="Normal 2 2 2 2 2 25 2 3 11 2" xfId="9892"/>
    <cellStyle name="Normal 2 2 2 2 2 25 2 3 11 2 2" xfId="24097"/>
    <cellStyle name="Normal 2 2 2 2 2 25 2 3 11 3" xfId="16611"/>
    <cellStyle name="Normal 2 2 2 2 2 25 2 3 11 3 2" xfId="20362"/>
    <cellStyle name="Normal 2 2 2 2 2 25 2 3 11 4" xfId="12350"/>
    <cellStyle name="Normal 2 2 2 2 2 25 2 3 11 5" xfId="27834"/>
    <cellStyle name="Normal 2 2 2 2 2 25 2 3 11 6" xfId="31561"/>
    <cellStyle name="Normal 2 2 2 2 2 25 2 3 11 7" xfId="35294"/>
    <cellStyle name="Normal 2 2 2 2 2 25 2 3 11 8" xfId="39025"/>
    <cellStyle name="Normal 2 2 2 2 2 25 2 3 12" xfId="9890"/>
    <cellStyle name="Normal 2 2 2 2 2 25 2 3 12 2" xfId="24095"/>
    <cellStyle name="Normal 2 2 2 2 2 25 2 3 13" xfId="16609"/>
    <cellStyle name="Normal 2 2 2 2 2 25 2 3 13 2" xfId="20360"/>
    <cellStyle name="Normal 2 2 2 2 2 25 2 3 14" xfId="12348"/>
    <cellStyle name="Normal 2 2 2 2 2 25 2 3 15" xfId="27832"/>
    <cellStyle name="Normal 2 2 2 2 2 25 2 3 16" xfId="31559"/>
    <cellStyle name="Normal 2 2 2 2 2 25 2 3 17" xfId="35292"/>
    <cellStyle name="Normal 2 2 2 2 2 25 2 3 18" xfId="39023"/>
    <cellStyle name="Normal 2 2 2 2 2 25 2 3 2" xfId="3174"/>
    <cellStyle name="Normal 2 2 2 2 2 25 2 3 2 2" xfId="3175"/>
    <cellStyle name="Normal 2 2 2 2 2 25 2 3 2 2 2" xfId="9893"/>
    <cellStyle name="Normal 2 2 2 2 2 25 2 3 2 2 2 2" xfId="24098"/>
    <cellStyle name="Normal 2 2 2 2 2 25 2 3 2 2 3" xfId="16612"/>
    <cellStyle name="Normal 2 2 2 2 2 25 2 3 2 2 3 2" xfId="20363"/>
    <cellStyle name="Normal 2 2 2 2 2 25 2 3 2 2 4" xfId="12351"/>
    <cellStyle name="Normal 2 2 2 2 2 25 2 3 2 2 5" xfId="27835"/>
    <cellStyle name="Normal 2 2 2 2 2 25 2 3 2 2 6" xfId="31562"/>
    <cellStyle name="Normal 2 2 2 2 2 25 2 3 2 2 7" xfId="35295"/>
    <cellStyle name="Normal 2 2 2 2 2 25 2 3 2 2 8" xfId="39026"/>
    <cellStyle name="Normal 2 2 2 2 2 25 2 3 3" xfId="3176"/>
    <cellStyle name="Normal 2 2 2 2 2 25 2 3 3 2" xfId="9894"/>
    <cellStyle name="Normal 2 2 2 2 2 25 2 3 3 2 2" xfId="24099"/>
    <cellStyle name="Normal 2 2 2 2 2 25 2 3 3 3" xfId="16613"/>
    <cellStyle name="Normal 2 2 2 2 2 25 2 3 3 3 2" xfId="20364"/>
    <cellStyle name="Normal 2 2 2 2 2 25 2 3 3 4" xfId="12352"/>
    <cellStyle name="Normal 2 2 2 2 2 25 2 3 3 5" xfId="27836"/>
    <cellStyle name="Normal 2 2 2 2 2 25 2 3 3 6" xfId="31563"/>
    <cellStyle name="Normal 2 2 2 2 2 25 2 3 3 7" xfId="35296"/>
    <cellStyle name="Normal 2 2 2 2 2 25 2 3 3 8" xfId="39027"/>
    <cellStyle name="Normal 2 2 2 2 2 25 2 3 4" xfId="3177"/>
    <cellStyle name="Normal 2 2 2 2 2 25 2 3 4 2" xfId="9895"/>
    <cellStyle name="Normal 2 2 2 2 2 25 2 3 4 2 2" xfId="24100"/>
    <cellStyle name="Normal 2 2 2 2 2 25 2 3 4 3" xfId="16614"/>
    <cellStyle name="Normal 2 2 2 2 2 25 2 3 4 3 2" xfId="20365"/>
    <cellStyle name="Normal 2 2 2 2 2 25 2 3 4 4" xfId="12353"/>
    <cellStyle name="Normal 2 2 2 2 2 25 2 3 4 5" xfId="27837"/>
    <cellStyle name="Normal 2 2 2 2 2 25 2 3 4 6" xfId="31564"/>
    <cellStyle name="Normal 2 2 2 2 2 25 2 3 4 7" xfId="35297"/>
    <cellStyle name="Normal 2 2 2 2 2 25 2 3 4 8" xfId="39028"/>
    <cellStyle name="Normal 2 2 2 2 2 25 2 3 5" xfId="3178"/>
    <cellStyle name="Normal 2 2 2 2 2 25 2 3 5 2" xfId="9896"/>
    <cellStyle name="Normal 2 2 2 2 2 25 2 3 5 2 2" xfId="24101"/>
    <cellStyle name="Normal 2 2 2 2 2 25 2 3 5 3" xfId="16615"/>
    <cellStyle name="Normal 2 2 2 2 2 25 2 3 5 3 2" xfId="20366"/>
    <cellStyle name="Normal 2 2 2 2 2 25 2 3 5 4" xfId="12354"/>
    <cellStyle name="Normal 2 2 2 2 2 25 2 3 5 5" xfId="27838"/>
    <cellStyle name="Normal 2 2 2 2 2 25 2 3 5 6" xfId="31565"/>
    <cellStyle name="Normal 2 2 2 2 2 25 2 3 5 7" xfId="35298"/>
    <cellStyle name="Normal 2 2 2 2 2 25 2 3 5 8" xfId="39029"/>
    <cellStyle name="Normal 2 2 2 2 2 25 2 3 6" xfId="3179"/>
    <cellStyle name="Normal 2 2 2 2 2 25 2 3 6 2" xfId="9897"/>
    <cellStyle name="Normal 2 2 2 2 2 25 2 3 6 2 2" xfId="24102"/>
    <cellStyle name="Normal 2 2 2 2 2 25 2 3 6 3" xfId="16616"/>
    <cellStyle name="Normal 2 2 2 2 2 25 2 3 6 3 2" xfId="20367"/>
    <cellStyle name="Normal 2 2 2 2 2 25 2 3 6 4" xfId="12355"/>
    <cellStyle name="Normal 2 2 2 2 2 25 2 3 6 5" xfId="27839"/>
    <cellStyle name="Normal 2 2 2 2 2 25 2 3 6 6" xfId="31566"/>
    <cellStyle name="Normal 2 2 2 2 2 25 2 3 6 7" xfId="35299"/>
    <cellStyle name="Normal 2 2 2 2 2 25 2 3 6 8" xfId="39030"/>
    <cellStyle name="Normal 2 2 2 2 2 25 2 3 7" xfId="3180"/>
    <cellStyle name="Normal 2 2 2 2 2 25 2 3 7 2" xfId="9898"/>
    <cellStyle name="Normal 2 2 2 2 2 25 2 3 7 2 2" xfId="24103"/>
    <cellStyle name="Normal 2 2 2 2 2 25 2 3 7 3" xfId="16617"/>
    <cellStyle name="Normal 2 2 2 2 2 25 2 3 7 3 2" xfId="20368"/>
    <cellStyle name="Normal 2 2 2 2 2 25 2 3 7 4" xfId="12356"/>
    <cellStyle name="Normal 2 2 2 2 2 25 2 3 7 5" xfId="27840"/>
    <cellStyle name="Normal 2 2 2 2 2 25 2 3 7 6" xfId="31567"/>
    <cellStyle name="Normal 2 2 2 2 2 25 2 3 7 7" xfId="35300"/>
    <cellStyle name="Normal 2 2 2 2 2 25 2 3 7 8" xfId="39031"/>
    <cellStyle name="Normal 2 2 2 2 2 25 2 3 8" xfId="3181"/>
    <cellStyle name="Normal 2 2 2 2 2 25 2 3 8 2" xfId="9899"/>
    <cellStyle name="Normal 2 2 2 2 2 25 2 3 8 2 2" xfId="24104"/>
    <cellStyle name="Normal 2 2 2 2 2 25 2 3 8 3" xfId="16618"/>
    <cellStyle name="Normal 2 2 2 2 2 25 2 3 8 3 2" xfId="20369"/>
    <cellStyle name="Normal 2 2 2 2 2 25 2 3 8 4" xfId="12357"/>
    <cellStyle name="Normal 2 2 2 2 2 25 2 3 8 5" xfId="27841"/>
    <cellStyle name="Normal 2 2 2 2 2 25 2 3 8 6" xfId="31568"/>
    <cellStyle name="Normal 2 2 2 2 2 25 2 3 8 7" xfId="35301"/>
    <cellStyle name="Normal 2 2 2 2 2 25 2 3 8 8" xfId="39032"/>
    <cellStyle name="Normal 2 2 2 2 2 25 2 3 9" xfId="3182"/>
    <cellStyle name="Normal 2 2 2 2 2 25 2 3 9 2" xfId="9900"/>
    <cellStyle name="Normal 2 2 2 2 2 25 2 3 9 2 2" xfId="24105"/>
    <cellStyle name="Normal 2 2 2 2 2 25 2 3 9 3" xfId="16619"/>
    <cellStyle name="Normal 2 2 2 2 2 25 2 3 9 3 2" xfId="20370"/>
    <cellStyle name="Normal 2 2 2 2 2 25 2 3 9 4" xfId="12358"/>
    <cellStyle name="Normal 2 2 2 2 2 25 2 3 9 5" xfId="27842"/>
    <cellStyle name="Normal 2 2 2 2 2 25 2 3 9 6" xfId="31569"/>
    <cellStyle name="Normal 2 2 2 2 2 25 2 3 9 7" xfId="35302"/>
    <cellStyle name="Normal 2 2 2 2 2 25 2 3 9 8" xfId="39033"/>
    <cellStyle name="Normal 2 2 2 2 2 25 2 4" xfId="3183"/>
    <cellStyle name="Normal 2 2 2 2 2 25 2 4 2" xfId="3184"/>
    <cellStyle name="Normal 2 2 2 2 2 25 2 4 3" xfId="9901"/>
    <cellStyle name="Normal 2 2 2 2 2 25 2 4 3 2" xfId="24106"/>
    <cellStyle name="Normal 2 2 2 2 2 25 2 4 4" xfId="16620"/>
    <cellStyle name="Normal 2 2 2 2 2 25 2 4 4 2" xfId="20371"/>
    <cellStyle name="Normal 2 2 2 2 2 25 2 4 5" xfId="12369"/>
    <cellStyle name="Normal 2 2 2 2 2 25 2 4 6" xfId="27843"/>
    <cellStyle name="Normal 2 2 2 2 2 25 2 4 7" xfId="31570"/>
    <cellStyle name="Normal 2 2 2 2 2 25 2 4 8" xfId="35303"/>
    <cellStyle name="Normal 2 2 2 2 2 25 2 4 9" xfId="39034"/>
    <cellStyle name="Normal 2 2 2 2 2 25 2 5" xfId="3185"/>
    <cellStyle name="Normal 2 2 2 2 2 25 2 6" xfId="3186"/>
    <cellStyle name="Normal 2 2 2 2 2 25 2 7" xfId="3187"/>
    <cellStyle name="Normal 2 2 2 2 2 25 2 8" xfId="3188"/>
    <cellStyle name="Normal 2 2 2 2 2 25 2 9" xfId="3189"/>
    <cellStyle name="Normal 2 2 2 2 2 25 20" xfId="38995"/>
    <cellStyle name="Normal 2 2 2 2 2 25 3" xfId="3190"/>
    <cellStyle name="Normal 2 2 2 2 2 25 3 10" xfId="3191"/>
    <cellStyle name="Normal 2 2 2 2 2 25 3 11" xfId="3192"/>
    <cellStyle name="Normal 2 2 2 2 2 25 3 2" xfId="3193"/>
    <cellStyle name="Normal 2 2 2 2 2 25 3 2 10" xfId="3194"/>
    <cellStyle name="Normal 2 2 2 2 2 25 3 2 10 2" xfId="9911"/>
    <cellStyle name="Normal 2 2 2 2 2 25 3 2 10 2 2" xfId="24108"/>
    <cellStyle name="Normal 2 2 2 2 2 25 3 2 10 3" xfId="16622"/>
    <cellStyle name="Normal 2 2 2 2 2 25 3 2 10 3 2" xfId="20373"/>
    <cellStyle name="Normal 2 2 2 2 2 25 3 2 10 4" xfId="12382"/>
    <cellStyle name="Normal 2 2 2 2 2 25 3 2 10 5" xfId="27845"/>
    <cellStyle name="Normal 2 2 2 2 2 25 3 2 10 6" xfId="31572"/>
    <cellStyle name="Normal 2 2 2 2 2 25 3 2 10 7" xfId="35305"/>
    <cellStyle name="Normal 2 2 2 2 2 25 3 2 10 8" xfId="39036"/>
    <cellStyle name="Normal 2 2 2 2 2 25 3 2 11" xfId="3195"/>
    <cellStyle name="Normal 2 2 2 2 2 25 3 2 11 2" xfId="9912"/>
    <cellStyle name="Normal 2 2 2 2 2 25 3 2 11 2 2" xfId="24109"/>
    <cellStyle name="Normal 2 2 2 2 2 25 3 2 11 3" xfId="16623"/>
    <cellStyle name="Normal 2 2 2 2 2 25 3 2 11 3 2" xfId="20374"/>
    <cellStyle name="Normal 2 2 2 2 2 25 3 2 11 4" xfId="12383"/>
    <cellStyle name="Normal 2 2 2 2 2 25 3 2 11 5" xfId="27846"/>
    <cellStyle name="Normal 2 2 2 2 2 25 3 2 11 6" xfId="31573"/>
    <cellStyle name="Normal 2 2 2 2 2 25 3 2 11 7" xfId="35306"/>
    <cellStyle name="Normal 2 2 2 2 2 25 3 2 11 8" xfId="39037"/>
    <cellStyle name="Normal 2 2 2 2 2 25 3 2 12" xfId="9910"/>
    <cellStyle name="Normal 2 2 2 2 2 25 3 2 12 2" xfId="24107"/>
    <cellStyle name="Normal 2 2 2 2 2 25 3 2 13" xfId="16621"/>
    <cellStyle name="Normal 2 2 2 2 2 25 3 2 13 2" xfId="20372"/>
    <cellStyle name="Normal 2 2 2 2 2 25 3 2 14" xfId="12376"/>
    <cellStyle name="Normal 2 2 2 2 2 25 3 2 15" xfId="27844"/>
    <cellStyle name="Normal 2 2 2 2 2 25 3 2 16" xfId="31571"/>
    <cellStyle name="Normal 2 2 2 2 2 25 3 2 17" xfId="35304"/>
    <cellStyle name="Normal 2 2 2 2 2 25 3 2 18" xfId="39035"/>
    <cellStyle name="Normal 2 2 2 2 2 25 3 2 2" xfId="3196"/>
    <cellStyle name="Normal 2 2 2 2 2 25 3 2 2 2" xfId="3197"/>
    <cellStyle name="Normal 2 2 2 2 2 25 3 2 2 2 2" xfId="9913"/>
    <cellStyle name="Normal 2 2 2 2 2 25 3 2 2 2 2 2" xfId="24110"/>
    <cellStyle name="Normal 2 2 2 2 2 25 3 2 2 2 3" xfId="16624"/>
    <cellStyle name="Normal 2 2 2 2 2 25 3 2 2 2 3 2" xfId="20375"/>
    <cellStyle name="Normal 2 2 2 2 2 25 3 2 2 2 4" xfId="12384"/>
    <cellStyle name="Normal 2 2 2 2 2 25 3 2 2 2 5" xfId="27847"/>
    <cellStyle name="Normal 2 2 2 2 2 25 3 2 2 2 6" xfId="31574"/>
    <cellStyle name="Normal 2 2 2 2 2 25 3 2 2 2 7" xfId="35307"/>
    <cellStyle name="Normal 2 2 2 2 2 25 3 2 2 2 8" xfId="39038"/>
    <cellStyle name="Normal 2 2 2 2 2 25 3 2 3" xfId="3198"/>
    <cellStyle name="Normal 2 2 2 2 2 25 3 2 3 2" xfId="9914"/>
    <cellStyle name="Normal 2 2 2 2 2 25 3 2 3 2 2" xfId="24111"/>
    <cellStyle name="Normal 2 2 2 2 2 25 3 2 3 3" xfId="16625"/>
    <cellStyle name="Normal 2 2 2 2 2 25 3 2 3 3 2" xfId="20376"/>
    <cellStyle name="Normal 2 2 2 2 2 25 3 2 3 4" xfId="12389"/>
    <cellStyle name="Normal 2 2 2 2 2 25 3 2 3 5" xfId="27848"/>
    <cellStyle name="Normal 2 2 2 2 2 25 3 2 3 6" xfId="31575"/>
    <cellStyle name="Normal 2 2 2 2 2 25 3 2 3 7" xfId="35308"/>
    <cellStyle name="Normal 2 2 2 2 2 25 3 2 3 8" xfId="39039"/>
    <cellStyle name="Normal 2 2 2 2 2 25 3 2 4" xfId="3199"/>
    <cellStyle name="Normal 2 2 2 2 2 25 3 2 4 2" xfId="9915"/>
    <cellStyle name="Normal 2 2 2 2 2 25 3 2 4 2 2" xfId="24112"/>
    <cellStyle name="Normal 2 2 2 2 2 25 3 2 4 3" xfId="16626"/>
    <cellStyle name="Normal 2 2 2 2 2 25 3 2 4 3 2" xfId="20377"/>
    <cellStyle name="Normal 2 2 2 2 2 25 3 2 4 4" xfId="12390"/>
    <cellStyle name="Normal 2 2 2 2 2 25 3 2 4 5" xfId="27849"/>
    <cellStyle name="Normal 2 2 2 2 2 25 3 2 4 6" xfId="31576"/>
    <cellStyle name="Normal 2 2 2 2 2 25 3 2 4 7" xfId="35309"/>
    <cellStyle name="Normal 2 2 2 2 2 25 3 2 4 8" xfId="39040"/>
    <cellStyle name="Normal 2 2 2 2 2 25 3 2 5" xfId="3200"/>
    <cellStyle name="Normal 2 2 2 2 2 25 3 2 5 2" xfId="9916"/>
    <cellStyle name="Normal 2 2 2 2 2 25 3 2 5 2 2" xfId="24113"/>
    <cellStyle name="Normal 2 2 2 2 2 25 3 2 5 3" xfId="16627"/>
    <cellStyle name="Normal 2 2 2 2 2 25 3 2 5 3 2" xfId="20378"/>
    <cellStyle name="Normal 2 2 2 2 2 25 3 2 5 4" xfId="12391"/>
    <cellStyle name="Normal 2 2 2 2 2 25 3 2 5 5" xfId="27850"/>
    <cellStyle name="Normal 2 2 2 2 2 25 3 2 5 6" xfId="31577"/>
    <cellStyle name="Normal 2 2 2 2 2 25 3 2 5 7" xfId="35310"/>
    <cellStyle name="Normal 2 2 2 2 2 25 3 2 5 8" xfId="39041"/>
    <cellStyle name="Normal 2 2 2 2 2 25 3 2 6" xfId="3201"/>
    <cellStyle name="Normal 2 2 2 2 2 25 3 2 6 2" xfId="9917"/>
    <cellStyle name="Normal 2 2 2 2 2 25 3 2 6 2 2" xfId="24114"/>
    <cellStyle name="Normal 2 2 2 2 2 25 3 2 6 3" xfId="16628"/>
    <cellStyle name="Normal 2 2 2 2 2 25 3 2 6 3 2" xfId="20379"/>
    <cellStyle name="Normal 2 2 2 2 2 25 3 2 6 4" xfId="12395"/>
    <cellStyle name="Normal 2 2 2 2 2 25 3 2 6 5" xfId="27851"/>
    <cellStyle name="Normal 2 2 2 2 2 25 3 2 6 6" xfId="31578"/>
    <cellStyle name="Normal 2 2 2 2 2 25 3 2 6 7" xfId="35311"/>
    <cellStyle name="Normal 2 2 2 2 2 25 3 2 6 8" xfId="39042"/>
    <cellStyle name="Normal 2 2 2 2 2 25 3 2 7" xfId="3202"/>
    <cellStyle name="Normal 2 2 2 2 2 25 3 2 7 2" xfId="9918"/>
    <cellStyle name="Normal 2 2 2 2 2 25 3 2 7 2 2" xfId="24115"/>
    <cellStyle name="Normal 2 2 2 2 2 25 3 2 7 3" xfId="16629"/>
    <cellStyle name="Normal 2 2 2 2 2 25 3 2 7 3 2" xfId="20380"/>
    <cellStyle name="Normal 2 2 2 2 2 25 3 2 7 4" xfId="12405"/>
    <cellStyle name="Normal 2 2 2 2 2 25 3 2 7 5" xfId="27852"/>
    <cellStyle name="Normal 2 2 2 2 2 25 3 2 7 6" xfId="31579"/>
    <cellStyle name="Normal 2 2 2 2 2 25 3 2 7 7" xfId="35312"/>
    <cellStyle name="Normal 2 2 2 2 2 25 3 2 7 8" xfId="39043"/>
    <cellStyle name="Normal 2 2 2 2 2 25 3 2 8" xfId="3203"/>
    <cellStyle name="Normal 2 2 2 2 2 25 3 2 8 2" xfId="9919"/>
    <cellStyle name="Normal 2 2 2 2 2 25 3 2 8 2 2" xfId="24116"/>
    <cellStyle name="Normal 2 2 2 2 2 25 3 2 8 3" xfId="16630"/>
    <cellStyle name="Normal 2 2 2 2 2 25 3 2 8 3 2" xfId="20381"/>
    <cellStyle name="Normal 2 2 2 2 2 25 3 2 8 4" xfId="12406"/>
    <cellStyle name="Normal 2 2 2 2 2 25 3 2 8 5" xfId="27853"/>
    <cellStyle name="Normal 2 2 2 2 2 25 3 2 8 6" xfId="31580"/>
    <cellStyle name="Normal 2 2 2 2 2 25 3 2 8 7" xfId="35313"/>
    <cellStyle name="Normal 2 2 2 2 2 25 3 2 8 8" xfId="39044"/>
    <cellStyle name="Normal 2 2 2 2 2 25 3 2 9" xfId="3204"/>
    <cellStyle name="Normal 2 2 2 2 2 25 3 2 9 2" xfId="9920"/>
    <cellStyle name="Normal 2 2 2 2 2 25 3 2 9 2 2" xfId="24117"/>
    <cellStyle name="Normal 2 2 2 2 2 25 3 2 9 3" xfId="16631"/>
    <cellStyle name="Normal 2 2 2 2 2 25 3 2 9 3 2" xfId="20382"/>
    <cellStyle name="Normal 2 2 2 2 2 25 3 2 9 4" xfId="12407"/>
    <cellStyle name="Normal 2 2 2 2 2 25 3 2 9 5" xfId="27854"/>
    <cellStyle name="Normal 2 2 2 2 2 25 3 2 9 6" xfId="31581"/>
    <cellStyle name="Normal 2 2 2 2 2 25 3 2 9 7" xfId="35314"/>
    <cellStyle name="Normal 2 2 2 2 2 25 3 2 9 8" xfId="39045"/>
    <cellStyle name="Normal 2 2 2 2 2 25 3 3" xfId="3205"/>
    <cellStyle name="Normal 2 2 2 2 2 25 3 3 2" xfId="3206"/>
    <cellStyle name="Normal 2 2 2 2 2 25 3 3 3" xfId="9921"/>
    <cellStyle name="Normal 2 2 2 2 2 25 3 3 3 2" xfId="24118"/>
    <cellStyle name="Normal 2 2 2 2 2 25 3 3 4" xfId="16632"/>
    <cellStyle name="Normal 2 2 2 2 2 25 3 3 4 2" xfId="20383"/>
    <cellStyle name="Normal 2 2 2 2 2 25 3 3 5" xfId="12408"/>
    <cellStyle name="Normal 2 2 2 2 2 25 3 3 6" xfId="27855"/>
    <cellStyle name="Normal 2 2 2 2 2 25 3 3 7" xfId="31582"/>
    <cellStyle name="Normal 2 2 2 2 2 25 3 3 8" xfId="35315"/>
    <cellStyle name="Normal 2 2 2 2 2 25 3 3 9" xfId="39046"/>
    <cellStyle name="Normal 2 2 2 2 2 25 3 4" xfId="3207"/>
    <cellStyle name="Normal 2 2 2 2 2 25 3 5" xfId="3208"/>
    <cellStyle name="Normal 2 2 2 2 2 25 3 6" xfId="3209"/>
    <cellStyle name="Normal 2 2 2 2 2 25 3 7" xfId="3210"/>
    <cellStyle name="Normal 2 2 2 2 2 25 3 8" xfId="3211"/>
    <cellStyle name="Normal 2 2 2 2 2 25 3 9" xfId="3212"/>
    <cellStyle name="Normal 2 2 2 2 2 25 4" xfId="3213"/>
    <cellStyle name="Normal 2 2 2 2 2 25 4 2" xfId="3214"/>
    <cellStyle name="Normal 2 2 2 2 2 25 4 2 2" xfId="9922"/>
    <cellStyle name="Normal 2 2 2 2 2 25 4 2 2 2" xfId="24119"/>
    <cellStyle name="Normal 2 2 2 2 2 25 4 2 3" xfId="16633"/>
    <cellStyle name="Normal 2 2 2 2 2 25 4 2 3 2" xfId="20384"/>
    <cellStyle name="Normal 2 2 2 2 2 25 4 2 4" xfId="12428"/>
    <cellStyle name="Normal 2 2 2 2 2 25 4 2 5" xfId="27856"/>
    <cellStyle name="Normal 2 2 2 2 2 25 4 2 6" xfId="31583"/>
    <cellStyle name="Normal 2 2 2 2 2 25 4 2 7" xfId="35316"/>
    <cellStyle name="Normal 2 2 2 2 2 25 4 2 8" xfId="39047"/>
    <cellStyle name="Normal 2 2 2 2 2 25 5" xfId="3215"/>
    <cellStyle name="Normal 2 2 2 2 2 25 5 2" xfId="9923"/>
    <cellStyle name="Normal 2 2 2 2 2 25 5 2 2" xfId="24120"/>
    <cellStyle name="Normal 2 2 2 2 2 25 5 3" xfId="16634"/>
    <cellStyle name="Normal 2 2 2 2 2 25 5 3 2" xfId="20385"/>
    <cellStyle name="Normal 2 2 2 2 2 25 5 4" xfId="12429"/>
    <cellStyle name="Normal 2 2 2 2 2 25 5 5" xfId="27857"/>
    <cellStyle name="Normal 2 2 2 2 2 25 5 6" xfId="31584"/>
    <cellStyle name="Normal 2 2 2 2 2 25 5 7" xfId="35317"/>
    <cellStyle name="Normal 2 2 2 2 2 25 5 8" xfId="39048"/>
    <cellStyle name="Normal 2 2 2 2 2 25 6" xfId="3216"/>
    <cellStyle name="Normal 2 2 2 2 2 25 6 2" xfId="9924"/>
    <cellStyle name="Normal 2 2 2 2 2 25 6 2 2" xfId="24121"/>
    <cellStyle name="Normal 2 2 2 2 2 25 6 3" xfId="16635"/>
    <cellStyle name="Normal 2 2 2 2 2 25 6 3 2" xfId="20386"/>
    <cellStyle name="Normal 2 2 2 2 2 25 6 4" xfId="12430"/>
    <cellStyle name="Normal 2 2 2 2 2 25 6 5" xfId="27858"/>
    <cellStyle name="Normal 2 2 2 2 2 25 6 6" xfId="31585"/>
    <cellStyle name="Normal 2 2 2 2 2 25 6 7" xfId="35318"/>
    <cellStyle name="Normal 2 2 2 2 2 25 6 8" xfId="39049"/>
    <cellStyle name="Normal 2 2 2 2 2 25 7" xfId="3217"/>
    <cellStyle name="Normal 2 2 2 2 2 25 7 2" xfId="9925"/>
    <cellStyle name="Normal 2 2 2 2 2 25 7 2 2" xfId="24122"/>
    <cellStyle name="Normal 2 2 2 2 2 25 7 3" xfId="16636"/>
    <cellStyle name="Normal 2 2 2 2 2 25 7 3 2" xfId="20387"/>
    <cellStyle name="Normal 2 2 2 2 2 25 7 4" xfId="12431"/>
    <cellStyle name="Normal 2 2 2 2 2 25 7 5" xfId="27859"/>
    <cellStyle name="Normal 2 2 2 2 2 25 7 6" xfId="31586"/>
    <cellStyle name="Normal 2 2 2 2 2 25 7 7" xfId="35319"/>
    <cellStyle name="Normal 2 2 2 2 2 25 7 8" xfId="39050"/>
    <cellStyle name="Normal 2 2 2 2 2 25 8" xfId="3218"/>
    <cellStyle name="Normal 2 2 2 2 2 25 8 2" xfId="9926"/>
    <cellStyle name="Normal 2 2 2 2 2 25 8 2 2" xfId="24123"/>
    <cellStyle name="Normal 2 2 2 2 2 25 8 3" xfId="16637"/>
    <cellStyle name="Normal 2 2 2 2 2 25 8 3 2" xfId="20388"/>
    <cellStyle name="Normal 2 2 2 2 2 25 8 4" xfId="12432"/>
    <cellStyle name="Normal 2 2 2 2 2 25 8 5" xfId="27860"/>
    <cellStyle name="Normal 2 2 2 2 2 25 8 6" xfId="31587"/>
    <cellStyle name="Normal 2 2 2 2 2 25 8 7" xfId="35320"/>
    <cellStyle name="Normal 2 2 2 2 2 25 8 8" xfId="39051"/>
    <cellStyle name="Normal 2 2 2 2 2 25 9" xfId="3219"/>
    <cellStyle name="Normal 2 2 2 2 2 25 9 2" xfId="9927"/>
    <cellStyle name="Normal 2 2 2 2 2 25 9 2 2" xfId="24124"/>
    <cellStyle name="Normal 2 2 2 2 2 25 9 3" xfId="16638"/>
    <cellStyle name="Normal 2 2 2 2 2 25 9 3 2" xfId="20389"/>
    <cellStyle name="Normal 2 2 2 2 2 25 9 4" xfId="12433"/>
    <cellStyle name="Normal 2 2 2 2 2 25 9 5" xfId="27861"/>
    <cellStyle name="Normal 2 2 2 2 2 25 9 6" xfId="31588"/>
    <cellStyle name="Normal 2 2 2 2 2 25 9 7" xfId="35321"/>
    <cellStyle name="Normal 2 2 2 2 2 25 9 8" xfId="39052"/>
    <cellStyle name="Normal 2 2 2 2 2 26" xfId="3220"/>
    <cellStyle name="Normal 2 2 2 2 2 26 10" xfId="3221"/>
    <cellStyle name="Normal 2 2 2 2 2 26 10 2" xfId="9929"/>
    <cellStyle name="Normal 2 2 2 2 2 26 10 2 2" xfId="24126"/>
    <cellStyle name="Normal 2 2 2 2 2 26 10 3" xfId="16640"/>
    <cellStyle name="Normal 2 2 2 2 2 26 10 3 2" xfId="20391"/>
    <cellStyle name="Normal 2 2 2 2 2 26 10 4" xfId="12447"/>
    <cellStyle name="Normal 2 2 2 2 2 26 10 5" xfId="27863"/>
    <cellStyle name="Normal 2 2 2 2 2 26 10 6" xfId="31590"/>
    <cellStyle name="Normal 2 2 2 2 2 26 10 7" xfId="35323"/>
    <cellStyle name="Normal 2 2 2 2 2 26 10 8" xfId="39054"/>
    <cellStyle name="Normal 2 2 2 2 2 26 11" xfId="3222"/>
    <cellStyle name="Normal 2 2 2 2 2 26 11 2" xfId="9930"/>
    <cellStyle name="Normal 2 2 2 2 2 26 11 2 2" xfId="24127"/>
    <cellStyle name="Normal 2 2 2 2 2 26 11 3" xfId="16641"/>
    <cellStyle name="Normal 2 2 2 2 2 26 11 3 2" xfId="20392"/>
    <cellStyle name="Normal 2 2 2 2 2 26 11 4" xfId="12448"/>
    <cellStyle name="Normal 2 2 2 2 2 26 11 5" xfId="27864"/>
    <cellStyle name="Normal 2 2 2 2 2 26 11 6" xfId="31591"/>
    <cellStyle name="Normal 2 2 2 2 2 26 11 7" xfId="35324"/>
    <cellStyle name="Normal 2 2 2 2 2 26 11 8" xfId="39055"/>
    <cellStyle name="Normal 2 2 2 2 2 26 12" xfId="3223"/>
    <cellStyle name="Normal 2 2 2 2 2 26 12 2" xfId="9931"/>
    <cellStyle name="Normal 2 2 2 2 2 26 12 2 2" xfId="24128"/>
    <cellStyle name="Normal 2 2 2 2 2 26 12 3" xfId="16642"/>
    <cellStyle name="Normal 2 2 2 2 2 26 12 3 2" xfId="20393"/>
    <cellStyle name="Normal 2 2 2 2 2 26 12 4" xfId="12449"/>
    <cellStyle name="Normal 2 2 2 2 2 26 12 5" xfId="27865"/>
    <cellStyle name="Normal 2 2 2 2 2 26 12 6" xfId="31592"/>
    <cellStyle name="Normal 2 2 2 2 2 26 12 7" xfId="35325"/>
    <cellStyle name="Normal 2 2 2 2 2 26 12 8" xfId="39056"/>
    <cellStyle name="Normal 2 2 2 2 2 26 13" xfId="9928"/>
    <cellStyle name="Normal 2 2 2 2 2 26 13 2" xfId="24125"/>
    <cellStyle name="Normal 2 2 2 2 2 26 14" xfId="16639"/>
    <cellStyle name="Normal 2 2 2 2 2 26 14 2" xfId="20390"/>
    <cellStyle name="Normal 2 2 2 2 2 26 15" xfId="12437"/>
    <cellStyle name="Normal 2 2 2 2 2 26 16" xfId="27862"/>
    <cellStyle name="Normal 2 2 2 2 2 26 17" xfId="31589"/>
    <cellStyle name="Normal 2 2 2 2 2 26 18" xfId="35322"/>
    <cellStyle name="Normal 2 2 2 2 2 26 19" xfId="39053"/>
    <cellStyle name="Normal 2 2 2 2 2 26 2" xfId="3224"/>
    <cellStyle name="Normal 2 2 2 2 2 26 2 10" xfId="3225"/>
    <cellStyle name="Normal 2 2 2 2 2 26 2 11" xfId="3226"/>
    <cellStyle name="Normal 2 2 2 2 2 26 2 2" xfId="3227"/>
    <cellStyle name="Normal 2 2 2 2 2 26 2 2 10" xfId="3228"/>
    <cellStyle name="Normal 2 2 2 2 2 26 2 2 10 2" xfId="9934"/>
    <cellStyle name="Normal 2 2 2 2 2 26 2 2 10 2 2" xfId="24130"/>
    <cellStyle name="Normal 2 2 2 2 2 26 2 2 10 3" xfId="16644"/>
    <cellStyle name="Normal 2 2 2 2 2 26 2 2 10 3 2" xfId="20395"/>
    <cellStyle name="Normal 2 2 2 2 2 26 2 2 10 4" xfId="12451"/>
    <cellStyle name="Normal 2 2 2 2 2 26 2 2 10 5" xfId="27867"/>
    <cellStyle name="Normal 2 2 2 2 2 26 2 2 10 6" xfId="31594"/>
    <cellStyle name="Normal 2 2 2 2 2 26 2 2 10 7" xfId="35327"/>
    <cellStyle name="Normal 2 2 2 2 2 26 2 2 10 8" xfId="39058"/>
    <cellStyle name="Normal 2 2 2 2 2 26 2 2 11" xfId="3229"/>
    <cellStyle name="Normal 2 2 2 2 2 26 2 2 11 2" xfId="9935"/>
    <cellStyle name="Normal 2 2 2 2 2 26 2 2 11 2 2" xfId="24131"/>
    <cellStyle name="Normal 2 2 2 2 2 26 2 2 11 3" xfId="16645"/>
    <cellStyle name="Normal 2 2 2 2 2 26 2 2 11 3 2" xfId="20396"/>
    <cellStyle name="Normal 2 2 2 2 2 26 2 2 11 4" xfId="12462"/>
    <cellStyle name="Normal 2 2 2 2 2 26 2 2 11 5" xfId="27868"/>
    <cellStyle name="Normal 2 2 2 2 2 26 2 2 11 6" xfId="31595"/>
    <cellStyle name="Normal 2 2 2 2 2 26 2 2 11 7" xfId="35328"/>
    <cellStyle name="Normal 2 2 2 2 2 26 2 2 11 8" xfId="39059"/>
    <cellStyle name="Normal 2 2 2 2 2 26 2 2 12" xfId="9933"/>
    <cellStyle name="Normal 2 2 2 2 2 26 2 2 12 2" xfId="24129"/>
    <cellStyle name="Normal 2 2 2 2 2 26 2 2 13" xfId="16643"/>
    <cellStyle name="Normal 2 2 2 2 2 26 2 2 13 2" xfId="20394"/>
    <cellStyle name="Normal 2 2 2 2 2 26 2 2 14" xfId="12450"/>
    <cellStyle name="Normal 2 2 2 2 2 26 2 2 15" xfId="27866"/>
    <cellStyle name="Normal 2 2 2 2 2 26 2 2 16" xfId="31593"/>
    <cellStyle name="Normal 2 2 2 2 2 26 2 2 17" xfId="35326"/>
    <cellStyle name="Normal 2 2 2 2 2 26 2 2 18" xfId="39057"/>
    <cellStyle name="Normal 2 2 2 2 2 26 2 2 2" xfId="3230"/>
    <cellStyle name="Normal 2 2 2 2 2 26 2 2 2 2" xfId="3231"/>
    <cellStyle name="Normal 2 2 2 2 2 26 2 2 2 2 2" xfId="9936"/>
    <cellStyle name="Normal 2 2 2 2 2 26 2 2 2 2 2 2" xfId="24132"/>
    <cellStyle name="Normal 2 2 2 2 2 26 2 2 2 2 3" xfId="16646"/>
    <cellStyle name="Normal 2 2 2 2 2 26 2 2 2 2 3 2" xfId="20397"/>
    <cellStyle name="Normal 2 2 2 2 2 26 2 2 2 2 4" xfId="12463"/>
    <cellStyle name="Normal 2 2 2 2 2 26 2 2 2 2 5" xfId="27869"/>
    <cellStyle name="Normal 2 2 2 2 2 26 2 2 2 2 6" xfId="31596"/>
    <cellStyle name="Normal 2 2 2 2 2 26 2 2 2 2 7" xfId="35329"/>
    <cellStyle name="Normal 2 2 2 2 2 26 2 2 2 2 8" xfId="39060"/>
    <cellStyle name="Normal 2 2 2 2 2 26 2 2 3" xfId="3232"/>
    <cellStyle name="Normal 2 2 2 2 2 26 2 2 3 2" xfId="9937"/>
    <cellStyle name="Normal 2 2 2 2 2 26 2 2 3 2 2" xfId="24133"/>
    <cellStyle name="Normal 2 2 2 2 2 26 2 2 3 3" xfId="16647"/>
    <cellStyle name="Normal 2 2 2 2 2 26 2 2 3 3 2" xfId="20398"/>
    <cellStyle name="Normal 2 2 2 2 2 26 2 2 3 4" xfId="12467"/>
    <cellStyle name="Normal 2 2 2 2 2 26 2 2 3 5" xfId="27870"/>
    <cellStyle name="Normal 2 2 2 2 2 26 2 2 3 6" xfId="31597"/>
    <cellStyle name="Normal 2 2 2 2 2 26 2 2 3 7" xfId="35330"/>
    <cellStyle name="Normal 2 2 2 2 2 26 2 2 3 8" xfId="39061"/>
    <cellStyle name="Normal 2 2 2 2 2 26 2 2 4" xfId="3233"/>
    <cellStyle name="Normal 2 2 2 2 2 26 2 2 4 2" xfId="9938"/>
    <cellStyle name="Normal 2 2 2 2 2 26 2 2 4 2 2" xfId="24134"/>
    <cellStyle name="Normal 2 2 2 2 2 26 2 2 4 3" xfId="16648"/>
    <cellStyle name="Normal 2 2 2 2 2 26 2 2 4 3 2" xfId="20399"/>
    <cellStyle name="Normal 2 2 2 2 2 26 2 2 4 4" xfId="12477"/>
    <cellStyle name="Normal 2 2 2 2 2 26 2 2 4 5" xfId="27871"/>
    <cellStyle name="Normal 2 2 2 2 2 26 2 2 4 6" xfId="31598"/>
    <cellStyle name="Normal 2 2 2 2 2 26 2 2 4 7" xfId="35331"/>
    <cellStyle name="Normal 2 2 2 2 2 26 2 2 4 8" xfId="39062"/>
    <cellStyle name="Normal 2 2 2 2 2 26 2 2 5" xfId="3234"/>
    <cellStyle name="Normal 2 2 2 2 2 26 2 2 5 2" xfId="9939"/>
    <cellStyle name="Normal 2 2 2 2 2 26 2 2 5 2 2" xfId="24135"/>
    <cellStyle name="Normal 2 2 2 2 2 26 2 2 5 3" xfId="16649"/>
    <cellStyle name="Normal 2 2 2 2 2 26 2 2 5 3 2" xfId="20400"/>
    <cellStyle name="Normal 2 2 2 2 2 26 2 2 5 4" xfId="12478"/>
    <cellStyle name="Normal 2 2 2 2 2 26 2 2 5 5" xfId="27872"/>
    <cellStyle name="Normal 2 2 2 2 2 26 2 2 5 6" xfId="31599"/>
    <cellStyle name="Normal 2 2 2 2 2 26 2 2 5 7" xfId="35332"/>
    <cellStyle name="Normal 2 2 2 2 2 26 2 2 5 8" xfId="39063"/>
    <cellStyle name="Normal 2 2 2 2 2 26 2 2 6" xfId="3235"/>
    <cellStyle name="Normal 2 2 2 2 2 26 2 2 6 2" xfId="9940"/>
    <cellStyle name="Normal 2 2 2 2 2 26 2 2 6 2 2" xfId="24136"/>
    <cellStyle name="Normal 2 2 2 2 2 26 2 2 6 3" xfId="16650"/>
    <cellStyle name="Normal 2 2 2 2 2 26 2 2 6 3 2" xfId="20401"/>
    <cellStyle name="Normal 2 2 2 2 2 26 2 2 6 4" xfId="12479"/>
    <cellStyle name="Normal 2 2 2 2 2 26 2 2 6 5" xfId="27873"/>
    <cellStyle name="Normal 2 2 2 2 2 26 2 2 6 6" xfId="31600"/>
    <cellStyle name="Normal 2 2 2 2 2 26 2 2 6 7" xfId="35333"/>
    <cellStyle name="Normal 2 2 2 2 2 26 2 2 6 8" xfId="39064"/>
    <cellStyle name="Normal 2 2 2 2 2 26 2 2 7" xfId="3236"/>
    <cellStyle name="Normal 2 2 2 2 2 26 2 2 7 2" xfId="9941"/>
    <cellStyle name="Normal 2 2 2 2 2 26 2 2 7 2 2" xfId="24137"/>
    <cellStyle name="Normal 2 2 2 2 2 26 2 2 7 3" xfId="16651"/>
    <cellStyle name="Normal 2 2 2 2 2 26 2 2 7 3 2" xfId="20402"/>
    <cellStyle name="Normal 2 2 2 2 2 26 2 2 7 4" xfId="12480"/>
    <cellStyle name="Normal 2 2 2 2 2 26 2 2 7 5" xfId="27874"/>
    <cellStyle name="Normal 2 2 2 2 2 26 2 2 7 6" xfId="31601"/>
    <cellStyle name="Normal 2 2 2 2 2 26 2 2 7 7" xfId="35334"/>
    <cellStyle name="Normal 2 2 2 2 2 26 2 2 7 8" xfId="39065"/>
    <cellStyle name="Normal 2 2 2 2 2 26 2 2 8" xfId="3237"/>
    <cellStyle name="Normal 2 2 2 2 2 26 2 2 8 2" xfId="9942"/>
    <cellStyle name="Normal 2 2 2 2 2 26 2 2 8 2 2" xfId="24138"/>
    <cellStyle name="Normal 2 2 2 2 2 26 2 2 8 3" xfId="16652"/>
    <cellStyle name="Normal 2 2 2 2 2 26 2 2 8 3 2" xfId="20403"/>
    <cellStyle name="Normal 2 2 2 2 2 26 2 2 8 4" xfId="12481"/>
    <cellStyle name="Normal 2 2 2 2 2 26 2 2 8 5" xfId="27875"/>
    <cellStyle name="Normal 2 2 2 2 2 26 2 2 8 6" xfId="31602"/>
    <cellStyle name="Normal 2 2 2 2 2 26 2 2 8 7" xfId="35335"/>
    <cellStyle name="Normal 2 2 2 2 2 26 2 2 8 8" xfId="39066"/>
    <cellStyle name="Normal 2 2 2 2 2 26 2 2 9" xfId="3238"/>
    <cellStyle name="Normal 2 2 2 2 2 26 2 2 9 2" xfId="9943"/>
    <cellStyle name="Normal 2 2 2 2 2 26 2 2 9 2 2" xfId="24139"/>
    <cellStyle name="Normal 2 2 2 2 2 26 2 2 9 3" xfId="16653"/>
    <cellStyle name="Normal 2 2 2 2 2 26 2 2 9 3 2" xfId="20404"/>
    <cellStyle name="Normal 2 2 2 2 2 26 2 2 9 4" xfId="12482"/>
    <cellStyle name="Normal 2 2 2 2 2 26 2 2 9 5" xfId="27876"/>
    <cellStyle name="Normal 2 2 2 2 2 26 2 2 9 6" xfId="31603"/>
    <cellStyle name="Normal 2 2 2 2 2 26 2 2 9 7" xfId="35336"/>
    <cellStyle name="Normal 2 2 2 2 2 26 2 2 9 8" xfId="39067"/>
    <cellStyle name="Normal 2 2 2 2 2 26 2 3" xfId="3239"/>
    <cellStyle name="Normal 2 2 2 2 2 26 2 3 2" xfId="3240"/>
    <cellStyle name="Normal 2 2 2 2 2 26 2 3 3" xfId="9944"/>
    <cellStyle name="Normal 2 2 2 2 2 26 2 3 3 2" xfId="24140"/>
    <cellStyle name="Normal 2 2 2 2 2 26 2 3 4" xfId="16654"/>
    <cellStyle name="Normal 2 2 2 2 2 26 2 3 4 2" xfId="20405"/>
    <cellStyle name="Normal 2 2 2 2 2 26 2 3 5" xfId="12483"/>
    <cellStyle name="Normal 2 2 2 2 2 26 2 3 6" xfId="27877"/>
    <cellStyle name="Normal 2 2 2 2 2 26 2 3 7" xfId="31604"/>
    <cellStyle name="Normal 2 2 2 2 2 26 2 3 8" xfId="35337"/>
    <cellStyle name="Normal 2 2 2 2 2 26 2 3 9" xfId="39068"/>
    <cellStyle name="Normal 2 2 2 2 2 26 2 4" xfId="3241"/>
    <cellStyle name="Normal 2 2 2 2 2 26 2 5" xfId="3242"/>
    <cellStyle name="Normal 2 2 2 2 2 26 2 6" xfId="3243"/>
    <cellStyle name="Normal 2 2 2 2 2 26 2 7" xfId="3244"/>
    <cellStyle name="Normal 2 2 2 2 2 26 2 8" xfId="3245"/>
    <cellStyle name="Normal 2 2 2 2 2 26 2 9" xfId="3246"/>
    <cellStyle name="Normal 2 2 2 2 2 26 3" xfId="3247"/>
    <cellStyle name="Normal 2 2 2 2 2 26 3 2" xfId="3248"/>
    <cellStyle name="Normal 2 2 2 2 2 26 3 2 2" xfId="9946"/>
    <cellStyle name="Normal 2 2 2 2 2 26 3 2 2 2" xfId="24141"/>
    <cellStyle name="Normal 2 2 2 2 2 26 3 2 3" xfId="16655"/>
    <cellStyle name="Normal 2 2 2 2 2 26 3 2 3 2" xfId="20406"/>
    <cellStyle name="Normal 2 2 2 2 2 26 3 2 4" xfId="12503"/>
    <cellStyle name="Normal 2 2 2 2 2 26 3 2 5" xfId="27878"/>
    <cellStyle name="Normal 2 2 2 2 2 26 3 2 6" xfId="31605"/>
    <cellStyle name="Normal 2 2 2 2 2 26 3 2 7" xfId="35338"/>
    <cellStyle name="Normal 2 2 2 2 2 26 3 2 8" xfId="39069"/>
    <cellStyle name="Normal 2 2 2 2 2 26 4" xfId="3249"/>
    <cellStyle name="Normal 2 2 2 2 2 26 4 2" xfId="9947"/>
    <cellStyle name="Normal 2 2 2 2 2 26 4 2 2" xfId="24142"/>
    <cellStyle name="Normal 2 2 2 2 2 26 4 3" xfId="16656"/>
    <cellStyle name="Normal 2 2 2 2 2 26 4 3 2" xfId="20407"/>
    <cellStyle name="Normal 2 2 2 2 2 26 4 4" xfId="12504"/>
    <cellStyle name="Normal 2 2 2 2 2 26 4 5" xfId="27879"/>
    <cellStyle name="Normal 2 2 2 2 2 26 4 6" xfId="31606"/>
    <cellStyle name="Normal 2 2 2 2 2 26 4 7" xfId="35339"/>
    <cellStyle name="Normal 2 2 2 2 2 26 4 8" xfId="39070"/>
    <cellStyle name="Normal 2 2 2 2 2 26 5" xfId="3250"/>
    <cellStyle name="Normal 2 2 2 2 2 26 5 2" xfId="9948"/>
    <cellStyle name="Normal 2 2 2 2 2 26 5 2 2" xfId="24143"/>
    <cellStyle name="Normal 2 2 2 2 2 26 5 3" xfId="16657"/>
    <cellStyle name="Normal 2 2 2 2 2 26 5 3 2" xfId="20408"/>
    <cellStyle name="Normal 2 2 2 2 2 26 5 4" xfId="12505"/>
    <cellStyle name="Normal 2 2 2 2 2 26 5 5" xfId="27880"/>
    <cellStyle name="Normal 2 2 2 2 2 26 5 6" xfId="31607"/>
    <cellStyle name="Normal 2 2 2 2 2 26 5 7" xfId="35340"/>
    <cellStyle name="Normal 2 2 2 2 2 26 5 8" xfId="39071"/>
    <cellStyle name="Normal 2 2 2 2 2 26 6" xfId="3251"/>
    <cellStyle name="Normal 2 2 2 2 2 26 6 2" xfId="9949"/>
    <cellStyle name="Normal 2 2 2 2 2 26 6 2 2" xfId="24144"/>
    <cellStyle name="Normal 2 2 2 2 2 26 6 3" xfId="16658"/>
    <cellStyle name="Normal 2 2 2 2 2 26 6 3 2" xfId="20409"/>
    <cellStyle name="Normal 2 2 2 2 2 26 6 4" xfId="12510"/>
    <cellStyle name="Normal 2 2 2 2 2 26 6 5" xfId="27881"/>
    <cellStyle name="Normal 2 2 2 2 2 26 6 6" xfId="31608"/>
    <cellStyle name="Normal 2 2 2 2 2 26 6 7" xfId="35341"/>
    <cellStyle name="Normal 2 2 2 2 2 26 6 8" xfId="39072"/>
    <cellStyle name="Normal 2 2 2 2 2 26 7" xfId="3252"/>
    <cellStyle name="Normal 2 2 2 2 2 26 7 2" xfId="9950"/>
    <cellStyle name="Normal 2 2 2 2 2 26 7 2 2" xfId="24145"/>
    <cellStyle name="Normal 2 2 2 2 2 26 7 3" xfId="16659"/>
    <cellStyle name="Normal 2 2 2 2 2 26 7 3 2" xfId="20410"/>
    <cellStyle name="Normal 2 2 2 2 2 26 7 4" xfId="12511"/>
    <cellStyle name="Normal 2 2 2 2 2 26 7 5" xfId="27882"/>
    <cellStyle name="Normal 2 2 2 2 2 26 7 6" xfId="31609"/>
    <cellStyle name="Normal 2 2 2 2 2 26 7 7" xfId="35342"/>
    <cellStyle name="Normal 2 2 2 2 2 26 7 8" xfId="39073"/>
    <cellStyle name="Normal 2 2 2 2 2 26 8" xfId="3253"/>
    <cellStyle name="Normal 2 2 2 2 2 26 8 2" xfId="9951"/>
    <cellStyle name="Normal 2 2 2 2 2 26 8 2 2" xfId="24146"/>
    <cellStyle name="Normal 2 2 2 2 2 26 8 3" xfId="16660"/>
    <cellStyle name="Normal 2 2 2 2 2 26 8 3 2" xfId="20411"/>
    <cellStyle name="Normal 2 2 2 2 2 26 8 4" xfId="12512"/>
    <cellStyle name="Normal 2 2 2 2 2 26 8 5" xfId="27883"/>
    <cellStyle name="Normal 2 2 2 2 2 26 8 6" xfId="31610"/>
    <cellStyle name="Normal 2 2 2 2 2 26 8 7" xfId="35343"/>
    <cellStyle name="Normal 2 2 2 2 2 26 8 8" xfId="39074"/>
    <cellStyle name="Normal 2 2 2 2 2 26 9" xfId="3254"/>
    <cellStyle name="Normal 2 2 2 2 2 26 9 2" xfId="9952"/>
    <cellStyle name="Normal 2 2 2 2 2 26 9 2 2" xfId="24147"/>
    <cellStyle name="Normal 2 2 2 2 2 26 9 3" xfId="16661"/>
    <cellStyle name="Normal 2 2 2 2 2 26 9 3 2" xfId="20412"/>
    <cellStyle name="Normal 2 2 2 2 2 26 9 4" xfId="12516"/>
    <cellStyle name="Normal 2 2 2 2 2 26 9 5" xfId="27884"/>
    <cellStyle name="Normal 2 2 2 2 2 26 9 6" xfId="31611"/>
    <cellStyle name="Normal 2 2 2 2 2 26 9 7" xfId="35344"/>
    <cellStyle name="Normal 2 2 2 2 2 26 9 8" xfId="39075"/>
    <cellStyle name="Normal 2 2 2 2 2 27" xfId="3255"/>
    <cellStyle name="Normal 2 2 2 2 2 27 10" xfId="3256"/>
    <cellStyle name="Normal 2 2 2 2 2 27 10 2" xfId="9954"/>
    <cellStyle name="Normal 2 2 2 2 2 27 10 2 2" xfId="24149"/>
    <cellStyle name="Normal 2 2 2 2 2 27 10 3" xfId="16663"/>
    <cellStyle name="Normal 2 2 2 2 2 27 10 3 2" xfId="20414"/>
    <cellStyle name="Normal 2 2 2 2 2 27 10 4" xfId="12527"/>
    <cellStyle name="Normal 2 2 2 2 2 27 10 5" xfId="27886"/>
    <cellStyle name="Normal 2 2 2 2 2 27 10 6" xfId="31613"/>
    <cellStyle name="Normal 2 2 2 2 2 27 10 7" xfId="35346"/>
    <cellStyle name="Normal 2 2 2 2 2 27 10 8" xfId="39077"/>
    <cellStyle name="Normal 2 2 2 2 2 27 11" xfId="3257"/>
    <cellStyle name="Normal 2 2 2 2 2 27 11 2" xfId="9955"/>
    <cellStyle name="Normal 2 2 2 2 2 27 11 2 2" xfId="24150"/>
    <cellStyle name="Normal 2 2 2 2 2 27 11 3" xfId="16664"/>
    <cellStyle name="Normal 2 2 2 2 2 27 11 3 2" xfId="20415"/>
    <cellStyle name="Normal 2 2 2 2 2 27 11 4" xfId="12528"/>
    <cellStyle name="Normal 2 2 2 2 2 27 11 5" xfId="27887"/>
    <cellStyle name="Normal 2 2 2 2 2 27 11 6" xfId="31614"/>
    <cellStyle name="Normal 2 2 2 2 2 27 11 7" xfId="35347"/>
    <cellStyle name="Normal 2 2 2 2 2 27 11 8" xfId="39078"/>
    <cellStyle name="Normal 2 2 2 2 2 27 12" xfId="9953"/>
    <cellStyle name="Normal 2 2 2 2 2 27 12 2" xfId="24148"/>
    <cellStyle name="Normal 2 2 2 2 2 27 13" xfId="16662"/>
    <cellStyle name="Normal 2 2 2 2 2 27 13 2" xfId="20413"/>
    <cellStyle name="Normal 2 2 2 2 2 27 14" xfId="12526"/>
    <cellStyle name="Normal 2 2 2 2 2 27 15" xfId="27885"/>
    <cellStyle name="Normal 2 2 2 2 2 27 16" xfId="31612"/>
    <cellStyle name="Normal 2 2 2 2 2 27 17" xfId="35345"/>
    <cellStyle name="Normal 2 2 2 2 2 27 18" xfId="39076"/>
    <cellStyle name="Normal 2 2 2 2 2 27 2" xfId="3258"/>
    <cellStyle name="Normal 2 2 2 2 2 27 2 2" xfId="3259"/>
    <cellStyle name="Normal 2 2 2 2 2 27 2 2 2" xfId="9957"/>
    <cellStyle name="Normal 2 2 2 2 2 27 2 2 2 2" xfId="24151"/>
    <cellStyle name="Normal 2 2 2 2 2 27 2 2 3" xfId="16665"/>
    <cellStyle name="Normal 2 2 2 2 2 27 2 2 3 2" xfId="20416"/>
    <cellStyle name="Normal 2 2 2 2 2 27 2 2 4" xfId="12529"/>
    <cellStyle name="Normal 2 2 2 2 2 27 2 2 5" xfId="27888"/>
    <cellStyle name="Normal 2 2 2 2 2 27 2 2 6" xfId="31615"/>
    <cellStyle name="Normal 2 2 2 2 2 27 2 2 7" xfId="35348"/>
    <cellStyle name="Normal 2 2 2 2 2 27 2 2 8" xfId="39079"/>
    <cellStyle name="Normal 2 2 2 2 2 27 3" xfId="3260"/>
    <cellStyle name="Normal 2 2 2 2 2 27 3 2" xfId="9958"/>
    <cellStyle name="Normal 2 2 2 2 2 27 3 2 2" xfId="24152"/>
    <cellStyle name="Normal 2 2 2 2 2 27 3 3" xfId="16666"/>
    <cellStyle name="Normal 2 2 2 2 2 27 3 3 2" xfId="20417"/>
    <cellStyle name="Normal 2 2 2 2 2 27 3 4" xfId="12530"/>
    <cellStyle name="Normal 2 2 2 2 2 27 3 5" xfId="27889"/>
    <cellStyle name="Normal 2 2 2 2 2 27 3 6" xfId="31616"/>
    <cellStyle name="Normal 2 2 2 2 2 27 3 7" xfId="35349"/>
    <cellStyle name="Normal 2 2 2 2 2 27 3 8" xfId="39080"/>
    <cellStyle name="Normal 2 2 2 2 2 27 4" xfId="3261"/>
    <cellStyle name="Normal 2 2 2 2 2 27 4 2" xfId="9959"/>
    <cellStyle name="Normal 2 2 2 2 2 27 4 2 2" xfId="24153"/>
    <cellStyle name="Normal 2 2 2 2 2 27 4 3" xfId="16667"/>
    <cellStyle name="Normal 2 2 2 2 2 27 4 3 2" xfId="20418"/>
    <cellStyle name="Normal 2 2 2 2 2 27 4 4" xfId="12531"/>
    <cellStyle name="Normal 2 2 2 2 2 27 4 5" xfId="27890"/>
    <cellStyle name="Normal 2 2 2 2 2 27 4 6" xfId="31617"/>
    <cellStyle name="Normal 2 2 2 2 2 27 4 7" xfId="35350"/>
    <cellStyle name="Normal 2 2 2 2 2 27 4 8" xfId="39081"/>
    <cellStyle name="Normal 2 2 2 2 2 27 5" xfId="3262"/>
    <cellStyle name="Normal 2 2 2 2 2 27 5 2" xfId="9960"/>
    <cellStyle name="Normal 2 2 2 2 2 27 5 2 2" xfId="24154"/>
    <cellStyle name="Normal 2 2 2 2 2 27 5 3" xfId="16668"/>
    <cellStyle name="Normal 2 2 2 2 2 27 5 3 2" xfId="20419"/>
    <cellStyle name="Normal 2 2 2 2 2 27 5 4" xfId="12532"/>
    <cellStyle name="Normal 2 2 2 2 2 27 5 5" xfId="27891"/>
    <cellStyle name="Normal 2 2 2 2 2 27 5 6" xfId="31618"/>
    <cellStyle name="Normal 2 2 2 2 2 27 5 7" xfId="35351"/>
    <cellStyle name="Normal 2 2 2 2 2 27 5 8" xfId="39082"/>
    <cellStyle name="Normal 2 2 2 2 2 27 6" xfId="3263"/>
    <cellStyle name="Normal 2 2 2 2 2 27 6 2" xfId="9961"/>
    <cellStyle name="Normal 2 2 2 2 2 27 6 2 2" xfId="24155"/>
    <cellStyle name="Normal 2 2 2 2 2 27 6 3" xfId="16669"/>
    <cellStyle name="Normal 2 2 2 2 2 27 6 3 2" xfId="20420"/>
    <cellStyle name="Normal 2 2 2 2 2 27 6 4" xfId="12543"/>
    <cellStyle name="Normal 2 2 2 2 2 27 6 5" xfId="27892"/>
    <cellStyle name="Normal 2 2 2 2 2 27 6 6" xfId="31619"/>
    <cellStyle name="Normal 2 2 2 2 2 27 6 7" xfId="35352"/>
    <cellStyle name="Normal 2 2 2 2 2 27 6 8" xfId="39083"/>
    <cellStyle name="Normal 2 2 2 2 2 27 7" xfId="3264"/>
    <cellStyle name="Normal 2 2 2 2 2 27 7 2" xfId="9962"/>
    <cellStyle name="Normal 2 2 2 2 2 27 7 2 2" xfId="24156"/>
    <cellStyle name="Normal 2 2 2 2 2 27 7 3" xfId="16670"/>
    <cellStyle name="Normal 2 2 2 2 2 27 7 3 2" xfId="20421"/>
    <cellStyle name="Normal 2 2 2 2 2 27 7 4" xfId="12553"/>
    <cellStyle name="Normal 2 2 2 2 2 27 7 5" xfId="27893"/>
    <cellStyle name="Normal 2 2 2 2 2 27 7 6" xfId="31620"/>
    <cellStyle name="Normal 2 2 2 2 2 27 7 7" xfId="35353"/>
    <cellStyle name="Normal 2 2 2 2 2 27 7 8" xfId="39084"/>
    <cellStyle name="Normal 2 2 2 2 2 27 8" xfId="3265"/>
    <cellStyle name="Normal 2 2 2 2 2 27 8 2" xfId="9963"/>
    <cellStyle name="Normal 2 2 2 2 2 27 8 2 2" xfId="24157"/>
    <cellStyle name="Normal 2 2 2 2 2 27 8 3" xfId="16671"/>
    <cellStyle name="Normal 2 2 2 2 2 27 8 3 2" xfId="20422"/>
    <cellStyle name="Normal 2 2 2 2 2 27 8 4" xfId="12554"/>
    <cellStyle name="Normal 2 2 2 2 2 27 8 5" xfId="27894"/>
    <cellStyle name="Normal 2 2 2 2 2 27 8 6" xfId="31621"/>
    <cellStyle name="Normal 2 2 2 2 2 27 8 7" xfId="35354"/>
    <cellStyle name="Normal 2 2 2 2 2 27 8 8" xfId="39085"/>
    <cellStyle name="Normal 2 2 2 2 2 27 9" xfId="3266"/>
    <cellStyle name="Normal 2 2 2 2 2 27 9 2" xfId="9964"/>
    <cellStyle name="Normal 2 2 2 2 2 27 9 2 2" xfId="24158"/>
    <cellStyle name="Normal 2 2 2 2 2 27 9 3" xfId="16672"/>
    <cellStyle name="Normal 2 2 2 2 2 27 9 3 2" xfId="20423"/>
    <cellStyle name="Normal 2 2 2 2 2 27 9 4" xfId="12555"/>
    <cellStyle name="Normal 2 2 2 2 2 27 9 5" xfId="27895"/>
    <cellStyle name="Normal 2 2 2 2 2 27 9 6" xfId="31622"/>
    <cellStyle name="Normal 2 2 2 2 2 27 9 7" xfId="35355"/>
    <cellStyle name="Normal 2 2 2 2 2 27 9 8" xfId="39086"/>
    <cellStyle name="Normal 2 2 2 2 2 28" xfId="3267"/>
    <cellStyle name="Normal 2 2 2 2 2 28 2" xfId="3268"/>
    <cellStyle name="Normal 2 2 2 2 2 28 3" xfId="9965"/>
    <cellStyle name="Normal 2 2 2 2 2 28 3 2" xfId="24159"/>
    <cellStyle name="Normal 2 2 2 2 2 28 4" xfId="16673"/>
    <cellStyle name="Normal 2 2 2 2 2 28 4 2" xfId="20424"/>
    <cellStyle name="Normal 2 2 2 2 2 28 5" xfId="12556"/>
    <cellStyle name="Normal 2 2 2 2 2 28 6" xfId="27896"/>
    <cellStyle name="Normal 2 2 2 2 2 28 7" xfId="31623"/>
    <cellStyle name="Normal 2 2 2 2 2 28 8" xfId="35356"/>
    <cellStyle name="Normal 2 2 2 2 2 28 9" xfId="39087"/>
    <cellStyle name="Normal 2 2 2 2 2 29" xfId="3269"/>
    <cellStyle name="Normal 2 2 2 2 2 3" xfId="3270"/>
    <cellStyle name="Normal 2 2 2 2 2 30" xfId="3271"/>
    <cellStyle name="Normal 2 2 2 2 2 31" xfId="3272"/>
    <cellStyle name="Normal 2 2 2 2 2 32" xfId="3273"/>
    <cellStyle name="Normal 2 2 2 2 2 33" xfId="3274"/>
    <cellStyle name="Normal 2 2 2 2 2 34" xfId="3275"/>
    <cellStyle name="Normal 2 2 2 2 2 35" xfId="3276"/>
    <cellStyle name="Normal 2 2 2 2 2 36" xfId="3277"/>
    <cellStyle name="Normal 2 2 2 2 2 37" xfId="3278"/>
    <cellStyle name="Normal 2 2 2 2 2 37 2" xfId="3279"/>
    <cellStyle name="Normal 2 2 2 2 2 37 3" xfId="9973"/>
    <cellStyle name="Normal 2 2 2 2 2 37 3 2" xfId="24160"/>
    <cellStyle name="Normal 2 2 2 2 2 37 4" xfId="16674"/>
    <cellStyle name="Normal 2 2 2 2 2 37 4 2" xfId="20425"/>
    <cellStyle name="Normal 2 2 2 2 2 37 5" xfId="12569"/>
    <cellStyle name="Normal 2 2 2 2 2 37 6" xfId="27897"/>
    <cellStyle name="Normal 2 2 2 2 2 37 7" xfId="31624"/>
    <cellStyle name="Normal 2 2 2 2 2 37 8" xfId="35357"/>
    <cellStyle name="Normal 2 2 2 2 2 37 9" xfId="39088"/>
    <cellStyle name="Normal 2 2 2 2 2 38" xfId="3280"/>
    <cellStyle name="Normal 2 2 2 2 2 39" xfId="3281"/>
    <cellStyle name="Normal 2 2 2 2 2 4" xfId="3282"/>
    <cellStyle name="Normal 2 2 2 2 2 4 2" xfId="3283"/>
    <cellStyle name="Normal 2 2 2 2 2 4 2 2" xfId="3284"/>
    <cellStyle name="Normal 2 2 2 2 2 4 2 2 2" xfId="9976"/>
    <cellStyle name="Normal 2 2 2 2 2 4 2 2 2 2" xfId="24162"/>
    <cellStyle name="Normal 2 2 2 2 2 4 2 2 3" xfId="16676"/>
    <cellStyle name="Normal 2 2 2 2 2 4 2 2 3 2" xfId="20427"/>
    <cellStyle name="Normal 2 2 2 2 2 4 2 2 4" xfId="12581"/>
    <cellStyle name="Normal 2 2 2 2 2 4 2 2 5" xfId="27899"/>
    <cellStyle name="Normal 2 2 2 2 2 4 2 2 6" xfId="31626"/>
    <cellStyle name="Normal 2 2 2 2 2 4 2 2 7" xfId="35359"/>
    <cellStyle name="Normal 2 2 2 2 2 4 2 2 8" xfId="39090"/>
    <cellStyle name="Normal 2 2 2 2 2 4 3" xfId="9975"/>
    <cellStyle name="Normal 2 2 2 2 2 4 3 2" xfId="24161"/>
    <cellStyle name="Normal 2 2 2 2 2 4 4" xfId="16675"/>
    <cellStyle name="Normal 2 2 2 2 2 4 4 2" xfId="20426"/>
    <cellStyle name="Normal 2 2 2 2 2 4 5" xfId="12580"/>
    <cellStyle name="Normal 2 2 2 2 2 4 6" xfId="27898"/>
    <cellStyle name="Normal 2 2 2 2 2 4 7" xfId="31625"/>
    <cellStyle name="Normal 2 2 2 2 2 4 8" xfId="35358"/>
    <cellStyle name="Normal 2 2 2 2 2 4 9" xfId="39089"/>
    <cellStyle name="Normal 2 2 2 2 2 40" xfId="3285"/>
    <cellStyle name="Normal 2 2 2 2 2 40 2" xfId="9977"/>
    <cellStyle name="Normal 2 2 2 2 2 40 2 2" xfId="24163"/>
    <cellStyle name="Normal 2 2 2 2 2 40 3" xfId="16677"/>
    <cellStyle name="Normal 2 2 2 2 2 40 3 2" xfId="20428"/>
    <cellStyle name="Normal 2 2 2 2 2 40 4" xfId="12582"/>
    <cellStyle name="Normal 2 2 2 2 2 40 5" xfId="27900"/>
    <cellStyle name="Normal 2 2 2 2 2 40 6" xfId="31627"/>
    <cellStyle name="Normal 2 2 2 2 2 40 7" xfId="35360"/>
    <cellStyle name="Normal 2 2 2 2 2 40 8" xfId="39091"/>
    <cellStyle name="Normal 2 2 2 2 2 41" xfId="3286"/>
    <cellStyle name="Normal 2 2 2 2 2 41 2" xfId="3287"/>
    <cellStyle name="Normal 2 2 2 2 2 41 3" xfId="9978"/>
    <cellStyle name="Normal 2 2 2 2 2 41 3 2" xfId="24164"/>
    <cellStyle name="Normal 2 2 2 2 2 41 4" xfId="16678"/>
    <cellStyle name="Normal 2 2 2 2 2 41 4 2" xfId="20429"/>
    <cellStyle name="Normal 2 2 2 2 2 41 5" xfId="12587"/>
    <cellStyle name="Normal 2 2 2 2 2 41 6" xfId="27901"/>
    <cellStyle name="Normal 2 2 2 2 2 41 7" xfId="31628"/>
    <cellStyle name="Normal 2 2 2 2 2 41 8" xfId="35361"/>
    <cellStyle name="Normal 2 2 2 2 2 41 9" xfId="39092"/>
    <cellStyle name="Normal 2 2 2 2 2 42" xfId="3288"/>
    <cellStyle name="Normal 2 2 2 2 2 43" xfId="3289"/>
    <cellStyle name="Normal 2 2 2 2 2 44" xfId="3290"/>
    <cellStyle name="Normal 2 2 2 2 2 5" xfId="3291"/>
    <cellStyle name="Normal 2 2 2 2 2 5 2" xfId="3292"/>
    <cellStyle name="Normal 2 2 2 2 2 5 3" xfId="9979"/>
    <cellStyle name="Normal 2 2 2 2 2 5 3 2" xfId="24165"/>
    <cellStyle name="Normal 2 2 2 2 2 5 4" xfId="16679"/>
    <cellStyle name="Normal 2 2 2 2 2 5 4 2" xfId="20430"/>
    <cellStyle name="Normal 2 2 2 2 2 5 5" xfId="12600"/>
    <cellStyle name="Normal 2 2 2 2 2 5 6" xfId="27902"/>
    <cellStyle name="Normal 2 2 2 2 2 5 7" xfId="31629"/>
    <cellStyle name="Normal 2 2 2 2 2 5 8" xfId="35362"/>
    <cellStyle name="Normal 2 2 2 2 2 5 9" xfId="39093"/>
    <cellStyle name="Normal 2 2 2 2 2 6" xfId="3293"/>
    <cellStyle name="Normal 2 2 2 2 2 7" xfId="3294"/>
    <cellStyle name="Normal 2 2 2 2 2 8" xfId="3295"/>
    <cellStyle name="Normal 2 2 2 2 2 9" xfId="3296"/>
    <cellStyle name="Normal 2 2 2 2 20" xfId="3297"/>
    <cellStyle name="Normal 2 2 2 2 20 2" xfId="9983"/>
    <cellStyle name="Normal 2 2 2 2 20 2 2" xfId="24166"/>
    <cellStyle name="Normal 2 2 2 2 20 3" xfId="16680"/>
    <cellStyle name="Normal 2 2 2 2 20 3 2" xfId="20431"/>
    <cellStyle name="Normal 2 2 2 2 20 4" xfId="12601"/>
    <cellStyle name="Normal 2 2 2 2 20 5" xfId="27903"/>
    <cellStyle name="Normal 2 2 2 2 20 6" xfId="31630"/>
    <cellStyle name="Normal 2 2 2 2 20 7" xfId="35363"/>
    <cellStyle name="Normal 2 2 2 2 20 8" xfId="39094"/>
    <cellStyle name="Normal 2 2 2 2 21" xfId="3298"/>
    <cellStyle name="Normal 2 2 2 2 21 2" xfId="9984"/>
    <cellStyle name="Normal 2 2 2 2 21 2 2" xfId="24167"/>
    <cellStyle name="Normal 2 2 2 2 21 3" xfId="16681"/>
    <cellStyle name="Normal 2 2 2 2 21 3 2" xfId="20432"/>
    <cellStyle name="Normal 2 2 2 2 21 4" xfId="12612"/>
    <cellStyle name="Normal 2 2 2 2 21 5" xfId="27904"/>
    <cellStyle name="Normal 2 2 2 2 21 6" xfId="31631"/>
    <cellStyle name="Normal 2 2 2 2 21 7" xfId="35364"/>
    <cellStyle name="Normal 2 2 2 2 21 8" xfId="39095"/>
    <cellStyle name="Normal 2 2 2 2 22" xfId="3299"/>
    <cellStyle name="Normal 2 2 2 2 23" xfId="3300"/>
    <cellStyle name="Normal 2 2 2 2 24" xfId="3301"/>
    <cellStyle name="Normal 2 2 2 2 25" xfId="3302"/>
    <cellStyle name="Normal 2 2 2 2 25 10" xfId="3303"/>
    <cellStyle name="Normal 2 2 2 2 25 11" xfId="3304"/>
    <cellStyle name="Normal 2 2 2 2 25 12" xfId="3305"/>
    <cellStyle name="Normal 2 2 2 2 25 13" xfId="3306"/>
    <cellStyle name="Normal 2 2 2 2 25 14" xfId="3307"/>
    <cellStyle name="Normal 2 2 2 2 25 15" xfId="3308"/>
    <cellStyle name="Normal 2 2 2 2 25 2" xfId="3309"/>
    <cellStyle name="Normal 2 2 2 2 25 2 10" xfId="3310"/>
    <cellStyle name="Normal 2 2 2 2 25 2 10 2" xfId="9991"/>
    <cellStyle name="Normal 2 2 2 2 25 2 10 2 2" xfId="24169"/>
    <cellStyle name="Normal 2 2 2 2 25 2 10 3" xfId="16683"/>
    <cellStyle name="Normal 2 2 2 2 25 2 10 3 2" xfId="20434"/>
    <cellStyle name="Normal 2 2 2 2 25 2 10 4" xfId="12635"/>
    <cellStyle name="Normal 2 2 2 2 25 2 10 5" xfId="27906"/>
    <cellStyle name="Normal 2 2 2 2 25 2 10 6" xfId="31633"/>
    <cellStyle name="Normal 2 2 2 2 25 2 10 7" xfId="35366"/>
    <cellStyle name="Normal 2 2 2 2 25 2 10 8" xfId="39097"/>
    <cellStyle name="Normal 2 2 2 2 25 2 11" xfId="3311"/>
    <cellStyle name="Normal 2 2 2 2 25 2 11 2" xfId="9992"/>
    <cellStyle name="Normal 2 2 2 2 25 2 11 2 2" xfId="24170"/>
    <cellStyle name="Normal 2 2 2 2 25 2 11 3" xfId="16684"/>
    <cellStyle name="Normal 2 2 2 2 25 2 11 3 2" xfId="20435"/>
    <cellStyle name="Normal 2 2 2 2 25 2 11 4" xfId="12636"/>
    <cellStyle name="Normal 2 2 2 2 25 2 11 5" xfId="27907"/>
    <cellStyle name="Normal 2 2 2 2 25 2 11 6" xfId="31634"/>
    <cellStyle name="Normal 2 2 2 2 25 2 11 7" xfId="35367"/>
    <cellStyle name="Normal 2 2 2 2 25 2 11 8" xfId="39098"/>
    <cellStyle name="Normal 2 2 2 2 25 2 12" xfId="3312"/>
    <cellStyle name="Normal 2 2 2 2 25 2 12 2" xfId="9993"/>
    <cellStyle name="Normal 2 2 2 2 25 2 12 2 2" xfId="24171"/>
    <cellStyle name="Normal 2 2 2 2 25 2 12 3" xfId="16685"/>
    <cellStyle name="Normal 2 2 2 2 25 2 12 3 2" xfId="20436"/>
    <cellStyle name="Normal 2 2 2 2 25 2 12 4" xfId="12637"/>
    <cellStyle name="Normal 2 2 2 2 25 2 12 5" xfId="27908"/>
    <cellStyle name="Normal 2 2 2 2 25 2 12 6" xfId="31635"/>
    <cellStyle name="Normal 2 2 2 2 25 2 12 7" xfId="35368"/>
    <cellStyle name="Normal 2 2 2 2 25 2 12 8" xfId="39099"/>
    <cellStyle name="Normal 2 2 2 2 25 2 13" xfId="3313"/>
    <cellStyle name="Normal 2 2 2 2 25 2 13 2" xfId="9994"/>
    <cellStyle name="Normal 2 2 2 2 25 2 13 2 2" xfId="24172"/>
    <cellStyle name="Normal 2 2 2 2 25 2 13 3" xfId="16686"/>
    <cellStyle name="Normal 2 2 2 2 25 2 13 3 2" xfId="20437"/>
    <cellStyle name="Normal 2 2 2 2 25 2 13 4" xfId="12638"/>
    <cellStyle name="Normal 2 2 2 2 25 2 13 5" xfId="27909"/>
    <cellStyle name="Normal 2 2 2 2 25 2 13 6" xfId="31636"/>
    <cellStyle name="Normal 2 2 2 2 25 2 13 7" xfId="35369"/>
    <cellStyle name="Normal 2 2 2 2 25 2 13 8" xfId="39100"/>
    <cellStyle name="Normal 2 2 2 2 25 2 14" xfId="3314"/>
    <cellStyle name="Normal 2 2 2 2 25 2 14 2" xfId="9995"/>
    <cellStyle name="Normal 2 2 2 2 25 2 14 2 2" xfId="24173"/>
    <cellStyle name="Normal 2 2 2 2 25 2 14 3" xfId="16687"/>
    <cellStyle name="Normal 2 2 2 2 25 2 14 3 2" xfId="20438"/>
    <cellStyle name="Normal 2 2 2 2 25 2 14 4" xfId="12639"/>
    <cellStyle name="Normal 2 2 2 2 25 2 14 5" xfId="27910"/>
    <cellStyle name="Normal 2 2 2 2 25 2 14 6" xfId="31637"/>
    <cellStyle name="Normal 2 2 2 2 25 2 14 7" xfId="35370"/>
    <cellStyle name="Normal 2 2 2 2 25 2 14 8" xfId="39101"/>
    <cellStyle name="Normal 2 2 2 2 25 2 15" xfId="9990"/>
    <cellStyle name="Normal 2 2 2 2 25 2 15 2" xfId="24168"/>
    <cellStyle name="Normal 2 2 2 2 25 2 16" xfId="16682"/>
    <cellStyle name="Normal 2 2 2 2 25 2 16 2" xfId="20433"/>
    <cellStyle name="Normal 2 2 2 2 25 2 17" xfId="12634"/>
    <cellStyle name="Normal 2 2 2 2 25 2 18" xfId="27905"/>
    <cellStyle name="Normal 2 2 2 2 25 2 19" xfId="31632"/>
    <cellStyle name="Normal 2 2 2 2 25 2 2" xfId="3315"/>
    <cellStyle name="Normal 2 2 2 2 25 2 2 10" xfId="3316"/>
    <cellStyle name="Normal 2 2 2 2 25 2 2 11" xfId="3317"/>
    <cellStyle name="Normal 2 2 2 2 25 2 2 12" xfId="3318"/>
    <cellStyle name="Normal 2 2 2 2 25 2 2 13" xfId="3319"/>
    <cellStyle name="Normal 2 2 2 2 25 2 2 14" xfId="3320"/>
    <cellStyle name="Normal 2 2 2 2 25 2 2 2" xfId="3321"/>
    <cellStyle name="Normal 2 2 2 2 25 2 2 2 10" xfId="3322"/>
    <cellStyle name="Normal 2 2 2 2 25 2 2 2 10 2" xfId="9998"/>
    <cellStyle name="Normal 2 2 2 2 25 2 2 2 10 2 2" xfId="24175"/>
    <cellStyle name="Normal 2 2 2 2 25 2 2 2 10 3" xfId="16689"/>
    <cellStyle name="Normal 2 2 2 2 25 2 2 2 10 3 2" xfId="20440"/>
    <cellStyle name="Normal 2 2 2 2 25 2 2 2 10 4" xfId="12663"/>
    <cellStyle name="Normal 2 2 2 2 25 2 2 2 10 5" xfId="27912"/>
    <cellStyle name="Normal 2 2 2 2 25 2 2 2 10 6" xfId="31639"/>
    <cellStyle name="Normal 2 2 2 2 25 2 2 2 10 7" xfId="35372"/>
    <cellStyle name="Normal 2 2 2 2 25 2 2 2 10 8" xfId="39103"/>
    <cellStyle name="Normal 2 2 2 2 25 2 2 2 11" xfId="3323"/>
    <cellStyle name="Normal 2 2 2 2 25 2 2 2 11 2" xfId="9999"/>
    <cellStyle name="Normal 2 2 2 2 25 2 2 2 11 2 2" xfId="24176"/>
    <cellStyle name="Normal 2 2 2 2 25 2 2 2 11 3" xfId="16690"/>
    <cellStyle name="Normal 2 2 2 2 25 2 2 2 11 3 2" xfId="20441"/>
    <cellStyle name="Normal 2 2 2 2 25 2 2 2 11 4" xfId="12664"/>
    <cellStyle name="Normal 2 2 2 2 25 2 2 2 11 5" xfId="27913"/>
    <cellStyle name="Normal 2 2 2 2 25 2 2 2 11 6" xfId="31640"/>
    <cellStyle name="Normal 2 2 2 2 25 2 2 2 11 7" xfId="35373"/>
    <cellStyle name="Normal 2 2 2 2 25 2 2 2 11 8" xfId="39104"/>
    <cellStyle name="Normal 2 2 2 2 25 2 2 2 12" xfId="3324"/>
    <cellStyle name="Normal 2 2 2 2 25 2 2 2 12 2" xfId="10000"/>
    <cellStyle name="Normal 2 2 2 2 25 2 2 2 12 2 2" xfId="24177"/>
    <cellStyle name="Normal 2 2 2 2 25 2 2 2 12 3" xfId="16691"/>
    <cellStyle name="Normal 2 2 2 2 25 2 2 2 12 3 2" xfId="20442"/>
    <cellStyle name="Normal 2 2 2 2 25 2 2 2 12 4" xfId="12665"/>
    <cellStyle name="Normal 2 2 2 2 25 2 2 2 12 5" xfId="27914"/>
    <cellStyle name="Normal 2 2 2 2 25 2 2 2 12 6" xfId="31641"/>
    <cellStyle name="Normal 2 2 2 2 25 2 2 2 12 7" xfId="35374"/>
    <cellStyle name="Normal 2 2 2 2 25 2 2 2 12 8" xfId="39105"/>
    <cellStyle name="Normal 2 2 2 2 25 2 2 2 13" xfId="3325"/>
    <cellStyle name="Normal 2 2 2 2 25 2 2 2 13 2" xfId="10001"/>
    <cellStyle name="Normal 2 2 2 2 25 2 2 2 13 2 2" xfId="24178"/>
    <cellStyle name="Normal 2 2 2 2 25 2 2 2 13 3" xfId="16692"/>
    <cellStyle name="Normal 2 2 2 2 25 2 2 2 13 3 2" xfId="20443"/>
    <cellStyle name="Normal 2 2 2 2 25 2 2 2 13 4" xfId="12666"/>
    <cellStyle name="Normal 2 2 2 2 25 2 2 2 13 5" xfId="27915"/>
    <cellStyle name="Normal 2 2 2 2 25 2 2 2 13 6" xfId="31642"/>
    <cellStyle name="Normal 2 2 2 2 25 2 2 2 13 7" xfId="35375"/>
    <cellStyle name="Normal 2 2 2 2 25 2 2 2 13 8" xfId="39106"/>
    <cellStyle name="Normal 2 2 2 2 25 2 2 2 14" xfId="9997"/>
    <cellStyle name="Normal 2 2 2 2 25 2 2 2 14 2" xfId="24174"/>
    <cellStyle name="Normal 2 2 2 2 25 2 2 2 15" xfId="16688"/>
    <cellStyle name="Normal 2 2 2 2 25 2 2 2 15 2" xfId="20439"/>
    <cellStyle name="Normal 2 2 2 2 25 2 2 2 16" xfId="12662"/>
    <cellStyle name="Normal 2 2 2 2 25 2 2 2 17" xfId="27911"/>
    <cellStyle name="Normal 2 2 2 2 25 2 2 2 18" xfId="31638"/>
    <cellStyle name="Normal 2 2 2 2 25 2 2 2 19" xfId="35371"/>
    <cellStyle name="Normal 2 2 2 2 25 2 2 2 2" xfId="3326"/>
    <cellStyle name="Normal 2 2 2 2 25 2 2 2 2 10" xfId="3327"/>
    <cellStyle name="Normal 2 2 2 2 25 2 2 2 2 11" xfId="3328"/>
    <cellStyle name="Normal 2 2 2 2 25 2 2 2 2 12" xfId="3329"/>
    <cellStyle name="Normal 2 2 2 2 25 2 2 2 2 13" xfId="3330"/>
    <cellStyle name="Normal 2 2 2 2 25 2 2 2 2 2" xfId="3331"/>
    <cellStyle name="Normal 2 2 2 2 25 2 2 2 2 2 10" xfId="3332"/>
    <cellStyle name="Normal 2 2 2 2 25 2 2 2 2 2 10 2" xfId="10006"/>
    <cellStyle name="Normal 2 2 2 2 25 2 2 2 2 2 10 2 2" xfId="24180"/>
    <cellStyle name="Normal 2 2 2 2 25 2 2 2 2 2 10 3" xfId="16694"/>
    <cellStyle name="Normal 2 2 2 2 25 2 2 2 2 2 10 3 2" xfId="20445"/>
    <cellStyle name="Normal 2 2 2 2 25 2 2 2 2 2 10 4" xfId="12687"/>
    <cellStyle name="Normal 2 2 2 2 25 2 2 2 2 2 10 5" xfId="27917"/>
    <cellStyle name="Normal 2 2 2 2 25 2 2 2 2 2 10 6" xfId="31644"/>
    <cellStyle name="Normal 2 2 2 2 25 2 2 2 2 2 10 7" xfId="35377"/>
    <cellStyle name="Normal 2 2 2 2 25 2 2 2 2 2 10 8" xfId="39108"/>
    <cellStyle name="Normal 2 2 2 2 25 2 2 2 2 2 11" xfId="3333"/>
    <cellStyle name="Normal 2 2 2 2 25 2 2 2 2 2 11 2" xfId="10007"/>
    <cellStyle name="Normal 2 2 2 2 25 2 2 2 2 2 11 2 2" xfId="24181"/>
    <cellStyle name="Normal 2 2 2 2 25 2 2 2 2 2 11 3" xfId="16695"/>
    <cellStyle name="Normal 2 2 2 2 25 2 2 2 2 2 11 3 2" xfId="20446"/>
    <cellStyle name="Normal 2 2 2 2 25 2 2 2 2 2 11 4" xfId="12688"/>
    <cellStyle name="Normal 2 2 2 2 25 2 2 2 2 2 11 5" xfId="27918"/>
    <cellStyle name="Normal 2 2 2 2 25 2 2 2 2 2 11 6" xfId="31645"/>
    <cellStyle name="Normal 2 2 2 2 25 2 2 2 2 2 11 7" xfId="35378"/>
    <cellStyle name="Normal 2 2 2 2 25 2 2 2 2 2 11 8" xfId="39109"/>
    <cellStyle name="Normal 2 2 2 2 25 2 2 2 2 2 12" xfId="3334"/>
    <cellStyle name="Normal 2 2 2 2 25 2 2 2 2 2 12 2" xfId="10008"/>
    <cellStyle name="Normal 2 2 2 2 25 2 2 2 2 2 12 2 2" xfId="24182"/>
    <cellStyle name="Normal 2 2 2 2 25 2 2 2 2 2 12 3" xfId="16696"/>
    <cellStyle name="Normal 2 2 2 2 25 2 2 2 2 2 12 3 2" xfId="20447"/>
    <cellStyle name="Normal 2 2 2 2 25 2 2 2 2 2 12 4" xfId="12689"/>
    <cellStyle name="Normal 2 2 2 2 25 2 2 2 2 2 12 5" xfId="27919"/>
    <cellStyle name="Normal 2 2 2 2 25 2 2 2 2 2 12 6" xfId="31646"/>
    <cellStyle name="Normal 2 2 2 2 25 2 2 2 2 2 12 7" xfId="35379"/>
    <cellStyle name="Normal 2 2 2 2 25 2 2 2 2 2 12 8" xfId="39110"/>
    <cellStyle name="Normal 2 2 2 2 25 2 2 2 2 2 13" xfId="10005"/>
    <cellStyle name="Normal 2 2 2 2 25 2 2 2 2 2 13 2" xfId="24179"/>
    <cellStyle name="Normal 2 2 2 2 25 2 2 2 2 2 14" xfId="16693"/>
    <cellStyle name="Normal 2 2 2 2 25 2 2 2 2 2 14 2" xfId="20444"/>
    <cellStyle name="Normal 2 2 2 2 25 2 2 2 2 2 15" xfId="12686"/>
    <cellStyle name="Normal 2 2 2 2 25 2 2 2 2 2 16" xfId="27916"/>
    <cellStyle name="Normal 2 2 2 2 25 2 2 2 2 2 17" xfId="31643"/>
    <cellStyle name="Normal 2 2 2 2 25 2 2 2 2 2 18" xfId="35376"/>
    <cellStyle name="Normal 2 2 2 2 25 2 2 2 2 2 19" xfId="39107"/>
    <cellStyle name="Normal 2 2 2 2 25 2 2 2 2 2 2" xfId="3335"/>
    <cellStyle name="Normal 2 2 2 2 25 2 2 2 2 2 2 10" xfId="3336"/>
    <cellStyle name="Normal 2 2 2 2 25 2 2 2 2 2 2 11" xfId="3337"/>
    <cellStyle name="Normal 2 2 2 2 25 2 2 2 2 2 2 12" xfId="3338"/>
    <cellStyle name="Normal 2 2 2 2 25 2 2 2 2 2 2 2" xfId="3339"/>
    <cellStyle name="Normal 2 2 2 2 25 2 2 2 2 2 2 2 10" xfId="3340"/>
    <cellStyle name="Normal 2 2 2 2 25 2 2 2 2 2 2 2 10 2" xfId="10012"/>
    <cellStyle name="Normal 2 2 2 2 25 2 2 2 2 2 2 2 10 2 2" xfId="24184"/>
    <cellStyle name="Normal 2 2 2 2 25 2 2 2 2 2 2 2 10 3" xfId="16698"/>
    <cellStyle name="Normal 2 2 2 2 25 2 2 2 2 2 2 2 10 3 2" xfId="20449"/>
    <cellStyle name="Normal 2 2 2 2 25 2 2 2 2 2 2 2 10 4" xfId="12696"/>
    <cellStyle name="Normal 2 2 2 2 25 2 2 2 2 2 2 2 10 5" xfId="27921"/>
    <cellStyle name="Normal 2 2 2 2 25 2 2 2 2 2 2 2 10 6" xfId="31648"/>
    <cellStyle name="Normal 2 2 2 2 25 2 2 2 2 2 2 2 10 7" xfId="35381"/>
    <cellStyle name="Normal 2 2 2 2 25 2 2 2 2 2 2 2 10 8" xfId="39112"/>
    <cellStyle name="Normal 2 2 2 2 25 2 2 2 2 2 2 2 11" xfId="3341"/>
    <cellStyle name="Normal 2 2 2 2 25 2 2 2 2 2 2 2 11 2" xfId="10013"/>
    <cellStyle name="Normal 2 2 2 2 25 2 2 2 2 2 2 2 11 2 2" xfId="24185"/>
    <cellStyle name="Normal 2 2 2 2 25 2 2 2 2 2 2 2 11 3" xfId="16699"/>
    <cellStyle name="Normal 2 2 2 2 25 2 2 2 2 2 2 2 11 3 2" xfId="20450"/>
    <cellStyle name="Normal 2 2 2 2 25 2 2 2 2 2 2 2 11 4" xfId="12697"/>
    <cellStyle name="Normal 2 2 2 2 25 2 2 2 2 2 2 2 11 5" xfId="27922"/>
    <cellStyle name="Normal 2 2 2 2 25 2 2 2 2 2 2 2 11 6" xfId="31649"/>
    <cellStyle name="Normal 2 2 2 2 25 2 2 2 2 2 2 2 11 7" xfId="35382"/>
    <cellStyle name="Normal 2 2 2 2 25 2 2 2 2 2 2 2 11 8" xfId="39113"/>
    <cellStyle name="Normal 2 2 2 2 25 2 2 2 2 2 2 2 12" xfId="10011"/>
    <cellStyle name="Normal 2 2 2 2 25 2 2 2 2 2 2 2 12 2" xfId="24183"/>
    <cellStyle name="Normal 2 2 2 2 25 2 2 2 2 2 2 2 13" xfId="16697"/>
    <cellStyle name="Normal 2 2 2 2 25 2 2 2 2 2 2 2 13 2" xfId="20448"/>
    <cellStyle name="Normal 2 2 2 2 25 2 2 2 2 2 2 2 14" xfId="12695"/>
    <cellStyle name="Normal 2 2 2 2 25 2 2 2 2 2 2 2 15" xfId="27920"/>
    <cellStyle name="Normal 2 2 2 2 25 2 2 2 2 2 2 2 16" xfId="31647"/>
    <cellStyle name="Normal 2 2 2 2 25 2 2 2 2 2 2 2 17" xfId="35380"/>
    <cellStyle name="Normal 2 2 2 2 25 2 2 2 2 2 2 2 18" xfId="39111"/>
    <cellStyle name="Normal 2 2 2 2 25 2 2 2 2 2 2 2 2" xfId="3342"/>
    <cellStyle name="Normal 2 2 2 2 25 2 2 2 2 2 2 2 2 10" xfId="3343"/>
    <cellStyle name="Normal 2 2 2 2 25 2 2 2 2 2 2 2 2 11" xfId="3344"/>
    <cellStyle name="Normal 2 2 2 2 25 2 2 2 2 2 2 2 2 2" xfId="3345"/>
    <cellStyle name="Normal 2 2 2 2 25 2 2 2 2 2 2 2 2 2 2" xfId="3346"/>
    <cellStyle name="Normal 2 2 2 2 25 2 2 2 2 2 2 2 2 2 3" xfId="10015"/>
    <cellStyle name="Normal 2 2 2 2 25 2 2 2 2 2 2 2 2 2 3 2" xfId="24186"/>
    <cellStyle name="Normal 2 2 2 2 25 2 2 2 2 2 2 2 2 2 4" xfId="16700"/>
    <cellStyle name="Normal 2 2 2 2 25 2 2 2 2 2 2 2 2 2 4 2" xfId="20451"/>
    <cellStyle name="Normal 2 2 2 2 25 2 2 2 2 2 2 2 2 2 5" xfId="12702"/>
    <cellStyle name="Normal 2 2 2 2 25 2 2 2 2 2 2 2 2 2 6" xfId="27923"/>
    <cellStyle name="Normal 2 2 2 2 25 2 2 2 2 2 2 2 2 2 7" xfId="31650"/>
    <cellStyle name="Normal 2 2 2 2 25 2 2 2 2 2 2 2 2 2 8" xfId="35383"/>
    <cellStyle name="Normal 2 2 2 2 25 2 2 2 2 2 2 2 2 2 9" xfId="39114"/>
    <cellStyle name="Normal 2 2 2 2 25 2 2 2 2 2 2 2 2 3" xfId="3347"/>
    <cellStyle name="Normal 2 2 2 2 25 2 2 2 2 2 2 2 2 4" xfId="3348"/>
    <cellStyle name="Normal 2 2 2 2 25 2 2 2 2 2 2 2 2 5" xfId="3349"/>
    <cellStyle name="Normal 2 2 2 2 25 2 2 2 2 2 2 2 2 6" xfId="3350"/>
    <cellStyle name="Normal 2 2 2 2 25 2 2 2 2 2 2 2 2 7" xfId="3351"/>
    <cellStyle name="Normal 2 2 2 2 25 2 2 2 2 2 2 2 2 8" xfId="3352"/>
    <cellStyle name="Normal 2 2 2 2 25 2 2 2 2 2 2 2 2 9" xfId="3353"/>
    <cellStyle name="Normal 2 2 2 2 25 2 2 2 2 2 2 2 3" xfId="3354"/>
    <cellStyle name="Normal 2 2 2 2 25 2 2 2 2 2 2 2 3 2" xfId="3355"/>
    <cellStyle name="Normal 2 2 2 2 25 2 2 2 2 2 2 2 3 2 2" xfId="10017"/>
    <cellStyle name="Normal 2 2 2 2 25 2 2 2 2 2 2 2 3 2 2 2" xfId="24187"/>
    <cellStyle name="Normal 2 2 2 2 25 2 2 2 2 2 2 2 3 2 3" xfId="16701"/>
    <cellStyle name="Normal 2 2 2 2 25 2 2 2 2 2 2 2 3 2 3 2" xfId="20452"/>
    <cellStyle name="Normal 2 2 2 2 25 2 2 2 2 2 2 2 3 2 4" xfId="12725"/>
    <cellStyle name="Normal 2 2 2 2 25 2 2 2 2 2 2 2 3 2 5" xfId="27924"/>
    <cellStyle name="Normal 2 2 2 2 25 2 2 2 2 2 2 2 3 2 6" xfId="31651"/>
    <cellStyle name="Normal 2 2 2 2 25 2 2 2 2 2 2 2 3 2 7" xfId="35384"/>
    <cellStyle name="Normal 2 2 2 2 25 2 2 2 2 2 2 2 3 2 8" xfId="39115"/>
    <cellStyle name="Normal 2 2 2 2 25 2 2 2 2 2 2 2 4" xfId="3356"/>
    <cellStyle name="Normal 2 2 2 2 25 2 2 2 2 2 2 2 4 2" xfId="10018"/>
    <cellStyle name="Normal 2 2 2 2 25 2 2 2 2 2 2 2 4 2 2" xfId="24188"/>
    <cellStyle name="Normal 2 2 2 2 25 2 2 2 2 2 2 2 4 3" xfId="16702"/>
    <cellStyle name="Normal 2 2 2 2 25 2 2 2 2 2 2 2 4 3 2" xfId="20453"/>
    <cellStyle name="Normal 2 2 2 2 25 2 2 2 2 2 2 2 4 4" xfId="12735"/>
    <cellStyle name="Normal 2 2 2 2 25 2 2 2 2 2 2 2 4 5" xfId="27925"/>
    <cellStyle name="Normal 2 2 2 2 25 2 2 2 2 2 2 2 4 6" xfId="31652"/>
    <cellStyle name="Normal 2 2 2 2 25 2 2 2 2 2 2 2 4 7" xfId="35385"/>
    <cellStyle name="Normal 2 2 2 2 25 2 2 2 2 2 2 2 4 8" xfId="39116"/>
    <cellStyle name="Normal 2 2 2 2 25 2 2 2 2 2 2 2 5" xfId="3357"/>
    <cellStyle name="Normal 2 2 2 2 25 2 2 2 2 2 2 2 5 2" xfId="10019"/>
    <cellStyle name="Normal 2 2 2 2 25 2 2 2 2 2 2 2 5 2 2" xfId="24189"/>
    <cellStyle name="Normal 2 2 2 2 25 2 2 2 2 2 2 2 5 3" xfId="16703"/>
    <cellStyle name="Normal 2 2 2 2 25 2 2 2 2 2 2 2 5 3 2" xfId="20454"/>
    <cellStyle name="Normal 2 2 2 2 25 2 2 2 2 2 2 2 5 4" xfId="12736"/>
    <cellStyle name="Normal 2 2 2 2 25 2 2 2 2 2 2 2 5 5" xfId="27926"/>
    <cellStyle name="Normal 2 2 2 2 25 2 2 2 2 2 2 2 5 6" xfId="31653"/>
    <cellStyle name="Normal 2 2 2 2 25 2 2 2 2 2 2 2 5 7" xfId="35386"/>
    <cellStyle name="Normal 2 2 2 2 25 2 2 2 2 2 2 2 5 8" xfId="39117"/>
    <cellStyle name="Normal 2 2 2 2 25 2 2 2 2 2 2 2 6" xfId="3358"/>
    <cellStyle name="Normal 2 2 2 2 25 2 2 2 2 2 2 2 6 2" xfId="10020"/>
    <cellStyle name="Normal 2 2 2 2 25 2 2 2 2 2 2 2 6 2 2" xfId="24190"/>
    <cellStyle name="Normal 2 2 2 2 25 2 2 2 2 2 2 2 6 3" xfId="16704"/>
    <cellStyle name="Normal 2 2 2 2 25 2 2 2 2 2 2 2 6 3 2" xfId="20455"/>
    <cellStyle name="Normal 2 2 2 2 25 2 2 2 2 2 2 2 6 4" xfId="12737"/>
    <cellStyle name="Normal 2 2 2 2 25 2 2 2 2 2 2 2 6 5" xfId="27927"/>
    <cellStyle name="Normal 2 2 2 2 25 2 2 2 2 2 2 2 6 6" xfId="31654"/>
    <cellStyle name="Normal 2 2 2 2 25 2 2 2 2 2 2 2 6 7" xfId="35387"/>
    <cellStyle name="Normal 2 2 2 2 25 2 2 2 2 2 2 2 6 8" xfId="39118"/>
    <cellStyle name="Normal 2 2 2 2 25 2 2 2 2 2 2 2 7" xfId="3359"/>
    <cellStyle name="Normal 2 2 2 2 25 2 2 2 2 2 2 2 7 2" xfId="10021"/>
    <cellStyle name="Normal 2 2 2 2 25 2 2 2 2 2 2 2 7 2 2" xfId="24191"/>
    <cellStyle name="Normal 2 2 2 2 25 2 2 2 2 2 2 2 7 3" xfId="16705"/>
    <cellStyle name="Normal 2 2 2 2 25 2 2 2 2 2 2 2 7 3 2" xfId="20456"/>
    <cellStyle name="Normal 2 2 2 2 25 2 2 2 2 2 2 2 7 4" xfId="12738"/>
    <cellStyle name="Normal 2 2 2 2 25 2 2 2 2 2 2 2 7 5" xfId="27928"/>
    <cellStyle name="Normal 2 2 2 2 25 2 2 2 2 2 2 2 7 6" xfId="31655"/>
    <cellStyle name="Normal 2 2 2 2 25 2 2 2 2 2 2 2 7 7" xfId="35388"/>
    <cellStyle name="Normal 2 2 2 2 25 2 2 2 2 2 2 2 7 8" xfId="39119"/>
    <cellStyle name="Normal 2 2 2 2 25 2 2 2 2 2 2 2 8" xfId="3360"/>
    <cellStyle name="Normal 2 2 2 2 25 2 2 2 2 2 2 2 8 2" xfId="10022"/>
    <cellStyle name="Normal 2 2 2 2 25 2 2 2 2 2 2 2 8 2 2" xfId="24192"/>
    <cellStyle name="Normal 2 2 2 2 25 2 2 2 2 2 2 2 8 3" xfId="16706"/>
    <cellStyle name="Normal 2 2 2 2 25 2 2 2 2 2 2 2 8 3 2" xfId="20457"/>
    <cellStyle name="Normal 2 2 2 2 25 2 2 2 2 2 2 2 8 4" xfId="12739"/>
    <cellStyle name="Normal 2 2 2 2 25 2 2 2 2 2 2 2 8 5" xfId="27929"/>
    <cellStyle name="Normal 2 2 2 2 25 2 2 2 2 2 2 2 8 6" xfId="31656"/>
    <cellStyle name="Normal 2 2 2 2 25 2 2 2 2 2 2 2 8 7" xfId="35389"/>
    <cellStyle name="Normal 2 2 2 2 25 2 2 2 2 2 2 2 8 8" xfId="39120"/>
    <cellStyle name="Normal 2 2 2 2 25 2 2 2 2 2 2 2 9" xfId="3361"/>
    <cellStyle name="Normal 2 2 2 2 25 2 2 2 2 2 2 2 9 2" xfId="10023"/>
    <cellStyle name="Normal 2 2 2 2 25 2 2 2 2 2 2 2 9 2 2" xfId="24193"/>
    <cellStyle name="Normal 2 2 2 2 25 2 2 2 2 2 2 2 9 3" xfId="16707"/>
    <cellStyle name="Normal 2 2 2 2 25 2 2 2 2 2 2 2 9 3 2" xfId="20458"/>
    <cellStyle name="Normal 2 2 2 2 25 2 2 2 2 2 2 2 9 4" xfId="12740"/>
    <cellStyle name="Normal 2 2 2 2 25 2 2 2 2 2 2 2 9 5" xfId="27930"/>
    <cellStyle name="Normal 2 2 2 2 25 2 2 2 2 2 2 2 9 6" xfId="31657"/>
    <cellStyle name="Normal 2 2 2 2 25 2 2 2 2 2 2 2 9 7" xfId="35390"/>
    <cellStyle name="Normal 2 2 2 2 25 2 2 2 2 2 2 2 9 8" xfId="39121"/>
    <cellStyle name="Normal 2 2 2 2 25 2 2 2 2 2 2 3" xfId="3362"/>
    <cellStyle name="Normal 2 2 2 2 25 2 2 2 2 2 2 3 2" xfId="3363"/>
    <cellStyle name="Normal 2 2 2 2 25 2 2 2 2 2 2 3 3" xfId="10024"/>
    <cellStyle name="Normal 2 2 2 2 25 2 2 2 2 2 2 3 3 2" xfId="24194"/>
    <cellStyle name="Normal 2 2 2 2 25 2 2 2 2 2 2 3 4" xfId="16708"/>
    <cellStyle name="Normal 2 2 2 2 25 2 2 2 2 2 2 3 4 2" xfId="20459"/>
    <cellStyle name="Normal 2 2 2 2 25 2 2 2 2 2 2 3 5" xfId="12741"/>
    <cellStyle name="Normal 2 2 2 2 25 2 2 2 2 2 2 3 6" xfId="27931"/>
    <cellStyle name="Normal 2 2 2 2 25 2 2 2 2 2 2 3 7" xfId="31658"/>
    <cellStyle name="Normal 2 2 2 2 25 2 2 2 2 2 2 3 8" xfId="35391"/>
    <cellStyle name="Normal 2 2 2 2 25 2 2 2 2 2 2 3 9" xfId="39122"/>
    <cellStyle name="Normal 2 2 2 2 25 2 2 2 2 2 2 4" xfId="3364"/>
    <cellStyle name="Normal 2 2 2 2 25 2 2 2 2 2 2 5" xfId="3365"/>
    <cellStyle name="Normal 2 2 2 2 25 2 2 2 2 2 2 6" xfId="3366"/>
    <cellStyle name="Normal 2 2 2 2 25 2 2 2 2 2 2 7" xfId="3367"/>
    <cellStyle name="Normal 2 2 2 2 25 2 2 2 2 2 2 8" xfId="3368"/>
    <cellStyle name="Normal 2 2 2 2 25 2 2 2 2 2 2 9" xfId="3369"/>
    <cellStyle name="Normal 2 2 2 2 25 2 2 2 2 2 3" xfId="3370"/>
    <cellStyle name="Normal 2 2 2 2 25 2 2 2 2 2 3 10" xfId="3371"/>
    <cellStyle name="Normal 2 2 2 2 25 2 2 2 2 2 3 11" xfId="3372"/>
    <cellStyle name="Normal 2 2 2 2 25 2 2 2 2 2 3 2" xfId="3373"/>
    <cellStyle name="Normal 2 2 2 2 25 2 2 2 2 2 3 2 2" xfId="3374"/>
    <cellStyle name="Normal 2 2 2 2 25 2 2 2 2 2 3 2 3" xfId="10033"/>
    <cellStyle name="Normal 2 2 2 2 25 2 2 2 2 2 3 2 3 2" xfId="24195"/>
    <cellStyle name="Normal 2 2 2 2 25 2 2 2 2 2 3 2 4" xfId="16709"/>
    <cellStyle name="Normal 2 2 2 2 25 2 2 2 2 2 3 2 4 2" xfId="20460"/>
    <cellStyle name="Normal 2 2 2 2 25 2 2 2 2 2 3 2 5" xfId="12754"/>
    <cellStyle name="Normal 2 2 2 2 25 2 2 2 2 2 3 2 6" xfId="27932"/>
    <cellStyle name="Normal 2 2 2 2 25 2 2 2 2 2 3 2 7" xfId="31659"/>
    <cellStyle name="Normal 2 2 2 2 25 2 2 2 2 2 3 2 8" xfId="35392"/>
    <cellStyle name="Normal 2 2 2 2 25 2 2 2 2 2 3 2 9" xfId="39123"/>
    <cellStyle name="Normal 2 2 2 2 25 2 2 2 2 2 3 3" xfId="3375"/>
    <cellStyle name="Normal 2 2 2 2 25 2 2 2 2 2 3 4" xfId="3376"/>
    <cellStyle name="Normal 2 2 2 2 25 2 2 2 2 2 3 5" xfId="3377"/>
    <cellStyle name="Normal 2 2 2 2 25 2 2 2 2 2 3 6" xfId="3378"/>
    <cellStyle name="Normal 2 2 2 2 25 2 2 2 2 2 3 7" xfId="3379"/>
    <cellStyle name="Normal 2 2 2 2 25 2 2 2 2 2 3 8" xfId="3380"/>
    <cellStyle name="Normal 2 2 2 2 25 2 2 2 2 2 3 9" xfId="3381"/>
    <cellStyle name="Normal 2 2 2 2 25 2 2 2 2 2 4" xfId="3382"/>
    <cellStyle name="Normal 2 2 2 2 25 2 2 2 2 2 4 2" xfId="3383"/>
    <cellStyle name="Normal 2 2 2 2 25 2 2 2 2 2 4 2 2" xfId="10034"/>
    <cellStyle name="Normal 2 2 2 2 25 2 2 2 2 2 4 2 2 2" xfId="24196"/>
    <cellStyle name="Normal 2 2 2 2 25 2 2 2 2 2 4 2 3" xfId="16710"/>
    <cellStyle name="Normal 2 2 2 2 25 2 2 2 2 2 4 2 3 2" xfId="20461"/>
    <cellStyle name="Normal 2 2 2 2 25 2 2 2 2 2 4 2 4" xfId="12949"/>
    <cellStyle name="Normal 2 2 2 2 25 2 2 2 2 2 4 2 5" xfId="27933"/>
    <cellStyle name="Normal 2 2 2 2 25 2 2 2 2 2 4 2 6" xfId="31660"/>
    <cellStyle name="Normal 2 2 2 2 25 2 2 2 2 2 4 2 7" xfId="35393"/>
    <cellStyle name="Normal 2 2 2 2 25 2 2 2 2 2 4 2 8" xfId="39124"/>
    <cellStyle name="Normal 2 2 2 2 25 2 2 2 2 2 5" xfId="3384"/>
    <cellStyle name="Normal 2 2 2 2 25 2 2 2 2 2 5 2" xfId="10035"/>
    <cellStyle name="Normal 2 2 2 2 25 2 2 2 2 2 5 2 2" xfId="24197"/>
    <cellStyle name="Normal 2 2 2 2 25 2 2 2 2 2 5 3" xfId="16711"/>
    <cellStyle name="Normal 2 2 2 2 25 2 2 2 2 2 5 3 2" xfId="20462"/>
    <cellStyle name="Normal 2 2 2 2 25 2 2 2 2 2 5 4" xfId="12951"/>
    <cellStyle name="Normal 2 2 2 2 25 2 2 2 2 2 5 5" xfId="27934"/>
    <cellStyle name="Normal 2 2 2 2 25 2 2 2 2 2 5 6" xfId="31661"/>
    <cellStyle name="Normal 2 2 2 2 25 2 2 2 2 2 5 7" xfId="35394"/>
    <cellStyle name="Normal 2 2 2 2 25 2 2 2 2 2 5 8" xfId="39125"/>
    <cellStyle name="Normal 2 2 2 2 25 2 2 2 2 2 6" xfId="3385"/>
    <cellStyle name="Normal 2 2 2 2 25 2 2 2 2 2 6 2" xfId="10036"/>
    <cellStyle name="Normal 2 2 2 2 25 2 2 2 2 2 6 2 2" xfId="24198"/>
    <cellStyle name="Normal 2 2 2 2 25 2 2 2 2 2 6 3" xfId="16712"/>
    <cellStyle name="Normal 2 2 2 2 25 2 2 2 2 2 6 3 2" xfId="20463"/>
    <cellStyle name="Normal 2 2 2 2 25 2 2 2 2 2 6 4" xfId="13017"/>
    <cellStyle name="Normal 2 2 2 2 25 2 2 2 2 2 6 5" xfId="27935"/>
    <cellStyle name="Normal 2 2 2 2 25 2 2 2 2 2 6 6" xfId="31662"/>
    <cellStyle name="Normal 2 2 2 2 25 2 2 2 2 2 6 7" xfId="35395"/>
    <cellStyle name="Normal 2 2 2 2 25 2 2 2 2 2 6 8" xfId="39126"/>
    <cellStyle name="Normal 2 2 2 2 25 2 2 2 2 2 7" xfId="3386"/>
    <cellStyle name="Normal 2 2 2 2 25 2 2 2 2 2 7 2" xfId="10037"/>
    <cellStyle name="Normal 2 2 2 2 25 2 2 2 2 2 7 2 2" xfId="24199"/>
    <cellStyle name="Normal 2 2 2 2 25 2 2 2 2 2 7 3" xfId="16713"/>
    <cellStyle name="Normal 2 2 2 2 25 2 2 2 2 2 7 3 2" xfId="20464"/>
    <cellStyle name="Normal 2 2 2 2 25 2 2 2 2 2 7 4" xfId="13012"/>
    <cellStyle name="Normal 2 2 2 2 25 2 2 2 2 2 7 5" xfId="27936"/>
    <cellStyle name="Normal 2 2 2 2 25 2 2 2 2 2 7 6" xfId="31663"/>
    <cellStyle name="Normal 2 2 2 2 25 2 2 2 2 2 7 7" xfId="35396"/>
    <cellStyle name="Normal 2 2 2 2 25 2 2 2 2 2 7 8" xfId="39127"/>
    <cellStyle name="Normal 2 2 2 2 25 2 2 2 2 2 8" xfId="3387"/>
    <cellStyle name="Normal 2 2 2 2 25 2 2 2 2 2 8 2" xfId="10038"/>
    <cellStyle name="Normal 2 2 2 2 25 2 2 2 2 2 8 2 2" xfId="24200"/>
    <cellStyle name="Normal 2 2 2 2 25 2 2 2 2 2 8 3" xfId="16714"/>
    <cellStyle name="Normal 2 2 2 2 25 2 2 2 2 2 8 3 2" xfId="20465"/>
    <cellStyle name="Normal 2 2 2 2 25 2 2 2 2 2 8 4" xfId="12777"/>
    <cellStyle name="Normal 2 2 2 2 25 2 2 2 2 2 8 5" xfId="27937"/>
    <cellStyle name="Normal 2 2 2 2 25 2 2 2 2 2 8 6" xfId="31664"/>
    <cellStyle name="Normal 2 2 2 2 25 2 2 2 2 2 8 7" xfId="35397"/>
    <cellStyle name="Normal 2 2 2 2 25 2 2 2 2 2 8 8" xfId="39128"/>
    <cellStyle name="Normal 2 2 2 2 25 2 2 2 2 2 9" xfId="3388"/>
    <cellStyle name="Normal 2 2 2 2 25 2 2 2 2 2 9 2" xfId="10039"/>
    <cellStyle name="Normal 2 2 2 2 25 2 2 2 2 2 9 2 2" xfId="24201"/>
    <cellStyle name="Normal 2 2 2 2 25 2 2 2 2 2 9 3" xfId="16715"/>
    <cellStyle name="Normal 2 2 2 2 25 2 2 2 2 2 9 3 2" xfId="20466"/>
    <cellStyle name="Normal 2 2 2 2 25 2 2 2 2 2 9 4" xfId="12778"/>
    <cellStyle name="Normal 2 2 2 2 25 2 2 2 2 2 9 5" xfId="27938"/>
    <cellStyle name="Normal 2 2 2 2 25 2 2 2 2 2 9 6" xfId="31665"/>
    <cellStyle name="Normal 2 2 2 2 25 2 2 2 2 2 9 7" xfId="35398"/>
    <cellStyle name="Normal 2 2 2 2 25 2 2 2 2 2 9 8" xfId="39129"/>
    <cellStyle name="Normal 2 2 2 2 25 2 2 2 2 3" xfId="3389"/>
    <cellStyle name="Normal 2 2 2 2 25 2 2 2 2 3 10" xfId="3390"/>
    <cellStyle name="Normal 2 2 2 2 25 2 2 2 2 3 10 2" xfId="10041"/>
    <cellStyle name="Normal 2 2 2 2 25 2 2 2 2 3 10 2 2" xfId="24203"/>
    <cellStyle name="Normal 2 2 2 2 25 2 2 2 2 3 10 3" xfId="16717"/>
    <cellStyle name="Normal 2 2 2 2 25 2 2 2 2 3 10 3 2" xfId="20468"/>
    <cellStyle name="Normal 2 2 2 2 25 2 2 2 2 3 10 4" xfId="12780"/>
    <cellStyle name="Normal 2 2 2 2 25 2 2 2 2 3 10 5" xfId="27940"/>
    <cellStyle name="Normal 2 2 2 2 25 2 2 2 2 3 10 6" xfId="31667"/>
    <cellStyle name="Normal 2 2 2 2 25 2 2 2 2 3 10 7" xfId="35400"/>
    <cellStyle name="Normal 2 2 2 2 25 2 2 2 2 3 10 8" xfId="39131"/>
    <cellStyle name="Normal 2 2 2 2 25 2 2 2 2 3 11" xfId="3391"/>
    <cellStyle name="Normal 2 2 2 2 25 2 2 2 2 3 11 2" xfId="10042"/>
    <cellStyle name="Normal 2 2 2 2 25 2 2 2 2 3 11 2 2" xfId="24204"/>
    <cellStyle name="Normal 2 2 2 2 25 2 2 2 2 3 11 3" xfId="16718"/>
    <cellStyle name="Normal 2 2 2 2 25 2 2 2 2 3 11 3 2" xfId="20469"/>
    <cellStyle name="Normal 2 2 2 2 25 2 2 2 2 3 11 4" xfId="12791"/>
    <cellStyle name="Normal 2 2 2 2 25 2 2 2 2 3 11 5" xfId="27941"/>
    <cellStyle name="Normal 2 2 2 2 25 2 2 2 2 3 11 6" xfId="31668"/>
    <cellStyle name="Normal 2 2 2 2 25 2 2 2 2 3 11 7" xfId="35401"/>
    <cellStyle name="Normal 2 2 2 2 25 2 2 2 2 3 11 8" xfId="39132"/>
    <cellStyle name="Normal 2 2 2 2 25 2 2 2 2 3 12" xfId="10040"/>
    <cellStyle name="Normal 2 2 2 2 25 2 2 2 2 3 12 2" xfId="24202"/>
    <cellStyle name="Normal 2 2 2 2 25 2 2 2 2 3 13" xfId="16716"/>
    <cellStyle name="Normal 2 2 2 2 25 2 2 2 2 3 13 2" xfId="20467"/>
    <cellStyle name="Normal 2 2 2 2 25 2 2 2 2 3 14" xfId="12779"/>
    <cellStyle name="Normal 2 2 2 2 25 2 2 2 2 3 15" xfId="27939"/>
    <cellStyle name="Normal 2 2 2 2 25 2 2 2 2 3 16" xfId="31666"/>
    <cellStyle name="Normal 2 2 2 2 25 2 2 2 2 3 17" xfId="35399"/>
    <cellStyle name="Normal 2 2 2 2 25 2 2 2 2 3 18" xfId="39130"/>
    <cellStyle name="Normal 2 2 2 2 25 2 2 2 2 3 2" xfId="3392"/>
    <cellStyle name="Normal 2 2 2 2 25 2 2 2 2 3 2 10" xfId="3393"/>
    <cellStyle name="Normal 2 2 2 2 25 2 2 2 2 3 2 11" xfId="3394"/>
    <cellStyle name="Normal 2 2 2 2 25 2 2 2 2 3 2 2" xfId="3395"/>
    <cellStyle name="Normal 2 2 2 2 25 2 2 2 2 3 2 2 2" xfId="3396"/>
    <cellStyle name="Normal 2 2 2 2 25 2 2 2 2 3 2 2 3" xfId="10044"/>
    <cellStyle name="Normal 2 2 2 2 25 2 2 2 2 3 2 2 3 2" xfId="24205"/>
    <cellStyle name="Normal 2 2 2 2 25 2 2 2 2 3 2 2 4" xfId="16719"/>
    <cellStyle name="Normal 2 2 2 2 25 2 2 2 2 3 2 2 4 2" xfId="20470"/>
    <cellStyle name="Normal 2 2 2 2 25 2 2 2 2 3 2 2 5" xfId="13018"/>
    <cellStyle name="Normal 2 2 2 2 25 2 2 2 2 3 2 2 6" xfId="27942"/>
    <cellStyle name="Normal 2 2 2 2 25 2 2 2 2 3 2 2 7" xfId="31669"/>
    <cellStyle name="Normal 2 2 2 2 25 2 2 2 2 3 2 2 8" xfId="35402"/>
    <cellStyle name="Normal 2 2 2 2 25 2 2 2 2 3 2 2 9" xfId="39133"/>
    <cellStyle name="Normal 2 2 2 2 25 2 2 2 2 3 2 3" xfId="3397"/>
    <cellStyle name="Normal 2 2 2 2 25 2 2 2 2 3 2 4" xfId="3398"/>
    <cellStyle name="Normal 2 2 2 2 25 2 2 2 2 3 2 5" xfId="3399"/>
    <cellStyle name="Normal 2 2 2 2 25 2 2 2 2 3 2 6" xfId="3400"/>
    <cellStyle name="Normal 2 2 2 2 25 2 2 2 2 3 2 7" xfId="3401"/>
    <cellStyle name="Normal 2 2 2 2 25 2 2 2 2 3 2 8" xfId="3402"/>
    <cellStyle name="Normal 2 2 2 2 25 2 2 2 2 3 2 9" xfId="3403"/>
    <cellStyle name="Normal 2 2 2 2 25 2 2 2 2 3 3" xfId="3404"/>
    <cellStyle name="Normal 2 2 2 2 25 2 2 2 2 3 3 2" xfId="3405"/>
    <cellStyle name="Normal 2 2 2 2 25 2 2 2 2 3 3 2 2" xfId="10046"/>
    <cellStyle name="Normal 2 2 2 2 25 2 2 2 2 3 3 2 2 2" xfId="24206"/>
    <cellStyle name="Normal 2 2 2 2 25 2 2 2 2 3 3 2 3" xfId="16720"/>
    <cellStyle name="Normal 2 2 2 2 25 2 2 2 2 3 3 2 3 2" xfId="20471"/>
    <cellStyle name="Normal 2 2 2 2 25 2 2 2 2 3 3 2 4" xfId="12801"/>
    <cellStyle name="Normal 2 2 2 2 25 2 2 2 2 3 3 2 5" xfId="27943"/>
    <cellStyle name="Normal 2 2 2 2 25 2 2 2 2 3 3 2 6" xfId="31670"/>
    <cellStyle name="Normal 2 2 2 2 25 2 2 2 2 3 3 2 7" xfId="35403"/>
    <cellStyle name="Normal 2 2 2 2 25 2 2 2 2 3 3 2 8" xfId="39134"/>
    <cellStyle name="Normal 2 2 2 2 25 2 2 2 2 3 4" xfId="3406"/>
    <cellStyle name="Normal 2 2 2 2 25 2 2 2 2 3 4 2" xfId="10047"/>
    <cellStyle name="Normal 2 2 2 2 25 2 2 2 2 3 4 2 2" xfId="24207"/>
    <cellStyle name="Normal 2 2 2 2 25 2 2 2 2 3 4 3" xfId="16721"/>
    <cellStyle name="Normal 2 2 2 2 25 2 2 2 2 3 4 3 2" xfId="20472"/>
    <cellStyle name="Normal 2 2 2 2 25 2 2 2 2 3 4 4" xfId="12802"/>
    <cellStyle name="Normal 2 2 2 2 25 2 2 2 2 3 4 5" xfId="27944"/>
    <cellStyle name="Normal 2 2 2 2 25 2 2 2 2 3 4 6" xfId="31671"/>
    <cellStyle name="Normal 2 2 2 2 25 2 2 2 2 3 4 7" xfId="35404"/>
    <cellStyle name="Normal 2 2 2 2 25 2 2 2 2 3 4 8" xfId="39135"/>
    <cellStyle name="Normal 2 2 2 2 25 2 2 2 2 3 5" xfId="3407"/>
    <cellStyle name="Normal 2 2 2 2 25 2 2 2 2 3 5 2" xfId="10048"/>
    <cellStyle name="Normal 2 2 2 2 25 2 2 2 2 3 5 2 2" xfId="24208"/>
    <cellStyle name="Normal 2 2 2 2 25 2 2 2 2 3 5 3" xfId="16722"/>
    <cellStyle name="Normal 2 2 2 2 25 2 2 2 2 3 5 3 2" xfId="20473"/>
    <cellStyle name="Normal 2 2 2 2 25 2 2 2 2 3 5 4" xfId="12803"/>
    <cellStyle name="Normal 2 2 2 2 25 2 2 2 2 3 5 5" xfId="27945"/>
    <cellStyle name="Normal 2 2 2 2 25 2 2 2 2 3 5 6" xfId="31672"/>
    <cellStyle name="Normal 2 2 2 2 25 2 2 2 2 3 5 7" xfId="35405"/>
    <cellStyle name="Normal 2 2 2 2 25 2 2 2 2 3 5 8" xfId="39136"/>
    <cellStyle name="Normal 2 2 2 2 25 2 2 2 2 3 6" xfId="3408"/>
    <cellStyle name="Normal 2 2 2 2 25 2 2 2 2 3 6 2" xfId="10049"/>
    <cellStyle name="Normal 2 2 2 2 25 2 2 2 2 3 6 2 2" xfId="24209"/>
    <cellStyle name="Normal 2 2 2 2 25 2 2 2 2 3 6 3" xfId="16723"/>
    <cellStyle name="Normal 2 2 2 2 25 2 2 2 2 3 6 3 2" xfId="20474"/>
    <cellStyle name="Normal 2 2 2 2 25 2 2 2 2 3 6 4" xfId="12808"/>
    <cellStyle name="Normal 2 2 2 2 25 2 2 2 2 3 6 5" xfId="27946"/>
    <cellStyle name="Normal 2 2 2 2 25 2 2 2 2 3 6 6" xfId="31673"/>
    <cellStyle name="Normal 2 2 2 2 25 2 2 2 2 3 6 7" xfId="35406"/>
    <cellStyle name="Normal 2 2 2 2 25 2 2 2 2 3 6 8" xfId="39137"/>
    <cellStyle name="Normal 2 2 2 2 25 2 2 2 2 3 7" xfId="3409"/>
    <cellStyle name="Normal 2 2 2 2 25 2 2 2 2 3 7 2" xfId="10050"/>
    <cellStyle name="Normal 2 2 2 2 25 2 2 2 2 3 7 2 2" xfId="24210"/>
    <cellStyle name="Normal 2 2 2 2 25 2 2 2 2 3 7 3" xfId="16724"/>
    <cellStyle name="Normal 2 2 2 2 25 2 2 2 2 3 7 3 2" xfId="20475"/>
    <cellStyle name="Normal 2 2 2 2 25 2 2 2 2 3 7 4" xfId="13010"/>
    <cellStyle name="Normal 2 2 2 2 25 2 2 2 2 3 7 5" xfId="27947"/>
    <cellStyle name="Normal 2 2 2 2 25 2 2 2 2 3 7 6" xfId="31674"/>
    <cellStyle name="Normal 2 2 2 2 25 2 2 2 2 3 7 7" xfId="35407"/>
    <cellStyle name="Normal 2 2 2 2 25 2 2 2 2 3 7 8" xfId="39138"/>
    <cellStyle name="Normal 2 2 2 2 25 2 2 2 2 3 8" xfId="3410"/>
    <cellStyle name="Normal 2 2 2 2 25 2 2 2 2 3 8 2" xfId="10051"/>
    <cellStyle name="Normal 2 2 2 2 25 2 2 2 2 3 8 2 2" xfId="24211"/>
    <cellStyle name="Normal 2 2 2 2 25 2 2 2 2 3 8 3" xfId="16725"/>
    <cellStyle name="Normal 2 2 2 2 25 2 2 2 2 3 8 3 2" xfId="20476"/>
    <cellStyle name="Normal 2 2 2 2 25 2 2 2 2 3 8 4" xfId="12809"/>
    <cellStyle name="Normal 2 2 2 2 25 2 2 2 2 3 8 5" xfId="27948"/>
    <cellStyle name="Normal 2 2 2 2 25 2 2 2 2 3 8 6" xfId="31675"/>
    <cellStyle name="Normal 2 2 2 2 25 2 2 2 2 3 8 7" xfId="35408"/>
    <cellStyle name="Normal 2 2 2 2 25 2 2 2 2 3 8 8" xfId="39139"/>
    <cellStyle name="Normal 2 2 2 2 25 2 2 2 2 3 9" xfId="3411"/>
    <cellStyle name="Normal 2 2 2 2 25 2 2 2 2 3 9 2" xfId="10052"/>
    <cellStyle name="Normal 2 2 2 2 25 2 2 2 2 3 9 2 2" xfId="24212"/>
    <cellStyle name="Normal 2 2 2 2 25 2 2 2 2 3 9 3" xfId="16726"/>
    <cellStyle name="Normal 2 2 2 2 25 2 2 2 2 3 9 3 2" xfId="20477"/>
    <cellStyle name="Normal 2 2 2 2 25 2 2 2 2 3 9 4" xfId="12810"/>
    <cellStyle name="Normal 2 2 2 2 25 2 2 2 2 3 9 5" xfId="27949"/>
    <cellStyle name="Normal 2 2 2 2 25 2 2 2 2 3 9 6" xfId="31676"/>
    <cellStyle name="Normal 2 2 2 2 25 2 2 2 2 3 9 7" xfId="35409"/>
    <cellStyle name="Normal 2 2 2 2 25 2 2 2 2 3 9 8" xfId="39140"/>
    <cellStyle name="Normal 2 2 2 2 25 2 2 2 2 4" xfId="3412"/>
    <cellStyle name="Normal 2 2 2 2 25 2 2 2 2 4 2" xfId="3413"/>
    <cellStyle name="Normal 2 2 2 2 25 2 2 2 2 4 3" xfId="10053"/>
    <cellStyle name="Normal 2 2 2 2 25 2 2 2 2 4 3 2" xfId="24213"/>
    <cellStyle name="Normal 2 2 2 2 25 2 2 2 2 4 4" xfId="16727"/>
    <cellStyle name="Normal 2 2 2 2 25 2 2 2 2 4 4 2" xfId="20478"/>
    <cellStyle name="Normal 2 2 2 2 25 2 2 2 2 4 5" xfId="12814"/>
    <cellStyle name="Normal 2 2 2 2 25 2 2 2 2 4 6" xfId="27950"/>
    <cellStyle name="Normal 2 2 2 2 25 2 2 2 2 4 7" xfId="31677"/>
    <cellStyle name="Normal 2 2 2 2 25 2 2 2 2 4 8" xfId="35410"/>
    <cellStyle name="Normal 2 2 2 2 25 2 2 2 2 4 9" xfId="39141"/>
    <cellStyle name="Normal 2 2 2 2 25 2 2 2 2 5" xfId="3414"/>
    <cellStyle name="Normal 2 2 2 2 25 2 2 2 2 6" xfId="3415"/>
    <cellStyle name="Normal 2 2 2 2 25 2 2 2 2 7" xfId="3416"/>
    <cellStyle name="Normal 2 2 2 2 25 2 2 2 2 8" xfId="3417"/>
    <cellStyle name="Normal 2 2 2 2 25 2 2 2 2 9" xfId="3418"/>
    <cellStyle name="Normal 2 2 2 2 25 2 2 2 20" xfId="39102"/>
    <cellStyle name="Normal 2 2 2 2 25 2 2 2 3" xfId="3419"/>
    <cellStyle name="Normal 2 2 2 2 25 2 2 2 3 10" xfId="3420"/>
    <cellStyle name="Normal 2 2 2 2 25 2 2 2 3 11" xfId="3421"/>
    <cellStyle name="Normal 2 2 2 2 25 2 2 2 3 12" xfId="3422"/>
    <cellStyle name="Normal 2 2 2 2 25 2 2 2 3 2" xfId="3423"/>
    <cellStyle name="Normal 2 2 2 2 25 2 2 2 3 2 10" xfId="3424"/>
    <cellStyle name="Normal 2 2 2 2 25 2 2 2 3 2 10 2" xfId="10063"/>
    <cellStyle name="Normal 2 2 2 2 25 2 2 2 3 2 10 2 2" xfId="24215"/>
    <cellStyle name="Normal 2 2 2 2 25 2 2 2 3 2 10 3" xfId="16729"/>
    <cellStyle name="Normal 2 2 2 2 25 2 2 2 3 2 10 3 2" xfId="20480"/>
    <cellStyle name="Normal 2 2 2 2 25 2 2 2 3 2 10 4" xfId="12835"/>
    <cellStyle name="Normal 2 2 2 2 25 2 2 2 3 2 10 5" xfId="27952"/>
    <cellStyle name="Normal 2 2 2 2 25 2 2 2 3 2 10 6" xfId="31679"/>
    <cellStyle name="Normal 2 2 2 2 25 2 2 2 3 2 10 7" xfId="35412"/>
    <cellStyle name="Normal 2 2 2 2 25 2 2 2 3 2 10 8" xfId="39143"/>
    <cellStyle name="Normal 2 2 2 2 25 2 2 2 3 2 11" xfId="3425"/>
    <cellStyle name="Normal 2 2 2 2 25 2 2 2 3 2 11 2" xfId="10064"/>
    <cellStyle name="Normal 2 2 2 2 25 2 2 2 3 2 11 2 2" xfId="24216"/>
    <cellStyle name="Normal 2 2 2 2 25 2 2 2 3 2 11 3" xfId="16730"/>
    <cellStyle name="Normal 2 2 2 2 25 2 2 2 3 2 11 3 2" xfId="20481"/>
    <cellStyle name="Normal 2 2 2 2 25 2 2 2 3 2 11 4" xfId="12845"/>
    <cellStyle name="Normal 2 2 2 2 25 2 2 2 3 2 11 5" xfId="27953"/>
    <cellStyle name="Normal 2 2 2 2 25 2 2 2 3 2 11 6" xfId="31680"/>
    <cellStyle name="Normal 2 2 2 2 25 2 2 2 3 2 11 7" xfId="35413"/>
    <cellStyle name="Normal 2 2 2 2 25 2 2 2 3 2 11 8" xfId="39144"/>
    <cellStyle name="Normal 2 2 2 2 25 2 2 2 3 2 12" xfId="10062"/>
    <cellStyle name="Normal 2 2 2 2 25 2 2 2 3 2 12 2" xfId="24214"/>
    <cellStyle name="Normal 2 2 2 2 25 2 2 2 3 2 13" xfId="16728"/>
    <cellStyle name="Normal 2 2 2 2 25 2 2 2 3 2 13 2" xfId="20479"/>
    <cellStyle name="Normal 2 2 2 2 25 2 2 2 3 2 14" xfId="12824"/>
    <cellStyle name="Normal 2 2 2 2 25 2 2 2 3 2 15" xfId="27951"/>
    <cellStyle name="Normal 2 2 2 2 25 2 2 2 3 2 16" xfId="31678"/>
    <cellStyle name="Normal 2 2 2 2 25 2 2 2 3 2 17" xfId="35411"/>
    <cellStyle name="Normal 2 2 2 2 25 2 2 2 3 2 18" xfId="39142"/>
    <cellStyle name="Normal 2 2 2 2 25 2 2 2 3 2 2" xfId="3426"/>
    <cellStyle name="Normal 2 2 2 2 25 2 2 2 3 2 2 10" xfId="3427"/>
    <cellStyle name="Normal 2 2 2 2 25 2 2 2 3 2 2 11" xfId="3428"/>
    <cellStyle name="Normal 2 2 2 2 25 2 2 2 3 2 2 2" xfId="3429"/>
    <cellStyle name="Normal 2 2 2 2 25 2 2 2 3 2 2 2 2" xfId="3430"/>
    <cellStyle name="Normal 2 2 2 2 25 2 2 2 3 2 2 2 3" xfId="10066"/>
    <cellStyle name="Normal 2 2 2 2 25 2 2 2 3 2 2 2 3 2" xfId="24217"/>
    <cellStyle name="Normal 2 2 2 2 25 2 2 2 3 2 2 2 4" xfId="16731"/>
    <cellStyle name="Normal 2 2 2 2 25 2 2 2 3 2 2 2 4 2" xfId="20482"/>
    <cellStyle name="Normal 2 2 2 2 25 2 2 2 3 2 2 2 5" xfId="12846"/>
    <cellStyle name="Normal 2 2 2 2 25 2 2 2 3 2 2 2 6" xfId="27954"/>
    <cellStyle name="Normal 2 2 2 2 25 2 2 2 3 2 2 2 7" xfId="31681"/>
    <cellStyle name="Normal 2 2 2 2 25 2 2 2 3 2 2 2 8" xfId="35414"/>
    <cellStyle name="Normal 2 2 2 2 25 2 2 2 3 2 2 2 9" xfId="39145"/>
    <cellStyle name="Normal 2 2 2 2 25 2 2 2 3 2 2 3" xfId="3431"/>
    <cellStyle name="Normal 2 2 2 2 25 2 2 2 3 2 2 4" xfId="3432"/>
    <cellStyle name="Normal 2 2 2 2 25 2 2 2 3 2 2 5" xfId="3433"/>
    <cellStyle name="Normal 2 2 2 2 25 2 2 2 3 2 2 6" xfId="3434"/>
    <cellStyle name="Normal 2 2 2 2 25 2 2 2 3 2 2 7" xfId="3435"/>
    <cellStyle name="Normal 2 2 2 2 25 2 2 2 3 2 2 8" xfId="3436"/>
    <cellStyle name="Normal 2 2 2 2 25 2 2 2 3 2 2 9" xfId="3437"/>
    <cellStyle name="Normal 2 2 2 2 25 2 2 2 3 2 3" xfId="3438"/>
    <cellStyle name="Normal 2 2 2 2 25 2 2 2 3 2 3 2" xfId="3439"/>
    <cellStyle name="Normal 2 2 2 2 25 2 2 2 3 2 3 2 2" xfId="10068"/>
    <cellStyle name="Normal 2 2 2 2 25 2 2 2 3 2 3 2 2 2" xfId="24218"/>
    <cellStyle name="Normal 2 2 2 2 25 2 2 2 3 2 3 2 3" xfId="16732"/>
    <cellStyle name="Normal 2 2 2 2 25 2 2 2 3 2 3 2 3 2" xfId="20483"/>
    <cellStyle name="Normal 2 2 2 2 25 2 2 2 3 2 3 2 4" xfId="12859"/>
    <cellStyle name="Normal 2 2 2 2 25 2 2 2 3 2 3 2 5" xfId="27955"/>
    <cellStyle name="Normal 2 2 2 2 25 2 2 2 3 2 3 2 6" xfId="31682"/>
    <cellStyle name="Normal 2 2 2 2 25 2 2 2 3 2 3 2 7" xfId="35415"/>
    <cellStyle name="Normal 2 2 2 2 25 2 2 2 3 2 3 2 8" xfId="39146"/>
    <cellStyle name="Normal 2 2 2 2 25 2 2 2 3 2 4" xfId="3440"/>
    <cellStyle name="Normal 2 2 2 2 25 2 2 2 3 2 4 2" xfId="10069"/>
    <cellStyle name="Normal 2 2 2 2 25 2 2 2 3 2 4 2 2" xfId="24219"/>
    <cellStyle name="Normal 2 2 2 2 25 2 2 2 3 2 4 3" xfId="16733"/>
    <cellStyle name="Normal 2 2 2 2 25 2 2 2 3 2 4 3 2" xfId="20484"/>
    <cellStyle name="Normal 2 2 2 2 25 2 2 2 3 2 4 4" xfId="12860"/>
    <cellStyle name="Normal 2 2 2 2 25 2 2 2 3 2 4 5" xfId="27956"/>
    <cellStyle name="Normal 2 2 2 2 25 2 2 2 3 2 4 6" xfId="31683"/>
    <cellStyle name="Normal 2 2 2 2 25 2 2 2 3 2 4 7" xfId="35416"/>
    <cellStyle name="Normal 2 2 2 2 25 2 2 2 3 2 4 8" xfId="39147"/>
    <cellStyle name="Normal 2 2 2 2 25 2 2 2 3 2 5" xfId="3441"/>
    <cellStyle name="Normal 2 2 2 2 25 2 2 2 3 2 5 2" xfId="10070"/>
    <cellStyle name="Normal 2 2 2 2 25 2 2 2 3 2 5 2 2" xfId="24220"/>
    <cellStyle name="Normal 2 2 2 2 25 2 2 2 3 2 5 3" xfId="16734"/>
    <cellStyle name="Normal 2 2 2 2 25 2 2 2 3 2 5 3 2" xfId="20485"/>
    <cellStyle name="Normal 2 2 2 2 25 2 2 2 3 2 5 4" xfId="12861"/>
    <cellStyle name="Normal 2 2 2 2 25 2 2 2 3 2 5 5" xfId="27957"/>
    <cellStyle name="Normal 2 2 2 2 25 2 2 2 3 2 5 6" xfId="31684"/>
    <cellStyle name="Normal 2 2 2 2 25 2 2 2 3 2 5 7" xfId="35417"/>
    <cellStyle name="Normal 2 2 2 2 25 2 2 2 3 2 5 8" xfId="39148"/>
    <cellStyle name="Normal 2 2 2 2 25 2 2 2 3 2 6" xfId="3442"/>
    <cellStyle name="Normal 2 2 2 2 25 2 2 2 3 2 6 2" xfId="10071"/>
    <cellStyle name="Normal 2 2 2 2 25 2 2 2 3 2 6 2 2" xfId="24221"/>
    <cellStyle name="Normal 2 2 2 2 25 2 2 2 3 2 6 3" xfId="16735"/>
    <cellStyle name="Normal 2 2 2 2 25 2 2 2 3 2 6 3 2" xfId="20486"/>
    <cellStyle name="Normal 2 2 2 2 25 2 2 2 3 2 6 4" xfId="12862"/>
    <cellStyle name="Normal 2 2 2 2 25 2 2 2 3 2 6 5" xfId="27958"/>
    <cellStyle name="Normal 2 2 2 2 25 2 2 2 3 2 6 6" xfId="31685"/>
    <cellStyle name="Normal 2 2 2 2 25 2 2 2 3 2 6 7" xfId="35418"/>
    <cellStyle name="Normal 2 2 2 2 25 2 2 2 3 2 6 8" xfId="39149"/>
    <cellStyle name="Normal 2 2 2 2 25 2 2 2 3 2 7" xfId="3443"/>
    <cellStyle name="Normal 2 2 2 2 25 2 2 2 3 2 7 2" xfId="10072"/>
    <cellStyle name="Normal 2 2 2 2 25 2 2 2 3 2 7 2 2" xfId="24222"/>
    <cellStyle name="Normal 2 2 2 2 25 2 2 2 3 2 7 3" xfId="16736"/>
    <cellStyle name="Normal 2 2 2 2 25 2 2 2 3 2 7 3 2" xfId="20487"/>
    <cellStyle name="Normal 2 2 2 2 25 2 2 2 3 2 7 4" xfId="12863"/>
    <cellStyle name="Normal 2 2 2 2 25 2 2 2 3 2 7 5" xfId="27959"/>
    <cellStyle name="Normal 2 2 2 2 25 2 2 2 3 2 7 6" xfId="31686"/>
    <cellStyle name="Normal 2 2 2 2 25 2 2 2 3 2 7 7" xfId="35419"/>
    <cellStyle name="Normal 2 2 2 2 25 2 2 2 3 2 7 8" xfId="39150"/>
    <cellStyle name="Normal 2 2 2 2 25 2 2 2 3 2 8" xfId="3444"/>
    <cellStyle name="Normal 2 2 2 2 25 2 2 2 3 2 8 2" xfId="10073"/>
    <cellStyle name="Normal 2 2 2 2 25 2 2 2 3 2 8 2 2" xfId="24223"/>
    <cellStyle name="Normal 2 2 2 2 25 2 2 2 3 2 8 3" xfId="16737"/>
    <cellStyle name="Normal 2 2 2 2 25 2 2 2 3 2 8 3 2" xfId="20488"/>
    <cellStyle name="Normal 2 2 2 2 25 2 2 2 3 2 8 4" xfId="13009"/>
    <cellStyle name="Normal 2 2 2 2 25 2 2 2 3 2 8 5" xfId="27960"/>
    <cellStyle name="Normal 2 2 2 2 25 2 2 2 3 2 8 6" xfId="31687"/>
    <cellStyle name="Normal 2 2 2 2 25 2 2 2 3 2 8 7" xfId="35420"/>
    <cellStyle name="Normal 2 2 2 2 25 2 2 2 3 2 8 8" xfId="39151"/>
    <cellStyle name="Normal 2 2 2 2 25 2 2 2 3 2 9" xfId="3445"/>
    <cellStyle name="Normal 2 2 2 2 25 2 2 2 3 2 9 2" xfId="10074"/>
    <cellStyle name="Normal 2 2 2 2 25 2 2 2 3 2 9 2 2" xfId="24224"/>
    <cellStyle name="Normal 2 2 2 2 25 2 2 2 3 2 9 3" xfId="16738"/>
    <cellStyle name="Normal 2 2 2 2 25 2 2 2 3 2 9 3 2" xfId="20489"/>
    <cellStyle name="Normal 2 2 2 2 25 2 2 2 3 2 9 4" xfId="12868"/>
    <cellStyle name="Normal 2 2 2 2 25 2 2 2 3 2 9 5" xfId="27961"/>
    <cellStyle name="Normal 2 2 2 2 25 2 2 2 3 2 9 6" xfId="31688"/>
    <cellStyle name="Normal 2 2 2 2 25 2 2 2 3 2 9 7" xfId="35421"/>
    <cellStyle name="Normal 2 2 2 2 25 2 2 2 3 2 9 8" xfId="39152"/>
    <cellStyle name="Normal 2 2 2 2 25 2 2 2 3 3" xfId="3446"/>
    <cellStyle name="Normal 2 2 2 2 25 2 2 2 3 3 2" xfId="3447"/>
    <cellStyle name="Normal 2 2 2 2 25 2 2 2 3 3 3" xfId="10075"/>
    <cellStyle name="Normal 2 2 2 2 25 2 2 2 3 3 3 2" xfId="24225"/>
    <cellStyle name="Normal 2 2 2 2 25 2 2 2 3 3 4" xfId="16739"/>
    <cellStyle name="Normal 2 2 2 2 25 2 2 2 3 3 4 2" xfId="20490"/>
    <cellStyle name="Normal 2 2 2 2 25 2 2 2 3 3 5" xfId="12869"/>
    <cellStyle name="Normal 2 2 2 2 25 2 2 2 3 3 6" xfId="27962"/>
    <cellStyle name="Normal 2 2 2 2 25 2 2 2 3 3 7" xfId="31689"/>
    <cellStyle name="Normal 2 2 2 2 25 2 2 2 3 3 8" xfId="35422"/>
    <cellStyle name="Normal 2 2 2 2 25 2 2 2 3 3 9" xfId="39153"/>
    <cellStyle name="Normal 2 2 2 2 25 2 2 2 3 4" xfId="3448"/>
    <cellStyle name="Normal 2 2 2 2 25 2 2 2 3 5" xfId="3449"/>
    <cellStyle name="Normal 2 2 2 2 25 2 2 2 3 6" xfId="3450"/>
    <cellStyle name="Normal 2 2 2 2 25 2 2 2 3 7" xfId="3451"/>
    <cellStyle name="Normal 2 2 2 2 25 2 2 2 3 8" xfId="3452"/>
    <cellStyle name="Normal 2 2 2 2 25 2 2 2 3 9" xfId="3453"/>
    <cellStyle name="Normal 2 2 2 2 25 2 2 2 4" xfId="3454"/>
    <cellStyle name="Normal 2 2 2 2 25 2 2 2 4 10" xfId="3455"/>
    <cellStyle name="Normal 2 2 2 2 25 2 2 2 4 11" xfId="3456"/>
    <cellStyle name="Normal 2 2 2 2 25 2 2 2 4 2" xfId="3457"/>
    <cellStyle name="Normal 2 2 2 2 25 2 2 2 4 2 2" xfId="3458"/>
    <cellStyle name="Normal 2 2 2 2 25 2 2 2 4 2 3" xfId="10083"/>
    <cellStyle name="Normal 2 2 2 2 25 2 2 2 4 2 3 2" xfId="24226"/>
    <cellStyle name="Normal 2 2 2 2 25 2 2 2 4 2 4" xfId="16740"/>
    <cellStyle name="Normal 2 2 2 2 25 2 2 2 4 2 4 2" xfId="20491"/>
    <cellStyle name="Normal 2 2 2 2 25 2 2 2 4 2 5" xfId="12870"/>
    <cellStyle name="Normal 2 2 2 2 25 2 2 2 4 2 6" xfId="27963"/>
    <cellStyle name="Normal 2 2 2 2 25 2 2 2 4 2 7" xfId="31690"/>
    <cellStyle name="Normal 2 2 2 2 25 2 2 2 4 2 8" xfId="35423"/>
    <cellStyle name="Normal 2 2 2 2 25 2 2 2 4 2 9" xfId="39154"/>
    <cellStyle name="Normal 2 2 2 2 25 2 2 2 4 3" xfId="3459"/>
    <cellStyle name="Normal 2 2 2 2 25 2 2 2 4 4" xfId="3460"/>
    <cellStyle name="Normal 2 2 2 2 25 2 2 2 4 5" xfId="3461"/>
    <cellStyle name="Normal 2 2 2 2 25 2 2 2 4 6" xfId="3462"/>
    <cellStyle name="Normal 2 2 2 2 25 2 2 2 4 7" xfId="3463"/>
    <cellStyle name="Normal 2 2 2 2 25 2 2 2 4 8" xfId="3464"/>
    <cellStyle name="Normal 2 2 2 2 25 2 2 2 4 9" xfId="3465"/>
    <cellStyle name="Normal 2 2 2 2 25 2 2 2 5" xfId="3466"/>
    <cellStyle name="Normal 2 2 2 2 25 2 2 2 5 2" xfId="3467"/>
    <cellStyle name="Normal 2 2 2 2 25 2 2 2 5 2 2" xfId="10086"/>
    <cellStyle name="Normal 2 2 2 2 25 2 2 2 5 2 2 2" xfId="24227"/>
    <cellStyle name="Normal 2 2 2 2 25 2 2 2 5 2 3" xfId="16741"/>
    <cellStyle name="Normal 2 2 2 2 25 2 2 2 5 2 3 2" xfId="20492"/>
    <cellStyle name="Normal 2 2 2 2 25 2 2 2 5 2 4" xfId="12871"/>
    <cellStyle name="Normal 2 2 2 2 25 2 2 2 5 2 5" xfId="27964"/>
    <cellStyle name="Normal 2 2 2 2 25 2 2 2 5 2 6" xfId="31691"/>
    <cellStyle name="Normal 2 2 2 2 25 2 2 2 5 2 7" xfId="35424"/>
    <cellStyle name="Normal 2 2 2 2 25 2 2 2 5 2 8" xfId="39155"/>
    <cellStyle name="Normal 2 2 2 2 25 2 2 2 6" xfId="3468"/>
    <cellStyle name="Normal 2 2 2 2 25 2 2 2 6 2" xfId="10087"/>
    <cellStyle name="Normal 2 2 2 2 25 2 2 2 6 2 2" xfId="24228"/>
    <cellStyle name="Normal 2 2 2 2 25 2 2 2 6 3" xfId="16742"/>
    <cellStyle name="Normal 2 2 2 2 25 2 2 2 6 3 2" xfId="20493"/>
    <cellStyle name="Normal 2 2 2 2 25 2 2 2 6 4" xfId="12872"/>
    <cellStyle name="Normal 2 2 2 2 25 2 2 2 6 5" xfId="27965"/>
    <cellStyle name="Normal 2 2 2 2 25 2 2 2 6 6" xfId="31692"/>
    <cellStyle name="Normal 2 2 2 2 25 2 2 2 6 7" xfId="35425"/>
    <cellStyle name="Normal 2 2 2 2 25 2 2 2 6 8" xfId="39156"/>
    <cellStyle name="Normal 2 2 2 2 25 2 2 2 7" xfId="3469"/>
    <cellStyle name="Normal 2 2 2 2 25 2 2 2 7 2" xfId="10088"/>
    <cellStyle name="Normal 2 2 2 2 25 2 2 2 7 2 2" xfId="24229"/>
    <cellStyle name="Normal 2 2 2 2 25 2 2 2 7 3" xfId="16743"/>
    <cellStyle name="Normal 2 2 2 2 25 2 2 2 7 3 2" xfId="20494"/>
    <cellStyle name="Normal 2 2 2 2 25 2 2 2 7 4" xfId="12873"/>
    <cellStyle name="Normal 2 2 2 2 25 2 2 2 7 5" xfId="27966"/>
    <cellStyle name="Normal 2 2 2 2 25 2 2 2 7 6" xfId="31693"/>
    <cellStyle name="Normal 2 2 2 2 25 2 2 2 7 7" xfId="35426"/>
    <cellStyle name="Normal 2 2 2 2 25 2 2 2 7 8" xfId="39157"/>
    <cellStyle name="Normal 2 2 2 2 25 2 2 2 8" xfId="3470"/>
    <cellStyle name="Normal 2 2 2 2 25 2 2 2 8 2" xfId="10089"/>
    <cellStyle name="Normal 2 2 2 2 25 2 2 2 8 2 2" xfId="24230"/>
    <cellStyle name="Normal 2 2 2 2 25 2 2 2 8 3" xfId="16744"/>
    <cellStyle name="Normal 2 2 2 2 25 2 2 2 8 3 2" xfId="20495"/>
    <cellStyle name="Normal 2 2 2 2 25 2 2 2 8 4" xfId="12874"/>
    <cellStyle name="Normal 2 2 2 2 25 2 2 2 8 5" xfId="27967"/>
    <cellStyle name="Normal 2 2 2 2 25 2 2 2 8 6" xfId="31694"/>
    <cellStyle name="Normal 2 2 2 2 25 2 2 2 8 7" xfId="35427"/>
    <cellStyle name="Normal 2 2 2 2 25 2 2 2 8 8" xfId="39158"/>
    <cellStyle name="Normal 2 2 2 2 25 2 2 2 9" xfId="3471"/>
    <cellStyle name="Normal 2 2 2 2 25 2 2 2 9 2" xfId="10090"/>
    <cellStyle name="Normal 2 2 2 2 25 2 2 2 9 2 2" xfId="24231"/>
    <cellStyle name="Normal 2 2 2 2 25 2 2 2 9 3" xfId="16745"/>
    <cellStyle name="Normal 2 2 2 2 25 2 2 2 9 3 2" xfId="20496"/>
    <cellStyle name="Normal 2 2 2 2 25 2 2 2 9 4" xfId="12875"/>
    <cellStyle name="Normal 2 2 2 2 25 2 2 2 9 5" xfId="27968"/>
    <cellStyle name="Normal 2 2 2 2 25 2 2 2 9 6" xfId="31695"/>
    <cellStyle name="Normal 2 2 2 2 25 2 2 2 9 7" xfId="35428"/>
    <cellStyle name="Normal 2 2 2 2 25 2 2 2 9 8" xfId="39159"/>
    <cellStyle name="Normal 2 2 2 2 25 2 2 3" xfId="3472"/>
    <cellStyle name="Normal 2 2 2 2 25 2 2 3 10" xfId="3473"/>
    <cellStyle name="Normal 2 2 2 2 25 2 2 3 10 2" xfId="10092"/>
    <cellStyle name="Normal 2 2 2 2 25 2 2 3 10 2 2" xfId="24233"/>
    <cellStyle name="Normal 2 2 2 2 25 2 2 3 10 3" xfId="16747"/>
    <cellStyle name="Normal 2 2 2 2 25 2 2 3 10 3 2" xfId="20498"/>
    <cellStyle name="Normal 2 2 2 2 25 2 2 3 10 4" xfId="12877"/>
    <cellStyle name="Normal 2 2 2 2 25 2 2 3 10 5" xfId="27970"/>
    <cellStyle name="Normal 2 2 2 2 25 2 2 3 10 6" xfId="31697"/>
    <cellStyle name="Normal 2 2 2 2 25 2 2 3 10 7" xfId="35430"/>
    <cellStyle name="Normal 2 2 2 2 25 2 2 3 10 8" xfId="39161"/>
    <cellStyle name="Normal 2 2 2 2 25 2 2 3 11" xfId="3474"/>
    <cellStyle name="Normal 2 2 2 2 25 2 2 3 11 2" xfId="10093"/>
    <cellStyle name="Normal 2 2 2 2 25 2 2 3 11 2 2" xfId="24234"/>
    <cellStyle name="Normal 2 2 2 2 25 2 2 3 11 3" xfId="16748"/>
    <cellStyle name="Normal 2 2 2 2 25 2 2 3 11 3 2" xfId="20499"/>
    <cellStyle name="Normal 2 2 2 2 25 2 2 3 11 4" xfId="12878"/>
    <cellStyle name="Normal 2 2 2 2 25 2 2 3 11 5" xfId="27971"/>
    <cellStyle name="Normal 2 2 2 2 25 2 2 3 11 6" xfId="31698"/>
    <cellStyle name="Normal 2 2 2 2 25 2 2 3 11 7" xfId="35431"/>
    <cellStyle name="Normal 2 2 2 2 25 2 2 3 11 8" xfId="39162"/>
    <cellStyle name="Normal 2 2 2 2 25 2 2 3 12" xfId="3475"/>
    <cellStyle name="Normal 2 2 2 2 25 2 2 3 12 2" xfId="10094"/>
    <cellStyle name="Normal 2 2 2 2 25 2 2 3 12 2 2" xfId="24235"/>
    <cellStyle name="Normal 2 2 2 2 25 2 2 3 12 3" xfId="16749"/>
    <cellStyle name="Normal 2 2 2 2 25 2 2 3 12 3 2" xfId="20500"/>
    <cellStyle name="Normal 2 2 2 2 25 2 2 3 12 4" xfId="12880"/>
    <cellStyle name="Normal 2 2 2 2 25 2 2 3 12 5" xfId="27972"/>
    <cellStyle name="Normal 2 2 2 2 25 2 2 3 12 6" xfId="31699"/>
    <cellStyle name="Normal 2 2 2 2 25 2 2 3 12 7" xfId="35432"/>
    <cellStyle name="Normal 2 2 2 2 25 2 2 3 12 8" xfId="39163"/>
    <cellStyle name="Normal 2 2 2 2 25 2 2 3 13" xfId="10091"/>
    <cellStyle name="Normal 2 2 2 2 25 2 2 3 13 2" xfId="24232"/>
    <cellStyle name="Normal 2 2 2 2 25 2 2 3 14" xfId="16746"/>
    <cellStyle name="Normal 2 2 2 2 25 2 2 3 14 2" xfId="20497"/>
    <cellStyle name="Normal 2 2 2 2 25 2 2 3 15" xfId="12876"/>
    <cellStyle name="Normal 2 2 2 2 25 2 2 3 16" xfId="27969"/>
    <cellStyle name="Normal 2 2 2 2 25 2 2 3 17" xfId="31696"/>
    <cellStyle name="Normal 2 2 2 2 25 2 2 3 18" xfId="35429"/>
    <cellStyle name="Normal 2 2 2 2 25 2 2 3 19" xfId="39160"/>
    <cellStyle name="Normal 2 2 2 2 25 2 2 3 2" xfId="3476"/>
    <cellStyle name="Normal 2 2 2 2 25 2 2 3 2 10" xfId="3477"/>
    <cellStyle name="Normal 2 2 2 2 25 2 2 3 2 11" xfId="3478"/>
    <cellStyle name="Normal 2 2 2 2 25 2 2 3 2 12" xfId="3479"/>
    <cellStyle name="Normal 2 2 2 2 25 2 2 3 2 2" xfId="3480"/>
    <cellStyle name="Normal 2 2 2 2 25 2 2 3 2 2 10" xfId="3481"/>
    <cellStyle name="Normal 2 2 2 2 25 2 2 3 2 2 10 2" xfId="10097"/>
    <cellStyle name="Normal 2 2 2 2 25 2 2 3 2 2 10 2 2" xfId="24237"/>
    <cellStyle name="Normal 2 2 2 2 25 2 2 3 2 2 10 3" xfId="16751"/>
    <cellStyle name="Normal 2 2 2 2 25 2 2 3 2 2 10 3 2" xfId="20502"/>
    <cellStyle name="Normal 2 2 2 2 25 2 2 3 2 2 10 4" xfId="12882"/>
    <cellStyle name="Normal 2 2 2 2 25 2 2 3 2 2 10 5" xfId="27974"/>
    <cellStyle name="Normal 2 2 2 2 25 2 2 3 2 2 10 6" xfId="31701"/>
    <cellStyle name="Normal 2 2 2 2 25 2 2 3 2 2 10 7" xfId="35434"/>
    <cellStyle name="Normal 2 2 2 2 25 2 2 3 2 2 10 8" xfId="39165"/>
    <cellStyle name="Normal 2 2 2 2 25 2 2 3 2 2 11" xfId="3482"/>
    <cellStyle name="Normal 2 2 2 2 25 2 2 3 2 2 11 2" xfId="10098"/>
    <cellStyle name="Normal 2 2 2 2 25 2 2 3 2 2 11 2 2" xfId="24238"/>
    <cellStyle name="Normal 2 2 2 2 25 2 2 3 2 2 11 3" xfId="16752"/>
    <cellStyle name="Normal 2 2 2 2 25 2 2 3 2 2 11 3 2" xfId="20503"/>
    <cellStyle name="Normal 2 2 2 2 25 2 2 3 2 2 11 4" xfId="12883"/>
    <cellStyle name="Normal 2 2 2 2 25 2 2 3 2 2 11 5" xfId="27975"/>
    <cellStyle name="Normal 2 2 2 2 25 2 2 3 2 2 11 6" xfId="31702"/>
    <cellStyle name="Normal 2 2 2 2 25 2 2 3 2 2 11 7" xfId="35435"/>
    <cellStyle name="Normal 2 2 2 2 25 2 2 3 2 2 11 8" xfId="39166"/>
    <cellStyle name="Normal 2 2 2 2 25 2 2 3 2 2 12" xfId="10096"/>
    <cellStyle name="Normal 2 2 2 2 25 2 2 3 2 2 12 2" xfId="24236"/>
    <cellStyle name="Normal 2 2 2 2 25 2 2 3 2 2 13" xfId="16750"/>
    <cellStyle name="Normal 2 2 2 2 25 2 2 3 2 2 13 2" xfId="20501"/>
    <cellStyle name="Normal 2 2 2 2 25 2 2 3 2 2 14" xfId="13008"/>
    <cellStyle name="Normal 2 2 2 2 25 2 2 3 2 2 15" xfId="27973"/>
    <cellStyle name="Normal 2 2 2 2 25 2 2 3 2 2 16" xfId="31700"/>
    <cellStyle name="Normal 2 2 2 2 25 2 2 3 2 2 17" xfId="35433"/>
    <cellStyle name="Normal 2 2 2 2 25 2 2 3 2 2 18" xfId="39164"/>
    <cellStyle name="Normal 2 2 2 2 25 2 2 3 2 2 2" xfId="3483"/>
    <cellStyle name="Normal 2 2 2 2 25 2 2 3 2 2 2 10" xfId="3484"/>
    <cellStyle name="Normal 2 2 2 2 25 2 2 3 2 2 2 11" xfId="3485"/>
    <cellStyle name="Normal 2 2 2 2 25 2 2 3 2 2 2 2" xfId="3486"/>
    <cellStyle name="Normal 2 2 2 2 25 2 2 3 2 2 2 2 2" xfId="3487"/>
    <cellStyle name="Normal 2 2 2 2 25 2 2 3 2 2 2 2 3" xfId="10100"/>
    <cellStyle name="Normal 2 2 2 2 25 2 2 3 2 2 2 2 3 2" xfId="24239"/>
    <cellStyle name="Normal 2 2 2 2 25 2 2 3 2 2 2 2 4" xfId="16753"/>
    <cellStyle name="Normal 2 2 2 2 25 2 2 3 2 2 2 2 4 2" xfId="20504"/>
    <cellStyle name="Normal 2 2 2 2 25 2 2 3 2 2 2 2 5" xfId="12886"/>
    <cellStyle name="Normal 2 2 2 2 25 2 2 3 2 2 2 2 6" xfId="27976"/>
    <cellStyle name="Normal 2 2 2 2 25 2 2 3 2 2 2 2 7" xfId="31703"/>
    <cellStyle name="Normal 2 2 2 2 25 2 2 3 2 2 2 2 8" xfId="35436"/>
    <cellStyle name="Normal 2 2 2 2 25 2 2 3 2 2 2 2 9" xfId="39167"/>
    <cellStyle name="Normal 2 2 2 2 25 2 2 3 2 2 2 3" xfId="3488"/>
    <cellStyle name="Normal 2 2 2 2 25 2 2 3 2 2 2 4" xfId="3489"/>
    <cellStyle name="Normal 2 2 2 2 25 2 2 3 2 2 2 5" xfId="3490"/>
    <cellStyle name="Normal 2 2 2 2 25 2 2 3 2 2 2 6" xfId="3491"/>
    <cellStyle name="Normal 2 2 2 2 25 2 2 3 2 2 2 7" xfId="3492"/>
    <cellStyle name="Normal 2 2 2 2 25 2 2 3 2 2 2 8" xfId="3493"/>
    <cellStyle name="Normal 2 2 2 2 25 2 2 3 2 2 2 9" xfId="3494"/>
    <cellStyle name="Normal 2 2 2 2 25 2 2 3 2 2 3" xfId="3495"/>
    <cellStyle name="Normal 2 2 2 2 25 2 2 3 2 2 3 2" xfId="3496"/>
    <cellStyle name="Normal 2 2 2 2 25 2 2 3 2 2 3 2 2" xfId="10103"/>
    <cellStyle name="Normal 2 2 2 2 25 2 2 3 2 2 3 2 2 2" xfId="24240"/>
    <cellStyle name="Normal 2 2 2 2 25 2 2 3 2 2 3 2 3" xfId="16754"/>
    <cellStyle name="Normal 2 2 2 2 25 2 2 3 2 2 3 2 3 2" xfId="20505"/>
    <cellStyle name="Normal 2 2 2 2 25 2 2 3 2 2 3 2 4" xfId="12887"/>
    <cellStyle name="Normal 2 2 2 2 25 2 2 3 2 2 3 2 5" xfId="27977"/>
    <cellStyle name="Normal 2 2 2 2 25 2 2 3 2 2 3 2 6" xfId="31704"/>
    <cellStyle name="Normal 2 2 2 2 25 2 2 3 2 2 3 2 7" xfId="35437"/>
    <cellStyle name="Normal 2 2 2 2 25 2 2 3 2 2 3 2 8" xfId="39168"/>
    <cellStyle name="Normal 2 2 2 2 25 2 2 3 2 2 4" xfId="3497"/>
    <cellStyle name="Normal 2 2 2 2 25 2 2 3 2 2 4 2" xfId="10104"/>
    <cellStyle name="Normal 2 2 2 2 25 2 2 3 2 2 4 2 2" xfId="24241"/>
    <cellStyle name="Normal 2 2 2 2 25 2 2 3 2 2 4 3" xfId="16755"/>
    <cellStyle name="Normal 2 2 2 2 25 2 2 3 2 2 4 3 2" xfId="20506"/>
    <cellStyle name="Normal 2 2 2 2 25 2 2 3 2 2 4 4" xfId="12889"/>
    <cellStyle name="Normal 2 2 2 2 25 2 2 3 2 2 4 5" xfId="27978"/>
    <cellStyle name="Normal 2 2 2 2 25 2 2 3 2 2 4 6" xfId="31705"/>
    <cellStyle name="Normal 2 2 2 2 25 2 2 3 2 2 4 7" xfId="35438"/>
    <cellStyle name="Normal 2 2 2 2 25 2 2 3 2 2 4 8" xfId="39169"/>
    <cellStyle name="Normal 2 2 2 2 25 2 2 3 2 2 5" xfId="3498"/>
    <cellStyle name="Normal 2 2 2 2 25 2 2 3 2 2 5 2" xfId="10105"/>
    <cellStyle name="Normal 2 2 2 2 25 2 2 3 2 2 5 2 2" xfId="24242"/>
    <cellStyle name="Normal 2 2 2 2 25 2 2 3 2 2 5 3" xfId="16756"/>
    <cellStyle name="Normal 2 2 2 2 25 2 2 3 2 2 5 3 2" xfId="20507"/>
    <cellStyle name="Normal 2 2 2 2 25 2 2 3 2 2 5 4" xfId="13016"/>
    <cellStyle name="Normal 2 2 2 2 25 2 2 3 2 2 5 5" xfId="27979"/>
    <cellStyle name="Normal 2 2 2 2 25 2 2 3 2 2 5 6" xfId="31706"/>
    <cellStyle name="Normal 2 2 2 2 25 2 2 3 2 2 5 7" xfId="35439"/>
    <cellStyle name="Normal 2 2 2 2 25 2 2 3 2 2 5 8" xfId="39170"/>
    <cellStyle name="Normal 2 2 2 2 25 2 2 3 2 2 6" xfId="3499"/>
    <cellStyle name="Normal 2 2 2 2 25 2 2 3 2 2 6 2" xfId="10106"/>
    <cellStyle name="Normal 2 2 2 2 25 2 2 3 2 2 6 2 2" xfId="24243"/>
    <cellStyle name="Normal 2 2 2 2 25 2 2 3 2 2 6 3" xfId="16757"/>
    <cellStyle name="Normal 2 2 2 2 25 2 2 3 2 2 6 3 2" xfId="20508"/>
    <cellStyle name="Normal 2 2 2 2 25 2 2 3 2 2 6 4" xfId="13015"/>
    <cellStyle name="Normal 2 2 2 2 25 2 2 3 2 2 6 5" xfId="27980"/>
    <cellStyle name="Normal 2 2 2 2 25 2 2 3 2 2 6 6" xfId="31707"/>
    <cellStyle name="Normal 2 2 2 2 25 2 2 3 2 2 6 7" xfId="35440"/>
    <cellStyle name="Normal 2 2 2 2 25 2 2 3 2 2 6 8" xfId="39171"/>
    <cellStyle name="Normal 2 2 2 2 25 2 2 3 2 2 7" xfId="3500"/>
    <cellStyle name="Normal 2 2 2 2 25 2 2 3 2 2 7 2" xfId="10107"/>
    <cellStyle name="Normal 2 2 2 2 25 2 2 3 2 2 7 2 2" xfId="24244"/>
    <cellStyle name="Normal 2 2 2 2 25 2 2 3 2 2 7 3" xfId="16758"/>
    <cellStyle name="Normal 2 2 2 2 25 2 2 3 2 2 7 3 2" xfId="20509"/>
    <cellStyle name="Normal 2 2 2 2 25 2 2 3 2 2 7 4" xfId="12891"/>
    <cellStyle name="Normal 2 2 2 2 25 2 2 3 2 2 7 5" xfId="27981"/>
    <cellStyle name="Normal 2 2 2 2 25 2 2 3 2 2 7 6" xfId="31708"/>
    <cellStyle name="Normal 2 2 2 2 25 2 2 3 2 2 7 7" xfId="35441"/>
    <cellStyle name="Normal 2 2 2 2 25 2 2 3 2 2 7 8" xfId="39172"/>
    <cellStyle name="Normal 2 2 2 2 25 2 2 3 2 2 8" xfId="3501"/>
    <cellStyle name="Normal 2 2 2 2 25 2 2 3 2 2 8 2" xfId="10108"/>
    <cellStyle name="Normal 2 2 2 2 25 2 2 3 2 2 8 2 2" xfId="24245"/>
    <cellStyle name="Normal 2 2 2 2 25 2 2 3 2 2 8 3" xfId="16759"/>
    <cellStyle name="Normal 2 2 2 2 25 2 2 3 2 2 8 3 2" xfId="20510"/>
    <cellStyle name="Normal 2 2 2 2 25 2 2 3 2 2 8 4" xfId="12892"/>
    <cellStyle name="Normal 2 2 2 2 25 2 2 3 2 2 8 5" xfId="27982"/>
    <cellStyle name="Normal 2 2 2 2 25 2 2 3 2 2 8 6" xfId="31709"/>
    <cellStyle name="Normal 2 2 2 2 25 2 2 3 2 2 8 7" xfId="35442"/>
    <cellStyle name="Normal 2 2 2 2 25 2 2 3 2 2 8 8" xfId="39173"/>
    <cellStyle name="Normal 2 2 2 2 25 2 2 3 2 2 9" xfId="3502"/>
    <cellStyle name="Normal 2 2 2 2 25 2 2 3 2 2 9 2" xfId="10109"/>
    <cellStyle name="Normal 2 2 2 2 25 2 2 3 2 2 9 2 2" xfId="24246"/>
    <cellStyle name="Normal 2 2 2 2 25 2 2 3 2 2 9 3" xfId="16760"/>
    <cellStyle name="Normal 2 2 2 2 25 2 2 3 2 2 9 3 2" xfId="20511"/>
    <cellStyle name="Normal 2 2 2 2 25 2 2 3 2 2 9 4" xfId="12893"/>
    <cellStyle name="Normal 2 2 2 2 25 2 2 3 2 2 9 5" xfId="27983"/>
    <cellStyle name="Normal 2 2 2 2 25 2 2 3 2 2 9 6" xfId="31710"/>
    <cellStyle name="Normal 2 2 2 2 25 2 2 3 2 2 9 7" xfId="35443"/>
    <cellStyle name="Normal 2 2 2 2 25 2 2 3 2 2 9 8" xfId="39174"/>
    <cellStyle name="Normal 2 2 2 2 25 2 2 3 2 3" xfId="3503"/>
    <cellStyle name="Normal 2 2 2 2 25 2 2 3 2 3 2" xfId="3504"/>
    <cellStyle name="Normal 2 2 2 2 25 2 2 3 2 3 3" xfId="10110"/>
    <cellStyle name="Normal 2 2 2 2 25 2 2 3 2 3 3 2" xfId="24247"/>
    <cellStyle name="Normal 2 2 2 2 25 2 2 3 2 3 4" xfId="16761"/>
    <cellStyle name="Normal 2 2 2 2 25 2 2 3 2 3 4 2" xfId="20512"/>
    <cellStyle name="Normal 2 2 2 2 25 2 2 3 2 3 5" xfId="13005"/>
    <cellStyle name="Normal 2 2 2 2 25 2 2 3 2 3 6" xfId="27984"/>
    <cellStyle name="Normal 2 2 2 2 25 2 2 3 2 3 7" xfId="31711"/>
    <cellStyle name="Normal 2 2 2 2 25 2 2 3 2 3 8" xfId="35444"/>
    <cellStyle name="Normal 2 2 2 2 25 2 2 3 2 3 9" xfId="39175"/>
    <cellStyle name="Normal 2 2 2 2 25 2 2 3 2 4" xfId="3505"/>
    <cellStyle name="Normal 2 2 2 2 25 2 2 3 2 5" xfId="3506"/>
    <cellStyle name="Normal 2 2 2 2 25 2 2 3 2 6" xfId="3507"/>
    <cellStyle name="Normal 2 2 2 2 25 2 2 3 2 7" xfId="3508"/>
    <cellStyle name="Normal 2 2 2 2 25 2 2 3 2 8" xfId="3509"/>
    <cellStyle name="Normal 2 2 2 2 25 2 2 3 2 9" xfId="3510"/>
    <cellStyle name="Normal 2 2 2 2 25 2 2 3 3" xfId="3511"/>
    <cellStyle name="Normal 2 2 2 2 25 2 2 3 3 10" xfId="3512"/>
    <cellStyle name="Normal 2 2 2 2 25 2 2 3 3 11" xfId="3513"/>
    <cellStyle name="Normal 2 2 2 2 25 2 2 3 3 2" xfId="3514"/>
    <cellStyle name="Normal 2 2 2 2 25 2 2 3 3 2 2" xfId="3515"/>
    <cellStyle name="Normal 2 2 2 2 25 2 2 3 3 2 3" xfId="10117"/>
    <cellStyle name="Normal 2 2 2 2 25 2 2 3 3 2 3 2" xfId="24248"/>
    <cellStyle name="Normal 2 2 2 2 25 2 2 3 3 2 4" xfId="16762"/>
    <cellStyle name="Normal 2 2 2 2 25 2 2 3 3 2 4 2" xfId="20513"/>
    <cellStyle name="Normal 2 2 2 2 25 2 2 3 3 2 5" xfId="13014"/>
    <cellStyle name="Normal 2 2 2 2 25 2 2 3 3 2 6" xfId="27985"/>
    <cellStyle name="Normal 2 2 2 2 25 2 2 3 3 2 7" xfId="31712"/>
    <cellStyle name="Normal 2 2 2 2 25 2 2 3 3 2 8" xfId="35445"/>
    <cellStyle name="Normal 2 2 2 2 25 2 2 3 3 2 9" xfId="39176"/>
    <cellStyle name="Normal 2 2 2 2 25 2 2 3 3 3" xfId="3516"/>
    <cellStyle name="Normal 2 2 2 2 25 2 2 3 3 4" xfId="3517"/>
    <cellStyle name="Normal 2 2 2 2 25 2 2 3 3 5" xfId="3518"/>
    <cellStyle name="Normal 2 2 2 2 25 2 2 3 3 6" xfId="3519"/>
    <cellStyle name="Normal 2 2 2 2 25 2 2 3 3 7" xfId="3520"/>
    <cellStyle name="Normal 2 2 2 2 25 2 2 3 3 8" xfId="3521"/>
    <cellStyle name="Normal 2 2 2 2 25 2 2 3 3 9" xfId="3522"/>
    <cellStyle name="Normal 2 2 2 2 25 2 2 3 4" xfId="3523"/>
    <cellStyle name="Normal 2 2 2 2 25 2 2 3 4 2" xfId="3524"/>
    <cellStyle name="Normal 2 2 2 2 25 2 2 3 4 2 2" xfId="10119"/>
    <cellStyle name="Normal 2 2 2 2 25 2 2 3 4 2 2 2" xfId="24249"/>
    <cellStyle name="Normal 2 2 2 2 25 2 2 3 4 2 3" xfId="16763"/>
    <cellStyle name="Normal 2 2 2 2 25 2 2 3 4 2 3 2" xfId="20514"/>
    <cellStyle name="Normal 2 2 2 2 25 2 2 3 4 2 4" xfId="12908"/>
    <cellStyle name="Normal 2 2 2 2 25 2 2 3 4 2 5" xfId="27986"/>
    <cellStyle name="Normal 2 2 2 2 25 2 2 3 4 2 6" xfId="31713"/>
    <cellStyle name="Normal 2 2 2 2 25 2 2 3 4 2 7" xfId="35446"/>
    <cellStyle name="Normal 2 2 2 2 25 2 2 3 4 2 8" xfId="39177"/>
    <cellStyle name="Normal 2 2 2 2 25 2 2 3 5" xfId="3525"/>
    <cellStyle name="Normal 2 2 2 2 25 2 2 3 5 2" xfId="10120"/>
    <cellStyle name="Normal 2 2 2 2 25 2 2 3 5 2 2" xfId="24250"/>
    <cellStyle name="Normal 2 2 2 2 25 2 2 3 5 3" xfId="16764"/>
    <cellStyle name="Normal 2 2 2 2 25 2 2 3 5 3 2" xfId="20515"/>
    <cellStyle name="Normal 2 2 2 2 25 2 2 3 5 4" xfId="13013"/>
    <cellStyle name="Normal 2 2 2 2 25 2 2 3 5 5" xfId="27987"/>
    <cellStyle name="Normal 2 2 2 2 25 2 2 3 5 6" xfId="31714"/>
    <cellStyle name="Normal 2 2 2 2 25 2 2 3 5 7" xfId="35447"/>
    <cellStyle name="Normal 2 2 2 2 25 2 2 3 5 8" xfId="39178"/>
    <cellStyle name="Normal 2 2 2 2 25 2 2 3 6" xfId="3526"/>
    <cellStyle name="Normal 2 2 2 2 25 2 2 3 6 2" xfId="10121"/>
    <cellStyle name="Normal 2 2 2 2 25 2 2 3 6 2 2" xfId="24251"/>
    <cellStyle name="Normal 2 2 2 2 25 2 2 3 6 3" xfId="16765"/>
    <cellStyle name="Normal 2 2 2 2 25 2 2 3 6 3 2" xfId="20516"/>
    <cellStyle name="Normal 2 2 2 2 25 2 2 3 6 4" xfId="12909"/>
    <cellStyle name="Normal 2 2 2 2 25 2 2 3 6 5" xfId="27988"/>
    <cellStyle name="Normal 2 2 2 2 25 2 2 3 6 6" xfId="31715"/>
    <cellStyle name="Normal 2 2 2 2 25 2 2 3 6 7" xfId="35448"/>
    <cellStyle name="Normal 2 2 2 2 25 2 2 3 6 8" xfId="39179"/>
    <cellStyle name="Normal 2 2 2 2 25 2 2 3 7" xfId="3527"/>
    <cellStyle name="Normal 2 2 2 2 25 2 2 3 7 2" xfId="10122"/>
    <cellStyle name="Normal 2 2 2 2 25 2 2 3 7 2 2" xfId="24252"/>
    <cellStyle name="Normal 2 2 2 2 25 2 2 3 7 3" xfId="16766"/>
    <cellStyle name="Normal 2 2 2 2 25 2 2 3 7 3 2" xfId="20517"/>
    <cellStyle name="Normal 2 2 2 2 25 2 2 3 7 4" xfId="12910"/>
    <cellStyle name="Normal 2 2 2 2 25 2 2 3 7 5" xfId="27989"/>
    <cellStyle name="Normal 2 2 2 2 25 2 2 3 7 6" xfId="31716"/>
    <cellStyle name="Normal 2 2 2 2 25 2 2 3 7 7" xfId="35449"/>
    <cellStyle name="Normal 2 2 2 2 25 2 2 3 7 8" xfId="39180"/>
    <cellStyle name="Normal 2 2 2 2 25 2 2 3 8" xfId="3528"/>
    <cellStyle name="Normal 2 2 2 2 25 2 2 3 8 2" xfId="10123"/>
    <cellStyle name="Normal 2 2 2 2 25 2 2 3 8 2 2" xfId="24253"/>
    <cellStyle name="Normal 2 2 2 2 25 2 2 3 8 3" xfId="16767"/>
    <cellStyle name="Normal 2 2 2 2 25 2 2 3 8 3 2" xfId="20518"/>
    <cellStyle name="Normal 2 2 2 2 25 2 2 3 8 4" xfId="7390"/>
    <cellStyle name="Normal 2 2 2 2 25 2 2 3 8 5" xfId="27990"/>
    <cellStyle name="Normal 2 2 2 2 25 2 2 3 8 6" xfId="31717"/>
    <cellStyle name="Normal 2 2 2 2 25 2 2 3 8 7" xfId="35450"/>
    <cellStyle name="Normal 2 2 2 2 25 2 2 3 8 8" xfId="39181"/>
    <cellStyle name="Normal 2 2 2 2 25 2 2 3 9" xfId="3529"/>
    <cellStyle name="Normal 2 2 2 2 25 2 2 3 9 2" xfId="10124"/>
    <cellStyle name="Normal 2 2 2 2 25 2 2 3 9 2 2" xfId="24254"/>
    <cellStyle name="Normal 2 2 2 2 25 2 2 3 9 3" xfId="16768"/>
    <cellStyle name="Normal 2 2 2 2 25 2 2 3 9 3 2" xfId="20519"/>
    <cellStyle name="Normal 2 2 2 2 25 2 2 3 9 4" xfId="12925"/>
    <cellStyle name="Normal 2 2 2 2 25 2 2 3 9 5" xfId="27991"/>
    <cellStyle name="Normal 2 2 2 2 25 2 2 3 9 6" xfId="31718"/>
    <cellStyle name="Normal 2 2 2 2 25 2 2 3 9 7" xfId="35451"/>
    <cellStyle name="Normal 2 2 2 2 25 2 2 3 9 8" xfId="39182"/>
    <cellStyle name="Normal 2 2 2 2 25 2 2 4" xfId="3530"/>
    <cellStyle name="Normal 2 2 2 2 25 2 2 4 10" xfId="3531"/>
    <cellStyle name="Normal 2 2 2 2 25 2 2 4 10 2" xfId="10126"/>
    <cellStyle name="Normal 2 2 2 2 25 2 2 4 10 2 2" xfId="24256"/>
    <cellStyle name="Normal 2 2 2 2 25 2 2 4 10 3" xfId="16770"/>
    <cellStyle name="Normal 2 2 2 2 25 2 2 4 10 3 2" xfId="20521"/>
    <cellStyle name="Normal 2 2 2 2 25 2 2 4 10 4" xfId="12927"/>
    <cellStyle name="Normal 2 2 2 2 25 2 2 4 10 5" xfId="27993"/>
    <cellStyle name="Normal 2 2 2 2 25 2 2 4 10 6" xfId="31720"/>
    <cellStyle name="Normal 2 2 2 2 25 2 2 4 10 7" xfId="35453"/>
    <cellStyle name="Normal 2 2 2 2 25 2 2 4 10 8" xfId="39184"/>
    <cellStyle name="Normal 2 2 2 2 25 2 2 4 11" xfId="3532"/>
    <cellStyle name="Normal 2 2 2 2 25 2 2 4 11 2" xfId="10127"/>
    <cellStyle name="Normal 2 2 2 2 25 2 2 4 11 2 2" xfId="24257"/>
    <cellStyle name="Normal 2 2 2 2 25 2 2 4 11 3" xfId="16771"/>
    <cellStyle name="Normal 2 2 2 2 25 2 2 4 11 3 2" xfId="20522"/>
    <cellStyle name="Normal 2 2 2 2 25 2 2 4 11 4" xfId="12928"/>
    <cellStyle name="Normal 2 2 2 2 25 2 2 4 11 5" xfId="27994"/>
    <cellStyle name="Normal 2 2 2 2 25 2 2 4 11 6" xfId="31721"/>
    <cellStyle name="Normal 2 2 2 2 25 2 2 4 11 7" xfId="35454"/>
    <cellStyle name="Normal 2 2 2 2 25 2 2 4 11 8" xfId="39185"/>
    <cellStyle name="Normal 2 2 2 2 25 2 2 4 12" xfId="10125"/>
    <cellStyle name="Normal 2 2 2 2 25 2 2 4 12 2" xfId="24255"/>
    <cellStyle name="Normal 2 2 2 2 25 2 2 4 13" xfId="16769"/>
    <cellStyle name="Normal 2 2 2 2 25 2 2 4 13 2" xfId="20520"/>
    <cellStyle name="Normal 2 2 2 2 25 2 2 4 14" xfId="12926"/>
    <cellStyle name="Normal 2 2 2 2 25 2 2 4 15" xfId="27992"/>
    <cellStyle name="Normal 2 2 2 2 25 2 2 4 16" xfId="31719"/>
    <cellStyle name="Normal 2 2 2 2 25 2 2 4 17" xfId="35452"/>
    <cellStyle name="Normal 2 2 2 2 25 2 2 4 18" xfId="39183"/>
    <cellStyle name="Normal 2 2 2 2 25 2 2 4 2" xfId="3533"/>
    <cellStyle name="Normal 2 2 2 2 25 2 2 4 2 10" xfId="3534"/>
    <cellStyle name="Normal 2 2 2 2 25 2 2 4 2 11" xfId="3535"/>
    <cellStyle name="Normal 2 2 2 2 25 2 2 4 2 2" xfId="3536"/>
    <cellStyle name="Normal 2 2 2 2 25 2 2 4 2 2 2" xfId="3537"/>
    <cellStyle name="Normal 2 2 2 2 25 2 2 4 2 2 3" xfId="10128"/>
    <cellStyle name="Normal 2 2 2 2 25 2 2 4 2 2 3 2" xfId="24258"/>
    <cellStyle name="Normal 2 2 2 2 25 2 2 4 2 2 4" xfId="16772"/>
    <cellStyle name="Normal 2 2 2 2 25 2 2 4 2 2 4 2" xfId="20523"/>
    <cellStyle name="Normal 2 2 2 2 25 2 2 4 2 2 5" xfId="12934"/>
    <cellStyle name="Normal 2 2 2 2 25 2 2 4 2 2 6" xfId="27995"/>
    <cellStyle name="Normal 2 2 2 2 25 2 2 4 2 2 7" xfId="31722"/>
    <cellStyle name="Normal 2 2 2 2 25 2 2 4 2 2 8" xfId="35455"/>
    <cellStyle name="Normal 2 2 2 2 25 2 2 4 2 2 9" xfId="39186"/>
    <cellStyle name="Normal 2 2 2 2 25 2 2 4 2 3" xfId="3538"/>
    <cellStyle name="Normal 2 2 2 2 25 2 2 4 2 4" xfId="3539"/>
    <cellStyle name="Normal 2 2 2 2 25 2 2 4 2 5" xfId="3540"/>
    <cellStyle name="Normal 2 2 2 2 25 2 2 4 2 6" xfId="3541"/>
    <cellStyle name="Normal 2 2 2 2 25 2 2 4 2 7" xfId="3542"/>
    <cellStyle name="Normal 2 2 2 2 25 2 2 4 2 8" xfId="3543"/>
    <cellStyle name="Normal 2 2 2 2 25 2 2 4 2 9" xfId="3544"/>
    <cellStyle name="Normal 2 2 2 2 25 2 2 4 3" xfId="3545"/>
    <cellStyle name="Normal 2 2 2 2 25 2 2 4 3 2" xfId="3546"/>
    <cellStyle name="Normal 2 2 2 2 25 2 2 4 3 2 2" xfId="10134"/>
    <cellStyle name="Normal 2 2 2 2 25 2 2 4 3 2 2 2" xfId="24259"/>
    <cellStyle name="Normal 2 2 2 2 25 2 2 4 3 2 3" xfId="16773"/>
    <cellStyle name="Normal 2 2 2 2 25 2 2 4 3 2 3 2" xfId="20524"/>
    <cellStyle name="Normal 2 2 2 2 25 2 2 4 3 2 4" xfId="12929"/>
    <cellStyle name="Normal 2 2 2 2 25 2 2 4 3 2 5" xfId="27996"/>
    <cellStyle name="Normal 2 2 2 2 25 2 2 4 3 2 6" xfId="31723"/>
    <cellStyle name="Normal 2 2 2 2 25 2 2 4 3 2 7" xfId="35456"/>
    <cellStyle name="Normal 2 2 2 2 25 2 2 4 3 2 8" xfId="39187"/>
    <cellStyle name="Normal 2 2 2 2 25 2 2 4 4" xfId="3547"/>
    <cellStyle name="Normal 2 2 2 2 25 2 2 4 4 2" xfId="10135"/>
    <cellStyle name="Normal 2 2 2 2 25 2 2 4 4 2 2" xfId="24260"/>
    <cellStyle name="Normal 2 2 2 2 25 2 2 4 4 3" xfId="16774"/>
    <cellStyle name="Normal 2 2 2 2 25 2 2 4 4 3 2" xfId="20525"/>
    <cellStyle name="Normal 2 2 2 2 25 2 2 4 4 4" xfId="12930"/>
    <cellStyle name="Normal 2 2 2 2 25 2 2 4 4 5" xfId="27997"/>
    <cellStyle name="Normal 2 2 2 2 25 2 2 4 4 6" xfId="31724"/>
    <cellStyle name="Normal 2 2 2 2 25 2 2 4 4 7" xfId="35457"/>
    <cellStyle name="Normal 2 2 2 2 25 2 2 4 4 8" xfId="39188"/>
    <cellStyle name="Normal 2 2 2 2 25 2 2 4 5" xfId="3548"/>
    <cellStyle name="Normal 2 2 2 2 25 2 2 4 5 2" xfId="10136"/>
    <cellStyle name="Normal 2 2 2 2 25 2 2 4 5 2 2" xfId="24261"/>
    <cellStyle name="Normal 2 2 2 2 25 2 2 4 5 3" xfId="16775"/>
    <cellStyle name="Normal 2 2 2 2 25 2 2 4 5 3 2" xfId="20526"/>
    <cellStyle name="Normal 2 2 2 2 25 2 2 4 5 4" xfId="12931"/>
    <cellStyle name="Normal 2 2 2 2 25 2 2 4 5 5" xfId="27998"/>
    <cellStyle name="Normal 2 2 2 2 25 2 2 4 5 6" xfId="31725"/>
    <cellStyle name="Normal 2 2 2 2 25 2 2 4 5 7" xfId="35458"/>
    <cellStyle name="Normal 2 2 2 2 25 2 2 4 5 8" xfId="39189"/>
    <cellStyle name="Normal 2 2 2 2 25 2 2 4 6" xfId="3549"/>
    <cellStyle name="Normal 2 2 2 2 25 2 2 4 6 2" xfId="10137"/>
    <cellStyle name="Normal 2 2 2 2 25 2 2 4 6 2 2" xfId="24262"/>
    <cellStyle name="Normal 2 2 2 2 25 2 2 4 6 3" xfId="16776"/>
    <cellStyle name="Normal 2 2 2 2 25 2 2 4 6 3 2" xfId="20527"/>
    <cellStyle name="Normal 2 2 2 2 25 2 2 4 6 4" xfId="12932"/>
    <cellStyle name="Normal 2 2 2 2 25 2 2 4 6 5" xfId="27999"/>
    <cellStyle name="Normal 2 2 2 2 25 2 2 4 6 6" xfId="31726"/>
    <cellStyle name="Normal 2 2 2 2 25 2 2 4 6 7" xfId="35459"/>
    <cellStyle name="Normal 2 2 2 2 25 2 2 4 6 8" xfId="39190"/>
    <cellStyle name="Normal 2 2 2 2 25 2 2 4 7" xfId="3550"/>
    <cellStyle name="Normal 2 2 2 2 25 2 2 4 7 2" xfId="10138"/>
    <cellStyle name="Normal 2 2 2 2 25 2 2 4 7 2 2" xfId="24263"/>
    <cellStyle name="Normal 2 2 2 2 25 2 2 4 7 3" xfId="16777"/>
    <cellStyle name="Normal 2 2 2 2 25 2 2 4 7 3 2" xfId="20528"/>
    <cellStyle name="Normal 2 2 2 2 25 2 2 4 7 4" xfId="12933"/>
    <cellStyle name="Normal 2 2 2 2 25 2 2 4 7 5" xfId="28000"/>
    <cellStyle name="Normal 2 2 2 2 25 2 2 4 7 6" xfId="31727"/>
    <cellStyle name="Normal 2 2 2 2 25 2 2 4 7 7" xfId="35460"/>
    <cellStyle name="Normal 2 2 2 2 25 2 2 4 7 8" xfId="39191"/>
    <cellStyle name="Normal 2 2 2 2 25 2 2 4 8" xfId="3551"/>
    <cellStyle name="Normal 2 2 2 2 25 2 2 4 8 2" xfId="10139"/>
    <cellStyle name="Normal 2 2 2 2 25 2 2 4 8 2 2" xfId="24264"/>
    <cellStyle name="Normal 2 2 2 2 25 2 2 4 8 3" xfId="16778"/>
    <cellStyle name="Normal 2 2 2 2 25 2 2 4 8 3 2" xfId="20529"/>
    <cellStyle name="Normal 2 2 2 2 25 2 2 4 8 4" xfId="12935"/>
    <cellStyle name="Normal 2 2 2 2 25 2 2 4 8 5" xfId="28001"/>
    <cellStyle name="Normal 2 2 2 2 25 2 2 4 8 6" xfId="31728"/>
    <cellStyle name="Normal 2 2 2 2 25 2 2 4 8 7" xfId="35461"/>
    <cellStyle name="Normal 2 2 2 2 25 2 2 4 8 8" xfId="39192"/>
    <cellStyle name="Normal 2 2 2 2 25 2 2 4 9" xfId="3552"/>
    <cellStyle name="Normal 2 2 2 2 25 2 2 4 9 2" xfId="10140"/>
    <cellStyle name="Normal 2 2 2 2 25 2 2 4 9 2 2" xfId="24265"/>
    <cellStyle name="Normal 2 2 2 2 25 2 2 4 9 3" xfId="16779"/>
    <cellStyle name="Normal 2 2 2 2 25 2 2 4 9 3 2" xfId="20530"/>
    <cellStyle name="Normal 2 2 2 2 25 2 2 4 9 4" xfId="13011"/>
    <cellStyle name="Normal 2 2 2 2 25 2 2 4 9 5" xfId="28002"/>
    <cellStyle name="Normal 2 2 2 2 25 2 2 4 9 6" xfId="31729"/>
    <cellStyle name="Normal 2 2 2 2 25 2 2 4 9 7" xfId="35462"/>
    <cellStyle name="Normal 2 2 2 2 25 2 2 4 9 8" xfId="39193"/>
    <cellStyle name="Normal 2 2 2 2 25 2 2 5" xfId="3553"/>
    <cellStyle name="Normal 2 2 2 2 25 2 2 5 2" xfId="3554"/>
    <cellStyle name="Normal 2 2 2 2 25 2 2 5 3" xfId="10141"/>
    <cellStyle name="Normal 2 2 2 2 25 2 2 5 3 2" xfId="24266"/>
    <cellStyle name="Normal 2 2 2 2 25 2 2 5 4" xfId="16780"/>
    <cellStyle name="Normal 2 2 2 2 25 2 2 5 4 2" xfId="20531"/>
    <cellStyle name="Normal 2 2 2 2 25 2 2 5 5" xfId="13019"/>
    <cellStyle name="Normal 2 2 2 2 25 2 2 5 6" xfId="28003"/>
    <cellStyle name="Normal 2 2 2 2 25 2 2 5 7" xfId="31730"/>
    <cellStyle name="Normal 2 2 2 2 25 2 2 5 8" xfId="35463"/>
    <cellStyle name="Normal 2 2 2 2 25 2 2 5 9" xfId="39194"/>
    <cellStyle name="Normal 2 2 2 2 25 2 2 6" xfId="3555"/>
    <cellStyle name="Normal 2 2 2 2 25 2 2 7" xfId="3556"/>
    <cellStyle name="Normal 2 2 2 2 25 2 2 8" xfId="3557"/>
    <cellStyle name="Normal 2 2 2 2 25 2 2 9" xfId="3558"/>
    <cellStyle name="Normal 2 2 2 2 25 2 20" xfId="35365"/>
    <cellStyle name="Normal 2 2 2 2 25 2 21" xfId="39096"/>
    <cellStyle name="Normal 2 2 2 2 25 2 3" xfId="3559"/>
    <cellStyle name="Normal 2 2 2 2 25 2 3 10" xfId="3560"/>
    <cellStyle name="Normal 2 2 2 2 25 2 3 11" xfId="3561"/>
    <cellStyle name="Normal 2 2 2 2 25 2 3 12" xfId="3562"/>
    <cellStyle name="Normal 2 2 2 2 25 2 3 13" xfId="3563"/>
    <cellStyle name="Normal 2 2 2 2 25 2 3 2" xfId="3564"/>
    <cellStyle name="Normal 2 2 2 2 25 2 3 2 10" xfId="3565"/>
    <cellStyle name="Normal 2 2 2 2 25 2 3 2 10 2" xfId="10148"/>
    <cellStyle name="Normal 2 2 2 2 25 2 3 2 10 2 2" xfId="24268"/>
    <cellStyle name="Normal 2 2 2 2 25 2 3 2 10 3" xfId="16782"/>
    <cellStyle name="Normal 2 2 2 2 25 2 3 2 10 3 2" xfId="20533"/>
    <cellStyle name="Normal 2 2 2 2 25 2 3 2 10 4" xfId="13021"/>
    <cellStyle name="Normal 2 2 2 2 25 2 3 2 10 5" xfId="28005"/>
    <cellStyle name="Normal 2 2 2 2 25 2 3 2 10 6" xfId="31732"/>
    <cellStyle name="Normal 2 2 2 2 25 2 3 2 10 7" xfId="35465"/>
    <cellStyle name="Normal 2 2 2 2 25 2 3 2 10 8" xfId="39196"/>
    <cellStyle name="Normal 2 2 2 2 25 2 3 2 11" xfId="3566"/>
    <cellStyle name="Normal 2 2 2 2 25 2 3 2 11 2" xfId="10149"/>
    <cellStyle name="Normal 2 2 2 2 25 2 3 2 11 2 2" xfId="24269"/>
    <cellStyle name="Normal 2 2 2 2 25 2 3 2 11 3" xfId="16783"/>
    <cellStyle name="Normal 2 2 2 2 25 2 3 2 11 3 2" xfId="20534"/>
    <cellStyle name="Normal 2 2 2 2 25 2 3 2 11 4" xfId="13022"/>
    <cellStyle name="Normal 2 2 2 2 25 2 3 2 11 5" xfId="28006"/>
    <cellStyle name="Normal 2 2 2 2 25 2 3 2 11 6" xfId="31733"/>
    <cellStyle name="Normal 2 2 2 2 25 2 3 2 11 7" xfId="35466"/>
    <cellStyle name="Normal 2 2 2 2 25 2 3 2 11 8" xfId="39197"/>
    <cellStyle name="Normal 2 2 2 2 25 2 3 2 12" xfId="3567"/>
    <cellStyle name="Normal 2 2 2 2 25 2 3 2 12 2" xfId="10150"/>
    <cellStyle name="Normal 2 2 2 2 25 2 3 2 12 2 2" xfId="24270"/>
    <cellStyle name="Normal 2 2 2 2 25 2 3 2 12 3" xfId="16784"/>
    <cellStyle name="Normal 2 2 2 2 25 2 3 2 12 3 2" xfId="20535"/>
    <cellStyle name="Normal 2 2 2 2 25 2 3 2 12 4" xfId="13023"/>
    <cellStyle name="Normal 2 2 2 2 25 2 3 2 12 5" xfId="28007"/>
    <cellStyle name="Normal 2 2 2 2 25 2 3 2 12 6" xfId="31734"/>
    <cellStyle name="Normal 2 2 2 2 25 2 3 2 12 7" xfId="35467"/>
    <cellStyle name="Normal 2 2 2 2 25 2 3 2 12 8" xfId="39198"/>
    <cellStyle name="Normal 2 2 2 2 25 2 3 2 13" xfId="10147"/>
    <cellStyle name="Normal 2 2 2 2 25 2 3 2 13 2" xfId="24267"/>
    <cellStyle name="Normal 2 2 2 2 25 2 3 2 14" xfId="16781"/>
    <cellStyle name="Normal 2 2 2 2 25 2 3 2 14 2" xfId="20532"/>
    <cellStyle name="Normal 2 2 2 2 25 2 3 2 15" xfId="13020"/>
    <cellStyle name="Normal 2 2 2 2 25 2 3 2 16" xfId="28004"/>
    <cellStyle name="Normal 2 2 2 2 25 2 3 2 17" xfId="31731"/>
    <cellStyle name="Normal 2 2 2 2 25 2 3 2 18" xfId="35464"/>
    <cellStyle name="Normal 2 2 2 2 25 2 3 2 19" xfId="39195"/>
    <cellStyle name="Normal 2 2 2 2 25 2 3 2 2" xfId="3568"/>
    <cellStyle name="Normal 2 2 2 2 25 2 3 2 2 10" xfId="3569"/>
    <cellStyle name="Normal 2 2 2 2 25 2 3 2 2 11" xfId="3570"/>
    <cellStyle name="Normal 2 2 2 2 25 2 3 2 2 12" xfId="3571"/>
    <cellStyle name="Normal 2 2 2 2 25 2 3 2 2 2" xfId="3572"/>
    <cellStyle name="Normal 2 2 2 2 25 2 3 2 2 2 10" xfId="3573"/>
    <cellStyle name="Normal 2 2 2 2 25 2 3 2 2 2 10 2" xfId="10155"/>
    <cellStyle name="Normal 2 2 2 2 25 2 3 2 2 2 10 2 2" xfId="24272"/>
    <cellStyle name="Normal 2 2 2 2 25 2 3 2 2 2 10 3" xfId="16786"/>
    <cellStyle name="Normal 2 2 2 2 25 2 3 2 2 2 10 3 2" xfId="20537"/>
    <cellStyle name="Normal 2 2 2 2 25 2 3 2 2 2 10 4" xfId="13025"/>
    <cellStyle name="Normal 2 2 2 2 25 2 3 2 2 2 10 5" xfId="28009"/>
    <cellStyle name="Normal 2 2 2 2 25 2 3 2 2 2 10 6" xfId="31736"/>
    <cellStyle name="Normal 2 2 2 2 25 2 3 2 2 2 10 7" xfId="35469"/>
    <cellStyle name="Normal 2 2 2 2 25 2 3 2 2 2 10 8" xfId="39200"/>
    <cellStyle name="Normal 2 2 2 2 25 2 3 2 2 2 11" xfId="3574"/>
    <cellStyle name="Normal 2 2 2 2 25 2 3 2 2 2 11 2" xfId="10156"/>
    <cellStyle name="Normal 2 2 2 2 25 2 3 2 2 2 11 2 2" xfId="24273"/>
    <cellStyle name="Normal 2 2 2 2 25 2 3 2 2 2 11 3" xfId="16787"/>
    <cellStyle name="Normal 2 2 2 2 25 2 3 2 2 2 11 3 2" xfId="20538"/>
    <cellStyle name="Normal 2 2 2 2 25 2 3 2 2 2 11 4" xfId="13026"/>
    <cellStyle name="Normal 2 2 2 2 25 2 3 2 2 2 11 5" xfId="28010"/>
    <cellStyle name="Normal 2 2 2 2 25 2 3 2 2 2 11 6" xfId="31737"/>
    <cellStyle name="Normal 2 2 2 2 25 2 3 2 2 2 11 7" xfId="35470"/>
    <cellStyle name="Normal 2 2 2 2 25 2 3 2 2 2 11 8" xfId="39201"/>
    <cellStyle name="Normal 2 2 2 2 25 2 3 2 2 2 12" xfId="10154"/>
    <cellStyle name="Normal 2 2 2 2 25 2 3 2 2 2 12 2" xfId="24271"/>
    <cellStyle name="Normal 2 2 2 2 25 2 3 2 2 2 13" xfId="16785"/>
    <cellStyle name="Normal 2 2 2 2 25 2 3 2 2 2 13 2" xfId="20536"/>
    <cellStyle name="Normal 2 2 2 2 25 2 3 2 2 2 14" xfId="13024"/>
    <cellStyle name="Normal 2 2 2 2 25 2 3 2 2 2 15" xfId="28008"/>
    <cellStyle name="Normal 2 2 2 2 25 2 3 2 2 2 16" xfId="31735"/>
    <cellStyle name="Normal 2 2 2 2 25 2 3 2 2 2 17" xfId="35468"/>
    <cellStyle name="Normal 2 2 2 2 25 2 3 2 2 2 18" xfId="39199"/>
    <cellStyle name="Normal 2 2 2 2 25 2 3 2 2 2 2" xfId="3575"/>
    <cellStyle name="Normal 2 2 2 2 25 2 3 2 2 2 2 10" xfId="3576"/>
    <cellStyle name="Normal 2 2 2 2 25 2 3 2 2 2 2 11" xfId="3577"/>
    <cellStyle name="Normal 2 2 2 2 25 2 3 2 2 2 2 2" xfId="3578"/>
    <cellStyle name="Normal 2 2 2 2 25 2 3 2 2 2 2 2 2" xfId="3579"/>
    <cellStyle name="Normal 2 2 2 2 25 2 3 2 2 2 2 2 3" xfId="10157"/>
    <cellStyle name="Normal 2 2 2 2 25 2 3 2 2 2 2 2 3 2" xfId="24274"/>
    <cellStyle name="Normal 2 2 2 2 25 2 3 2 2 2 2 2 4" xfId="16788"/>
    <cellStyle name="Normal 2 2 2 2 25 2 3 2 2 2 2 2 4 2" xfId="20539"/>
    <cellStyle name="Normal 2 2 2 2 25 2 3 2 2 2 2 2 5" xfId="13027"/>
    <cellStyle name="Normal 2 2 2 2 25 2 3 2 2 2 2 2 6" xfId="28011"/>
    <cellStyle name="Normal 2 2 2 2 25 2 3 2 2 2 2 2 7" xfId="31738"/>
    <cellStyle name="Normal 2 2 2 2 25 2 3 2 2 2 2 2 8" xfId="35471"/>
    <cellStyle name="Normal 2 2 2 2 25 2 3 2 2 2 2 2 9" xfId="39202"/>
    <cellStyle name="Normal 2 2 2 2 25 2 3 2 2 2 2 3" xfId="3580"/>
    <cellStyle name="Normal 2 2 2 2 25 2 3 2 2 2 2 4" xfId="3581"/>
    <cellStyle name="Normal 2 2 2 2 25 2 3 2 2 2 2 5" xfId="3582"/>
    <cellStyle name="Normal 2 2 2 2 25 2 3 2 2 2 2 6" xfId="3583"/>
    <cellStyle name="Normal 2 2 2 2 25 2 3 2 2 2 2 7" xfId="3584"/>
    <cellStyle name="Normal 2 2 2 2 25 2 3 2 2 2 2 8" xfId="3585"/>
    <cellStyle name="Normal 2 2 2 2 25 2 3 2 2 2 2 9" xfId="3586"/>
    <cellStyle name="Normal 2 2 2 2 25 2 3 2 2 2 3" xfId="3587"/>
    <cellStyle name="Normal 2 2 2 2 25 2 3 2 2 2 3 2" xfId="3588"/>
    <cellStyle name="Normal 2 2 2 2 25 2 3 2 2 2 3 2 2" xfId="10162"/>
    <cellStyle name="Normal 2 2 2 2 25 2 3 2 2 2 3 2 2 2" xfId="24275"/>
    <cellStyle name="Normal 2 2 2 2 25 2 3 2 2 2 3 2 3" xfId="16789"/>
    <cellStyle name="Normal 2 2 2 2 25 2 3 2 2 2 3 2 3 2" xfId="20540"/>
    <cellStyle name="Normal 2 2 2 2 25 2 3 2 2 2 3 2 4" xfId="13028"/>
    <cellStyle name="Normal 2 2 2 2 25 2 3 2 2 2 3 2 5" xfId="28012"/>
    <cellStyle name="Normal 2 2 2 2 25 2 3 2 2 2 3 2 6" xfId="31739"/>
    <cellStyle name="Normal 2 2 2 2 25 2 3 2 2 2 3 2 7" xfId="35472"/>
    <cellStyle name="Normal 2 2 2 2 25 2 3 2 2 2 3 2 8" xfId="39203"/>
    <cellStyle name="Normal 2 2 2 2 25 2 3 2 2 2 4" xfId="3589"/>
    <cellStyle name="Normal 2 2 2 2 25 2 3 2 2 2 4 2" xfId="10163"/>
    <cellStyle name="Normal 2 2 2 2 25 2 3 2 2 2 4 2 2" xfId="24276"/>
    <cellStyle name="Normal 2 2 2 2 25 2 3 2 2 2 4 3" xfId="16790"/>
    <cellStyle name="Normal 2 2 2 2 25 2 3 2 2 2 4 3 2" xfId="20541"/>
    <cellStyle name="Normal 2 2 2 2 25 2 3 2 2 2 4 4" xfId="13029"/>
    <cellStyle name="Normal 2 2 2 2 25 2 3 2 2 2 4 5" xfId="28013"/>
    <cellStyle name="Normal 2 2 2 2 25 2 3 2 2 2 4 6" xfId="31740"/>
    <cellStyle name="Normal 2 2 2 2 25 2 3 2 2 2 4 7" xfId="35473"/>
    <cellStyle name="Normal 2 2 2 2 25 2 3 2 2 2 4 8" xfId="39204"/>
    <cellStyle name="Normal 2 2 2 2 25 2 3 2 2 2 5" xfId="3590"/>
    <cellStyle name="Normal 2 2 2 2 25 2 3 2 2 2 5 2" xfId="10164"/>
    <cellStyle name="Normal 2 2 2 2 25 2 3 2 2 2 5 2 2" xfId="24277"/>
    <cellStyle name="Normal 2 2 2 2 25 2 3 2 2 2 5 3" xfId="16791"/>
    <cellStyle name="Normal 2 2 2 2 25 2 3 2 2 2 5 3 2" xfId="20542"/>
    <cellStyle name="Normal 2 2 2 2 25 2 3 2 2 2 5 4" xfId="13030"/>
    <cellStyle name="Normal 2 2 2 2 25 2 3 2 2 2 5 5" xfId="28014"/>
    <cellStyle name="Normal 2 2 2 2 25 2 3 2 2 2 5 6" xfId="31741"/>
    <cellStyle name="Normal 2 2 2 2 25 2 3 2 2 2 5 7" xfId="35474"/>
    <cellStyle name="Normal 2 2 2 2 25 2 3 2 2 2 5 8" xfId="39205"/>
    <cellStyle name="Normal 2 2 2 2 25 2 3 2 2 2 6" xfId="3591"/>
    <cellStyle name="Normal 2 2 2 2 25 2 3 2 2 2 6 2" xfId="10165"/>
    <cellStyle name="Normal 2 2 2 2 25 2 3 2 2 2 6 2 2" xfId="24278"/>
    <cellStyle name="Normal 2 2 2 2 25 2 3 2 2 2 6 3" xfId="16792"/>
    <cellStyle name="Normal 2 2 2 2 25 2 3 2 2 2 6 3 2" xfId="20543"/>
    <cellStyle name="Normal 2 2 2 2 25 2 3 2 2 2 6 4" xfId="13031"/>
    <cellStyle name="Normal 2 2 2 2 25 2 3 2 2 2 6 5" xfId="28015"/>
    <cellStyle name="Normal 2 2 2 2 25 2 3 2 2 2 6 6" xfId="31742"/>
    <cellStyle name="Normal 2 2 2 2 25 2 3 2 2 2 6 7" xfId="35475"/>
    <cellStyle name="Normal 2 2 2 2 25 2 3 2 2 2 6 8" xfId="39206"/>
    <cellStyle name="Normal 2 2 2 2 25 2 3 2 2 2 7" xfId="3592"/>
    <cellStyle name="Normal 2 2 2 2 25 2 3 2 2 2 7 2" xfId="10166"/>
    <cellStyle name="Normal 2 2 2 2 25 2 3 2 2 2 7 2 2" xfId="24279"/>
    <cellStyle name="Normal 2 2 2 2 25 2 3 2 2 2 7 3" xfId="16793"/>
    <cellStyle name="Normal 2 2 2 2 25 2 3 2 2 2 7 3 2" xfId="20544"/>
    <cellStyle name="Normal 2 2 2 2 25 2 3 2 2 2 7 4" xfId="13032"/>
    <cellStyle name="Normal 2 2 2 2 25 2 3 2 2 2 7 5" xfId="28016"/>
    <cellStyle name="Normal 2 2 2 2 25 2 3 2 2 2 7 6" xfId="31743"/>
    <cellStyle name="Normal 2 2 2 2 25 2 3 2 2 2 7 7" xfId="35476"/>
    <cellStyle name="Normal 2 2 2 2 25 2 3 2 2 2 7 8" xfId="39207"/>
    <cellStyle name="Normal 2 2 2 2 25 2 3 2 2 2 8" xfId="3593"/>
    <cellStyle name="Normal 2 2 2 2 25 2 3 2 2 2 8 2" xfId="10167"/>
    <cellStyle name="Normal 2 2 2 2 25 2 3 2 2 2 8 2 2" xfId="24280"/>
    <cellStyle name="Normal 2 2 2 2 25 2 3 2 2 2 8 3" xfId="16794"/>
    <cellStyle name="Normal 2 2 2 2 25 2 3 2 2 2 8 3 2" xfId="20545"/>
    <cellStyle name="Normal 2 2 2 2 25 2 3 2 2 2 8 4" xfId="13033"/>
    <cellStyle name="Normal 2 2 2 2 25 2 3 2 2 2 8 5" xfId="28017"/>
    <cellStyle name="Normal 2 2 2 2 25 2 3 2 2 2 8 6" xfId="31744"/>
    <cellStyle name="Normal 2 2 2 2 25 2 3 2 2 2 8 7" xfId="35477"/>
    <cellStyle name="Normal 2 2 2 2 25 2 3 2 2 2 8 8" xfId="39208"/>
    <cellStyle name="Normal 2 2 2 2 25 2 3 2 2 2 9" xfId="3594"/>
    <cellStyle name="Normal 2 2 2 2 25 2 3 2 2 2 9 2" xfId="10168"/>
    <cellStyle name="Normal 2 2 2 2 25 2 3 2 2 2 9 2 2" xfId="24281"/>
    <cellStyle name="Normal 2 2 2 2 25 2 3 2 2 2 9 3" xfId="16795"/>
    <cellStyle name="Normal 2 2 2 2 25 2 3 2 2 2 9 3 2" xfId="20546"/>
    <cellStyle name="Normal 2 2 2 2 25 2 3 2 2 2 9 4" xfId="13034"/>
    <cellStyle name="Normal 2 2 2 2 25 2 3 2 2 2 9 5" xfId="28018"/>
    <cellStyle name="Normal 2 2 2 2 25 2 3 2 2 2 9 6" xfId="31745"/>
    <cellStyle name="Normal 2 2 2 2 25 2 3 2 2 2 9 7" xfId="35478"/>
    <cellStyle name="Normal 2 2 2 2 25 2 3 2 2 2 9 8" xfId="39209"/>
    <cellStyle name="Normal 2 2 2 2 25 2 3 2 2 3" xfId="3595"/>
    <cellStyle name="Normal 2 2 2 2 25 2 3 2 2 3 2" xfId="3596"/>
    <cellStyle name="Normal 2 2 2 2 25 2 3 2 2 3 3" xfId="10169"/>
    <cellStyle name="Normal 2 2 2 2 25 2 3 2 2 3 3 2" xfId="24282"/>
    <cellStyle name="Normal 2 2 2 2 25 2 3 2 2 3 4" xfId="16796"/>
    <cellStyle name="Normal 2 2 2 2 25 2 3 2 2 3 4 2" xfId="20547"/>
    <cellStyle name="Normal 2 2 2 2 25 2 3 2 2 3 5" xfId="13035"/>
    <cellStyle name="Normal 2 2 2 2 25 2 3 2 2 3 6" xfId="28019"/>
    <cellStyle name="Normal 2 2 2 2 25 2 3 2 2 3 7" xfId="31746"/>
    <cellStyle name="Normal 2 2 2 2 25 2 3 2 2 3 8" xfId="35479"/>
    <cellStyle name="Normal 2 2 2 2 25 2 3 2 2 3 9" xfId="39210"/>
    <cellStyle name="Normal 2 2 2 2 25 2 3 2 2 4" xfId="3597"/>
    <cellStyle name="Normal 2 2 2 2 25 2 3 2 2 5" xfId="3598"/>
    <cellStyle name="Normal 2 2 2 2 25 2 3 2 2 6" xfId="3599"/>
    <cellStyle name="Normal 2 2 2 2 25 2 3 2 2 7" xfId="3600"/>
    <cellStyle name="Normal 2 2 2 2 25 2 3 2 2 8" xfId="3601"/>
    <cellStyle name="Normal 2 2 2 2 25 2 3 2 2 9" xfId="3602"/>
    <cellStyle name="Normal 2 2 2 2 25 2 3 2 3" xfId="3603"/>
    <cellStyle name="Normal 2 2 2 2 25 2 3 2 3 10" xfId="3604"/>
    <cellStyle name="Normal 2 2 2 2 25 2 3 2 3 11" xfId="3605"/>
    <cellStyle name="Normal 2 2 2 2 25 2 3 2 3 2" xfId="3606"/>
    <cellStyle name="Normal 2 2 2 2 25 2 3 2 3 2 2" xfId="3607"/>
    <cellStyle name="Normal 2 2 2 2 25 2 3 2 3 2 3" xfId="10173"/>
    <cellStyle name="Normal 2 2 2 2 25 2 3 2 3 2 3 2" xfId="24283"/>
    <cellStyle name="Normal 2 2 2 2 25 2 3 2 3 2 4" xfId="16797"/>
    <cellStyle name="Normal 2 2 2 2 25 2 3 2 3 2 4 2" xfId="20548"/>
    <cellStyle name="Normal 2 2 2 2 25 2 3 2 3 2 5" xfId="13036"/>
    <cellStyle name="Normal 2 2 2 2 25 2 3 2 3 2 6" xfId="28020"/>
    <cellStyle name="Normal 2 2 2 2 25 2 3 2 3 2 7" xfId="31747"/>
    <cellStyle name="Normal 2 2 2 2 25 2 3 2 3 2 8" xfId="35480"/>
    <cellStyle name="Normal 2 2 2 2 25 2 3 2 3 2 9" xfId="39211"/>
    <cellStyle name="Normal 2 2 2 2 25 2 3 2 3 3" xfId="3608"/>
    <cellStyle name="Normal 2 2 2 2 25 2 3 2 3 4" xfId="3609"/>
    <cellStyle name="Normal 2 2 2 2 25 2 3 2 3 5" xfId="3610"/>
    <cellStyle name="Normal 2 2 2 2 25 2 3 2 3 6" xfId="3611"/>
    <cellStyle name="Normal 2 2 2 2 25 2 3 2 3 7" xfId="3612"/>
    <cellStyle name="Normal 2 2 2 2 25 2 3 2 3 8" xfId="3613"/>
    <cellStyle name="Normal 2 2 2 2 25 2 3 2 3 9" xfId="3614"/>
    <cellStyle name="Normal 2 2 2 2 25 2 3 2 4" xfId="3615"/>
    <cellStyle name="Normal 2 2 2 2 25 2 3 2 4 2" xfId="3616"/>
    <cellStyle name="Normal 2 2 2 2 25 2 3 2 4 2 2" xfId="10179"/>
    <cellStyle name="Normal 2 2 2 2 25 2 3 2 4 2 2 2" xfId="24284"/>
    <cellStyle name="Normal 2 2 2 2 25 2 3 2 4 2 3" xfId="16798"/>
    <cellStyle name="Normal 2 2 2 2 25 2 3 2 4 2 3 2" xfId="20549"/>
    <cellStyle name="Normal 2 2 2 2 25 2 3 2 4 2 4" xfId="13037"/>
    <cellStyle name="Normal 2 2 2 2 25 2 3 2 4 2 5" xfId="28021"/>
    <cellStyle name="Normal 2 2 2 2 25 2 3 2 4 2 6" xfId="31748"/>
    <cellStyle name="Normal 2 2 2 2 25 2 3 2 4 2 7" xfId="35481"/>
    <cellStyle name="Normal 2 2 2 2 25 2 3 2 4 2 8" xfId="39212"/>
    <cellStyle name="Normal 2 2 2 2 25 2 3 2 5" xfId="3617"/>
    <cellStyle name="Normal 2 2 2 2 25 2 3 2 5 2" xfId="10180"/>
    <cellStyle name="Normal 2 2 2 2 25 2 3 2 5 2 2" xfId="24285"/>
    <cellStyle name="Normal 2 2 2 2 25 2 3 2 5 3" xfId="16799"/>
    <cellStyle name="Normal 2 2 2 2 25 2 3 2 5 3 2" xfId="20550"/>
    <cellStyle name="Normal 2 2 2 2 25 2 3 2 5 4" xfId="13038"/>
    <cellStyle name="Normal 2 2 2 2 25 2 3 2 5 5" xfId="28022"/>
    <cellStyle name="Normal 2 2 2 2 25 2 3 2 5 6" xfId="31749"/>
    <cellStyle name="Normal 2 2 2 2 25 2 3 2 5 7" xfId="35482"/>
    <cellStyle name="Normal 2 2 2 2 25 2 3 2 5 8" xfId="39213"/>
    <cellStyle name="Normal 2 2 2 2 25 2 3 2 6" xfId="3618"/>
    <cellStyle name="Normal 2 2 2 2 25 2 3 2 6 2" xfId="10181"/>
    <cellStyle name="Normal 2 2 2 2 25 2 3 2 6 2 2" xfId="24286"/>
    <cellStyle name="Normal 2 2 2 2 25 2 3 2 6 3" xfId="16800"/>
    <cellStyle name="Normal 2 2 2 2 25 2 3 2 6 3 2" xfId="20551"/>
    <cellStyle name="Normal 2 2 2 2 25 2 3 2 6 4" xfId="13039"/>
    <cellStyle name="Normal 2 2 2 2 25 2 3 2 6 5" xfId="28023"/>
    <cellStyle name="Normal 2 2 2 2 25 2 3 2 6 6" xfId="31750"/>
    <cellStyle name="Normal 2 2 2 2 25 2 3 2 6 7" xfId="35483"/>
    <cellStyle name="Normal 2 2 2 2 25 2 3 2 6 8" xfId="39214"/>
    <cellStyle name="Normal 2 2 2 2 25 2 3 2 7" xfId="3619"/>
    <cellStyle name="Normal 2 2 2 2 25 2 3 2 7 2" xfId="10182"/>
    <cellStyle name="Normal 2 2 2 2 25 2 3 2 7 2 2" xfId="24287"/>
    <cellStyle name="Normal 2 2 2 2 25 2 3 2 7 3" xfId="16801"/>
    <cellStyle name="Normal 2 2 2 2 25 2 3 2 7 3 2" xfId="20552"/>
    <cellStyle name="Normal 2 2 2 2 25 2 3 2 7 4" xfId="13040"/>
    <cellStyle name="Normal 2 2 2 2 25 2 3 2 7 5" xfId="28024"/>
    <cellStyle name="Normal 2 2 2 2 25 2 3 2 7 6" xfId="31751"/>
    <cellStyle name="Normal 2 2 2 2 25 2 3 2 7 7" xfId="35484"/>
    <cellStyle name="Normal 2 2 2 2 25 2 3 2 7 8" xfId="39215"/>
    <cellStyle name="Normal 2 2 2 2 25 2 3 2 8" xfId="3620"/>
    <cellStyle name="Normal 2 2 2 2 25 2 3 2 8 2" xfId="10183"/>
    <cellStyle name="Normal 2 2 2 2 25 2 3 2 8 2 2" xfId="24288"/>
    <cellStyle name="Normal 2 2 2 2 25 2 3 2 8 3" xfId="16802"/>
    <cellStyle name="Normal 2 2 2 2 25 2 3 2 8 3 2" xfId="20553"/>
    <cellStyle name="Normal 2 2 2 2 25 2 3 2 8 4" xfId="13041"/>
    <cellStyle name="Normal 2 2 2 2 25 2 3 2 8 5" xfId="28025"/>
    <cellStyle name="Normal 2 2 2 2 25 2 3 2 8 6" xfId="31752"/>
    <cellStyle name="Normal 2 2 2 2 25 2 3 2 8 7" xfId="35485"/>
    <cellStyle name="Normal 2 2 2 2 25 2 3 2 8 8" xfId="39216"/>
    <cellStyle name="Normal 2 2 2 2 25 2 3 2 9" xfId="3621"/>
    <cellStyle name="Normal 2 2 2 2 25 2 3 2 9 2" xfId="10184"/>
    <cellStyle name="Normal 2 2 2 2 25 2 3 2 9 2 2" xfId="24289"/>
    <cellStyle name="Normal 2 2 2 2 25 2 3 2 9 3" xfId="16803"/>
    <cellStyle name="Normal 2 2 2 2 25 2 3 2 9 3 2" xfId="20554"/>
    <cellStyle name="Normal 2 2 2 2 25 2 3 2 9 4" xfId="13042"/>
    <cellStyle name="Normal 2 2 2 2 25 2 3 2 9 5" xfId="28026"/>
    <cellStyle name="Normal 2 2 2 2 25 2 3 2 9 6" xfId="31753"/>
    <cellStyle name="Normal 2 2 2 2 25 2 3 2 9 7" xfId="35486"/>
    <cellStyle name="Normal 2 2 2 2 25 2 3 2 9 8" xfId="39217"/>
    <cellStyle name="Normal 2 2 2 2 25 2 3 3" xfId="3622"/>
    <cellStyle name="Normal 2 2 2 2 25 2 3 3 10" xfId="3623"/>
    <cellStyle name="Normal 2 2 2 2 25 2 3 3 10 2" xfId="10186"/>
    <cellStyle name="Normal 2 2 2 2 25 2 3 3 10 2 2" xfId="24291"/>
    <cellStyle name="Normal 2 2 2 2 25 2 3 3 10 3" xfId="16805"/>
    <cellStyle name="Normal 2 2 2 2 25 2 3 3 10 3 2" xfId="20556"/>
    <cellStyle name="Normal 2 2 2 2 25 2 3 3 10 4" xfId="13044"/>
    <cellStyle name="Normal 2 2 2 2 25 2 3 3 10 5" xfId="28028"/>
    <cellStyle name="Normal 2 2 2 2 25 2 3 3 10 6" xfId="31755"/>
    <cellStyle name="Normal 2 2 2 2 25 2 3 3 10 7" xfId="35488"/>
    <cellStyle name="Normal 2 2 2 2 25 2 3 3 10 8" xfId="39219"/>
    <cellStyle name="Normal 2 2 2 2 25 2 3 3 11" xfId="3624"/>
    <cellStyle name="Normal 2 2 2 2 25 2 3 3 11 2" xfId="10187"/>
    <cellStyle name="Normal 2 2 2 2 25 2 3 3 11 2 2" xfId="24292"/>
    <cellStyle name="Normal 2 2 2 2 25 2 3 3 11 3" xfId="16806"/>
    <cellStyle name="Normal 2 2 2 2 25 2 3 3 11 3 2" xfId="20557"/>
    <cellStyle name="Normal 2 2 2 2 25 2 3 3 11 4" xfId="13045"/>
    <cellStyle name="Normal 2 2 2 2 25 2 3 3 11 5" xfId="28029"/>
    <cellStyle name="Normal 2 2 2 2 25 2 3 3 11 6" xfId="31756"/>
    <cellStyle name="Normal 2 2 2 2 25 2 3 3 11 7" xfId="35489"/>
    <cellStyle name="Normal 2 2 2 2 25 2 3 3 11 8" xfId="39220"/>
    <cellStyle name="Normal 2 2 2 2 25 2 3 3 12" xfId="10185"/>
    <cellStyle name="Normal 2 2 2 2 25 2 3 3 12 2" xfId="24290"/>
    <cellStyle name="Normal 2 2 2 2 25 2 3 3 13" xfId="16804"/>
    <cellStyle name="Normal 2 2 2 2 25 2 3 3 13 2" xfId="20555"/>
    <cellStyle name="Normal 2 2 2 2 25 2 3 3 14" xfId="13043"/>
    <cellStyle name="Normal 2 2 2 2 25 2 3 3 15" xfId="28027"/>
    <cellStyle name="Normal 2 2 2 2 25 2 3 3 16" xfId="31754"/>
    <cellStyle name="Normal 2 2 2 2 25 2 3 3 17" xfId="35487"/>
    <cellStyle name="Normal 2 2 2 2 25 2 3 3 18" xfId="39218"/>
    <cellStyle name="Normal 2 2 2 2 25 2 3 3 2" xfId="3625"/>
    <cellStyle name="Normal 2 2 2 2 25 2 3 3 2 10" xfId="3626"/>
    <cellStyle name="Normal 2 2 2 2 25 2 3 3 2 11" xfId="3627"/>
    <cellStyle name="Normal 2 2 2 2 25 2 3 3 2 2" xfId="3628"/>
    <cellStyle name="Normal 2 2 2 2 25 2 3 3 2 2 2" xfId="3629"/>
    <cellStyle name="Normal 2 2 2 2 25 2 3 3 2 2 3" xfId="10188"/>
    <cellStyle name="Normal 2 2 2 2 25 2 3 3 2 2 3 2" xfId="24293"/>
    <cellStyle name="Normal 2 2 2 2 25 2 3 3 2 2 4" xfId="16807"/>
    <cellStyle name="Normal 2 2 2 2 25 2 3 3 2 2 4 2" xfId="20558"/>
    <cellStyle name="Normal 2 2 2 2 25 2 3 3 2 2 5" xfId="13046"/>
    <cellStyle name="Normal 2 2 2 2 25 2 3 3 2 2 6" xfId="28030"/>
    <cellStyle name="Normal 2 2 2 2 25 2 3 3 2 2 7" xfId="31757"/>
    <cellStyle name="Normal 2 2 2 2 25 2 3 3 2 2 8" xfId="35490"/>
    <cellStyle name="Normal 2 2 2 2 25 2 3 3 2 2 9" xfId="39221"/>
    <cellStyle name="Normal 2 2 2 2 25 2 3 3 2 3" xfId="3630"/>
    <cellStyle name="Normal 2 2 2 2 25 2 3 3 2 4" xfId="3631"/>
    <cellStyle name="Normal 2 2 2 2 25 2 3 3 2 5" xfId="3632"/>
    <cellStyle name="Normal 2 2 2 2 25 2 3 3 2 6" xfId="3633"/>
    <cellStyle name="Normal 2 2 2 2 25 2 3 3 2 7" xfId="3634"/>
    <cellStyle name="Normal 2 2 2 2 25 2 3 3 2 8" xfId="3635"/>
    <cellStyle name="Normal 2 2 2 2 25 2 3 3 2 9" xfId="3636"/>
    <cellStyle name="Normal 2 2 2 2 25 2 3 3 3" xfId="3637"/>
    <cellStyle name="Normal 2 2 2 2 25 2 3 3 3 2" xfId="3638"/>
    <cellStyle name="Normal 2 2 2 2 25 2 3 3 3 2 2" xfId="10190"/>
    <cellStyle name="Normal 2 2 2 2 25 2 3 3 3 2 2 2" xfId="24294"/>
    <cellStyle name="Normal 2 2 2 2 25 2 3 3 3 2 3" xfId="16808"/>
    <cellStyle name="Normal 2 2 2 2 25 2 3 3 3 2 3 2" xfId="20559"/>
    <cellStyle name="Normal 2 2 2 2 25 2 3 3 3 2 4" xfId="13047"/>
    <cellStyle name="Normal 2 2 2 2 25 2 3 3 3 2 5" xfId="28031"/>
    <cellStyle name="Normal 2 2 2 2 25 2 3 3 3 2 6" xfId="31758"/>
    <cellStyle name="Normal 2 2 2 2 25 2 3 3 3 2 7" xfId="35491"/>
    <cellStyle name="Normal 2 2 2 2 25 2 3 3 3 2 8" xfId="39222"/>
    <cellStyle name="Normal 2 2 2 2 25 2 3 3 4" xfId="3639"/>
    <cellStyle name="Normal 2 2 2 2 25 2 3 3 4 2" xfId="10191"/>
    <cellStyle name="Normal 2 2 2 2 25 2 3 3 4 2 2" xfId="24295"/>
    <cellStyle name="Normal 2 2 2 2 25 2 3 3 4 3" xfId="16809"/>
    <cellStyle name="Normal 2 2 2 2 25 2 3 3 4 3 2" xfId="20560"/>
    <cellStyle name="Normal 2 2 2 2 25 2 3 3 4 4" xfId="13048"/>
    <cellStyle name="Normal 2 2 2 2 25 2 3 3 4 5" xfId="28032"/>
    <cellStyle name="Normal 2 2 2 2 25 2 3 3 4 6" xfId="31759"/>
    <cellStyle name="Normal 2 2 2 2 25 2 3 3 4 7" xfId="35492"/>
    <cellStyle name="Normal 2 2 2 2 25 2 3 3 4 8" xfId="39223"/>
    <cellStyle name="Normal 2 2 2 2 25 2 3 3 5" xfId="3640"/>
    <cellStyle name="Normal 2 2 2 2 25 2 3 3 5 2" xfId="10192"/>
    <cellStyle name="Normal 2 2 2 2 25 2 3 3 5 2 2" xfId="24296"/>
    <cellStyle name="Normal 2 2 2 2 25 2 3 3 5 3" xfId="16810"/>
    <cellStyle name="Normal 2 2 2 2 25 2 3 3 5 3 2" xfId="20561"/>
    <cellStyle name="Normal 2 2 2 2 25 2 3 3 5 4" xfId="13049"/>
    <cellStyle name="Normal 2 2 2 2 25 2 3 3 5 5" xfId="28033"/>
    <cellStyle name="Normal 2 2 2 2 25 2 3 3 5 6" xfId="31760"/>
    <cellStyle name="Normal 2 2 2 2 25 2 3 3 5 7" xfId="35493"/>
    <cellStyle name="Normal 2 2 2 2 25 2 3 3 5 8" xfId="39224"/>
    <cellStyle name="Normal 2 2 2 2 25 2 3 3 6" xfId="3641"/>
    <cellStyle name="Normal 2 2 2 2 25 2 3 3 6 2" xfId="10193"/>
    <cellStyle name="Normal 2 2 2 2 25 2 3 3 6 2 2" xfId="24297"/>
    <cellStyle name="Normal 2 2 2 2 25 2 3 3 6 3" xfId="16811"/>
    <cellStyle name="Normal 2 2 2 2 25 2 3 3 6 3 2" xfId="20562"/>
    <cellStyle name="Normal 2 2 2 2 25 2 3 3 6 4" xfId="13050"/>
    <cellStyle name="Normal 2 2 2 2 25 2 3 3 6 5" xfId="28034"/>
    <cellStyle name="Normal 2 2 2 2 25 2 3 3 6 6" xfId="31761"/>
    <cellStyle name="Normal 2 2 2 2 25 2 3 3 6 7" xfId="35494"/>
    <cellStyle name="Normal 2 2 2 2 25 2 3 3 6 8" xfId="39225"/>
    <cellStyle name="Normal 2 2 2 2 25 2 3 3 7" xfId="3642"/>
    <cellStyle name="Normal 2 2 2 2 25 2 3 3 7 2" xfId="10194"/>
    <cellStyle name="Normal 2 2 2 2 25 2 3 3 7 2 2" xfId="24298"/>
    <cellStyle name="Normal 2 2 2 2 25 2 3 3 7 3" xfId="16812"/>
    <cellStyle name="Normal 2 2 2 2 25 2 3 3 7 3 2" xfId="20563"/>
    <cellStyle name="Normal 2 2 2 2 25 2 3 3 7 4" xfId="13051"/>
    <cellStyle name="Normal 2 2 2 2 25 2 3 3 7 5" xfId="28035"/>
    <cellStyle name="Normal 2 2 2 2 25 2 3 3 7 6" xfId="31762"/>
    <cellStyle name="Normal 2 2 2 2 25 2 3 3 7 7" xfId="35495"/>
    <cellStyle name="Normal 2 2 2 2 25 2 3 3 7 8" xfId="39226"/>
    <cellStyle name="Normal 2 2 2 2 25 2 3 3 8" xfId="3643"/>
    <cellStyle name="Normal 2 2 2 2 25 2 3 3 8 2" xfId="10195"/>
    <cellStyle name="Normal 2 2 2 2 25 2 3 3 8 2 2" xfId="24299"/>
    <cellStyle name="Normal 2 2 2 2 25 2 3 3 8 3" xfId="16813"/>
    <cellStyle name="Normal 2 2 2 2 25 2 3 3 8 3 2" xfId="20564"/>
    <cellStyle name="Normal 2 2 2 2 25 2 3 3 8 4" xfId="13052"/>
    <cellStyle name="Normal 2 2 2 2 25 2 3 3 8 5" xfId="28036"/>
    <cellStyle name="Normal 2 2 2 2 25 2 3 3 8 6" xfId="31763"/>
    <cellStyle name="Normal 2 2 2 2 25 2 3 3 8 7" xfId="35496"/>
    <cellStyle name="Normal 2 2 2 2 25 2 3 3 8 8" xfId="39227"/>
    <cellStyle name="Normal 2 2 2 2 25 2 3 3 9" xfId="3644"/>
    <cellStyle name="Normal 2 2 2 2 25 2 3 3 9 2" xfId="10196"/>
    <cellStyle name="Normal 2 2 2 2 25 2 3 3 9 2 2" xfId="24300"/>
    <cellStyle name="Normal 2 2 2 2 25 2 3 3 9 3" xfId="16814"/>
    <cellStyle name="Normal 2 2 2 2 25 2 3 3 9 3 2" xfId="20565"/>
    <cellStyle name="Normal 2 2 2 2 25 2 3 3 9 4" xfId="13053"/>
    <cellStyle name="Normal 2 2 2 2 25 2 3 3 9 5" xfId="28037"/>
    <cellStyle name="Normal 2 2 2 2 25 2 3 3 9 6" xfId="31764"/>
    <cellStyle name="Normal 2 2 2 2 25 2 3 3 9 7" xfId="35497"/>
    <cellStyle name="Normal 2 2 2 2 25 2 3 3 9 8" xfId="39228"/>
    <cellStyle name="Normal 2 2 2 2 25 2 3 4" xfId="3645"/>
    <cellStyle name="Normal 2 2 2 2 25 2 3 4 2" xfId="3646"/>
    <cellStyle name="Normal 2 2 2 2 25 2 3 4 3" xfId="10197"/>
    <cellStyle name="Normal 2 2 2 2 25 2 3 4 3 2" xfId="24301"/>
    <cellStyle name="Normal 2 2 2 2 25 2 3 4 4" xfId="16815"/>
    <cellStyle name="Normal 2 2 2 2 25 2 3 4 4 2" xfId="20566"/>
    <cellStyle name="Normal 2 2 2 2 25 2 3 4 5" xfId="13054"/>
    <cellStyle name="Normal 2 2 2 2 25 2 3 4 6" xfId="28038"/>
    <cellStyle name="Normal 2 2 2 2 25 2 3 4 7" xfId="31765"/>
    <cellStyle name="Normal 2 2 2 2 25 2 3 4 8" xfId="35498"/>
    <cellStyle name="Normal 2 2 2 2 25 2 3 4 9" xfId="39229"/>
    <cellStyle name="Normal 2 2 2 2 25 2 3 5" xfId="3647"/>
    <cellStyle name="Normal 2 2 2 2 25 2 3 6" xfId="3648"/>
    <cellStyle name="Normal 2 2 2 2 25 2 3 7" xfId="3649"/>
    <cellStyle name="Normal 2 2 2 2 25 2 3 8" xfId="3650"/>
    <cellStyle name="Normal 2 2 2 2 25 2 3 9" xfId="3651"/>
    <cellStyle name="Normal 2 2 2 2 25 2 4" xfId="3652"/>
    <cellStyle name="Normal 2 2 2 2 25 2 4 10" xfId="3653"/>
    <cellStyle name="Normal 2 2 2 2 25 2 4 11" xfId="3654"/>
    <cellStyle name="Normal 2 2 2 2 25 2 4 12" xfId="3655"/>
    <cellStyle name="Normal 2 2 2 2 25 2 4 2" xfId="3656"/>
    <cellStyle name="Normal 2 2 2 2 25 2 4 2 10" xfId="3657"/>
    <cellStyle name="Normal 2 2 2 2 25 2 4 2 10 2" xfId="10205"/>
    <cellStyle name="Normal 2 2 2 2 25 2 4 2 10 2 2" xfId="24303"/>
    <cellStyle name="Normal 2 2 2 2 25 2 4 2 10 3" xfId="16817"/>
    <cellStyle name="Normal 2 2 2 2 25 2 4 2 10 3 2" xfId="20568"/>
    <cellStyle name="Normal 2 2 2 2 25 2 4 2 10 4" xfId="13056"/>
    <cellStyle name="Normal 2 2 2 2 25 2 4 2 10 5" xfId="28040"/>
    <cellStyle name="Normal 2 2 2 2 25 2 4 2 10 6" xfId="31767"/>
    <cellStyle name="Normal 2 2 2 2 25 2 4 2 10 7" xfId="35500"/>
    <cellStyle name="Normal 2 2 2 2 25 2 4 2 10 8" xfId="39231"/>
    <cellStyle name="Normal 2 2 2 2 25 2 4 2 11" xfId="3658"/>
    <cellStyle name="Normal 2 2 2 2 25 2 4 2 11 2" xfId="10206"/>
    <cellStyle name="Normal 2 2 2 2 25 2 4 2 11 2 2" xfId="24304"/>
    <cellStyle name="Normal 2 2 2 2 25 2 4 2 11 3" xfId="16818"/>
    <cellStyle name="Normal 2 2 2 2 25 2 4 2 11 3 2" xfId="20569"/>
    <cellStyle name="Normal 2 2 2 2 25 2 4 2 11 4" xfId="13057"/>
    <cellStyle name="Normal 2 2 2 2 25 2 4 2 11 5" xfId="28041"/>
    <cellStyle name="Normal 2 2 2 2 25 2 4 2 11 6" xfId="31768"/>
    <cellStyle name="Normal 2 2 2 2 25 2 4 2 11 7" xfId="35501"/>
    <cellStyle name="Normal 2 2 2 2 25 2 4 2 11 8" xfId="39232"/>
    <cellStyle name="Normal 2 2 2 2 25 2 4 2 12" xfId="10204"/>
    <cellStyle name="Normal 2 2 2 2 25 2 4 2 12 2" xfId="24302"/>
    <cellStyle name="Normal 2 2 2 2 25 2 4 2 13" xfId="16816"/>
    <cellStyle name="Normal 2 2 2 2 25 2 4 2 13 2" xfId="20567"/>
    <cellStyle name="Normal 2 2 2 2 25 2 4 2 14" xfId="13055"/>
    <cellStyle name="Normal 2 2 2 2 25 2 4 2 15" xfId="28039"/>
    <cellStyle name="Normal 2 2 2 2 25 2 4 2 16" xfId="31766"/>
    <cellStyle name="Normal 2 2 2 2 25 2 4 2 17" xfId="35499"/>
    <cellStyle name="Normal 2 2 2 2 25 2 4 2 18" xfId="39230"/>
    <cellStyle name="Normal 2 2 2 2 25 2 4 2 2" xfId="3659"/>
    <cellStyle name="Normal 2 2 2 2 25 2 4 2 2 10" xfId="3660"/>
    <cellStyle name="Normal 2 2 2 2 25 2 4 2 2 11" xfId="3661"/>
    <cellStyle name="Normal 2 2 2 2 25 2 4 2 2 2" xfId="3662"/>
    <cellStyle name="Normal 2 2 2 2 25 2 4 2 2 2 2" xfId="3663"/>
    <cellStyle name="Normal 2 2 2 2 25 2 4 2 2 2 3" xfId="10210"/>
    <cellStyle name="Normal 2 2 2 2 25 2 4 2 2 2 3 2" xfId="24305"/>
    <cellStyle name="Normal 2 2 2 2 25 2 4 2 2 2 4" xfId="16819"/>
    <cellStyle name="Normal 2 2 2 2 25 2 4 2 2 2 4 2" xfId="20570"/>
    <cellStyle name="Normal 2 2 2 2 25 2 4 2 2 2 5" xfId="13058"/>
    <cellStyle name="Normal 2 2 2 2 25 2 4 2 2 2 6" xfId="28042"/>
    <cellStyle name="Normal 2 2 2 2 25 2 4 2 2 2 7" xfId="31769"/>
    <cellStyle name="Normal 2 2 2 2 25 2 4 2 2 2 8" xfId="35502"/>
    <cellStyle name="Normal 2 2 2 2 25 2 4 2 2 2 9" xfId="39233"/>
    <cellStyle name="Normal 2 2 2 2 25 2 4 2 2 3" xfId="3664"/>
    <cellStyle name="Normal 2 2 2 2 25 2 4 2 2 4" xfId="3665"/>
    <cellStyle name="Normal 2 2 2 2 25 2 4 2 2 5" xfId="3666"/>
    <cellStyle name="Normal 2 2 2 2 25 2 4 2 2 6" xfId="3667"/>
    <cellStyle name="Normal 2 2 2 2 25 2 4 2 2 7" xfId="3668"/>
    <cellStyle name="Normal 2 2 2 2 25 2 4 2 2 8" xfId="3669"/>
    <cellStyle name="Normal 2 2 2 2 25 2 4 2 2 9" xfId="3670"/>
    <cellStyle name="Normal 2 2 2 2 25 2 4 2 3" xfId="3671"/>
    <cellStyle name="Normal 2 2 2 2 25 2 4 2 3 2" xfId="3672"/>
    <cellStyle name="Normal 2 2 2 2 25 2 4 2 3 2 2" xfId="10212"/>
    <cellStyle name="Normal 2 2 2 2 25 2 4 2 3 2 2 2" xfId="24306"/>
    <cellStyle name="Normal 2 2 2 2 25 2 4 2 3 2 3" xfId="16820"/>
    <cellStyle name="Normal 2 2 2 2 25 2 4 2 3 2 3 2" xfId="20571"/>
    <cellStyle name="Normal 2 2 2 2 25 2 4 2 3 2 4" xfId="13059"/>
    <cellStyle name="Normal 2 2 2 2 25 2 4 2 3 2 5" xfId="28043"/>
    <cellStyle name="Normal 2 2 2 2 25 2 4 2 3 2 6" xfId="31770"/>
    <cellStyle name="Normal 2 2 2 2 25 2 4 2 3 2 7" xfId="35503"/>
    <cellStyle name="Normal 2 2 2 2 25 2 4 2 3 2 8" xfId="39234"/>
    <cellStyle name="Normal 2 2 2 2 25 2 4 2 4" xfId="3673"/>
    <cellStyle name="Normal 2 2 2 2 25 2 4 2 4 2" xfId="10213"/>
    <cellStyle name="Normal 2 2 2 2 25 2 4 2 4 2 2" xfId="24307"/>
    <cellStyle name="Normal 2 2 2 2 25 2 4 2 4 3" xfId="16821"/>
    <cellStyle name="Normal 2 2 2 2 25 2 4 2 4 3 2" xfId="20572"/>
    <cellStyle name="Normal 2 2 2 2 25 2 4 2 4 4" xfId="13060"/>
    <cellStyle name="Normal 2 2 2 2 25 2 4 2 4 5" xfId="28044"/>
    <cellStyle name="Normal 2 2 2 2 25 2 4 2 4 6" xfId="31771"/>
    <cellStyle name="Normal 2 2 2 2 25 2 4 2 4 7" xfId="35504"/>
    <cellStyle name="Normal 2 2 2 2 25 2 4 2 4 8" xfId="39235"/>
    <cellStyle name="Normal 2 2 2 2 25 2 4 2 5" xfId="3674"/>
    <cellStyle name="Normal 2 2 2 2 25 2 4 2 5 2" xfId="10214"/>
    <cellStyle name="Normal 2 2 2 2 25 2 4 2 5 2 2" xfId="24308"/>
    <cellStyle name="Normal 2 2 2 2 25 2 4 2 5 3" xfId="16822"/>
    <cellStyle name="Normal 2 2 2 2 25 2 4 2 5 3 2" xfId="20573"/>
    <cellStyle name="Normal 2 2 2 2 25 2 4 2 5 4" xfId="13061"/>
    <cellStyle name="Normal 2 2 2 2 25 2 4 2 5 5" xfId="28045"/>
    <cellStyle name="Normal 2 2 2 2 25 2 4 2 5 6" xfId="31772"/>
    <cellStyle name="Normal 2 2 2 2 25 2 4 2 5 7" xfId="35505"/>
    <cellStyle name="Normal 2 2 2 2 25 2 4 2 5 8" xfId="39236"/>
    <cellStyle name="Normal 2 2 2 2 25 2 4 2 6" xfId="3675"/>
    <cellStyle name="Normal 2 2 2 2 25 2 4 2 6 2" xfId="10215"/>
    <cellStyle name="Normal 2 2 2 2 25 2 4 2 6 2 2" xfId="24309"/>
    <cellStyle name="Normal 2 2 2 2 25 2 4 2 6 3" xfId="16823"/>
    <cellStyle name="Normal 2 2 2 2 25 2 4 2 6 3 2" xfId="20574"/>
    <cellStyle name="Normal 2 2 2 2 25 2 4 2 6 4" xfId="13062"/>
    <cellStyle name="Normal 2 2 2 2 25 2 4 2 6 5" xfId="28046"/>
    <cellStyle name="Normal 2 2 2 2 25 2 4 2 6 6" xfId="31773"/>
    <cellStyle name="Normal 2 2 2 2 25 2 4 2 6 7" xfId="35506"/>
    <cellStyle name="Normal 2 2 2 2 25 2 4 2 6 8" xfId="39237"/>
    <cellStyle name="Normal 2 2 2 2 25 2 4 2 7" xfId="3676"/>
    <cellStyle name="Normal 2 2 2 2 25 2 4 2 7 2" xfId="10216"/>
    <cellStyle name="Normal 2 2 2 2 25 2 4 2 7 2 2" xfId="24310"/>
    <cellStyle name="Normal 2 2 2 2 25 2 4 2 7 3" xfId="16824"/>
    <cellStyle name="Normal 2 2 2 2 25 2 4 2 7 3 2" xfId="20575"/>
    <cellStyle name="Normal 2 2 2 2 25 2 4 2 7 4" xfId="13063"/>
    <cellStyle name="Normal 2 2 2 2 25 2 4 2 7 5" xfId="28047"/>
    <cellStyle name="Normal 2 2 2 2 25 2 4 2 7 6" xfId="31774"/>
    <cellStyle name="Normal 2 2 2 2 25 2 4 2 7 7" xfId="35507"/>
    <cellStyle name="Normal 2 2 2 2 25 2 4 2 7 8" xfId="39238"/>
    <cellStyle name="Normal 2 2 2 2 25 2 4 2 8" xfId="3677"/>
    <cellStyle name="Normal 2 2 2 2 25 2 4 2 8 2" xfId="10217"/>
    <cellStyle name="Normal 2 2 2 2 25 2 4 2 8 2 2" xfId="24311"/>
    <cellStyle name="Normal 2 2 2 2 25 2 4 2 8 3" xfId="16825"/>
    <cellStyle name="Normal 2 2 2 2 25 2 4 2 8 3 2" xfId="20576"/>
    <cellStyle name="Normal 2 2 2 2 25 2 4 2 8 4" xfId="13064"/>
    <cellStyle name="Normal 2 2 2 2 25 2 4 2 8 5" xfId="28048"/>
    <cellStyle name="Normal 2 2 2 2 25 2 4 2 8 6" xfId="31775"/>
    <cellStyle name="Normal 2 2 2 2 25 2 4 2 8 7" xfId="35508"/>
    <cellStyle name="Normal 2 2 2 2 25 2 4 2 8 8" xfId="39239"/>
    <cellStyle name="Normal 2 2 2 2 25 2 4 2 9" xfId="3678"/>
    <cellStyle name="Normal 2 2 2 2 25 2 4 2 9 2" xfId="10218"/>
    <cellStyle name="Normal 2 2 2 2 25 2 4 2 9 2 2" xfId="24312"/>
    <cellStyle name="Normal 2 2 2 2 25 2 4 2 9 3" xfId="16826"/>
    <cellStyle name="Normal 2 2 2 2 25 2 4 2 9 3 2" xfId="20577"/>
    <cellStyle name="Normal 2 2 2 2 25 2 4 2 9 4" xfId="13065"/>
    <cellStyle name="Normal 2 2 2 2 25 2 4 2 9 5" xfId="28049"/>
    <cellStyle name="Normal 2 2 2 2 25 2 4 2 9 6" xfId="31776"/>
    <cellStyle name="Normal 2 2 2 2 25 2 4 2 9 7" xfId="35509"/>
    <cellStyle name="Normal 2 2 2 2 25 2 4 2 9 8" xfId="39240"/>
    <cellStyle name="Normal 2 2 2 2 25 2 4 3" xfId="3679"/>
    <cellStyle name="Normal 2 2 2 2 25 2 4 3 2" xfId="3680"/>
    <cellStyle name="Normal 2 2 2 2 25 2 4 3 3" xfId="10219"/>
    <cellStyle name="Normal 2 2 2 2 25 2 4 3 3 2" xfId="24313"/>
    <cellStyle name="Normal 2 2 2 2 25 2 4 3 4" xfId="16827"/>
    <cellStyle name="Normal 2 2 2 2 25 2 4 3 4 2" xfId="20578"/>
    <cellStyle name="Normal 2 2 2 2 25 2 4 3 5" xfId="13066"/>
    <cellStyle name="Normal 2 2 2 2 25 2 4 3 6" xfId="28050"/>
    <cellStyle name="Normal 2 2 2 2 25 2 4 3 7" xfId="31777"/>
    <cellStyle name="Normal 2 2 2 2 25 2 4 3 8" xfId="35510"/>
    <cellStyle name="Normal 2 2 2 2 25 2 4 3 9" xfId="39241"/>
    <cellStyle name="Normal 2 2 2 2 25 2 4 4" xfId="3681"/>
    <cellStyle name="Normal 2 2 2 2 25 2 4 5" xfId="3682"/>
    <cellStyle name="Normal 2 2 2 2 25 2 4 6" xfId="3683"/>
    <cellStyle name="Normal 2 2 2 2 25 2 4 7" xfId="3684"/>
    <cellStyle name="Normal 2 2 2 2 25 2 4 8" xfId="3685"/>
    <cellStyle name="Normal 2 2 2 2 25 2 4 9" xfId="3686"/>
    <cellStyle name="Normal 2 2 2 2 25 2 5" xfId="3687"/>
    <cellStyle name="Normal 2 2 2 2 25 2 5 10" xfId="3688"/>
    <cellStyle name="Normal 2 2 2 2 25 2 5 11" xfId="3689"/>
    <cellStyle name="Normal 2 2 2 2 25 2 5 2" xfId="3690"/>
    <cellStyle name="Normal 2 2 2 2 25 2 5 2 2" xfId="3691"/>
    <cellStyle name="Normal 2 2 2 2 25 2 5 2 3" xfId="10226"/>
    <cellStyle name="Normal 2 2 2 2 25 2 5 2 3 2" xfId="24314"/>
    <cellStyle name="Normal 2 2 2 2 25 2 5 2 4" xfId="16828"/>
    <cellStyle name="Normal 2 2 2 2 25 2 5 2 4 2" xfId="20579"/>
    <cellStyle name="Normal 2 2 2 2 25 2 5 2 5" xfId="13067"/>
    <cellStyle name="Normal 2 2 2 2 25 2 5 2 6" xfId="28051"/>
    <cellStyle name="Normal 2 2 2 2 25 2 5 2 7" xfId="31778"/>
    <cellStyle name="Normal 2 2 2 2 25 2 5 2 8" xfId="35511"/>
    <cellStyle name="Normal 2 2 2 2 25 2 5 2 9" xfId="39242"/>
    <cellStyle name="Normal 2 2 2 2 25 2 5 3" xfId="3692"/>
    <cellStyle name="Normal 2 2 2 2 25 2 5 4" xfId="3693"/>
    <cellStyle name="Normal 2 2 2 2 25 2 5 5" xfId="3694"/>
    <cellStyle name="Normal 2 2 2 2 25 2 5 6" xfId="3695"/>
    <cellStyle name="Normal 2 2 2 2 25 2 5 7" xfId="3696"/>
    <cellStyle name="Normal 2 2 2 2 25 2 5 8" xfId="3697"/>
    <cellStyle name="Normal 2 2 2 2 25 2 5 9" xfId="3698"/>
    <cellStyle name="Normal 2 2 2 2 25 2 6" xfId="3699"/>
    <cellStyle name="Normal 2 2 2 2 25 2 6 2" xfId="3700"/>
    <cellStyle name="Normal 2 2 2 2 25 2 6 2 2" xfId="10229"/>
    <cellStyle name="Normal 2 2 2 2 25 2 6 2 2 2" xfId="24315"/>
    <cellStyle name="Normal 2 2 2 2 25 2 6 2 3" xfId="16829"/>
    <cellStyle name="Normal 2 2 2 2 25 2 6 2 3 2" xfId="20580"/>
    <cellStyle name="Normal 2 2 2 2 25 2 6 2 4" xfId="13068"/>
    <cellStyle name="Normal 2 2 2 2 25 2 6 2 5" xfId="28052"/>
    <cellStyle name="Normal 2 2 2 2 25 2 6 2 6" xfId="31779"/>
    <cellStyle name="Normal 2 2 2 2 25 2 6 2 7" xfId="35512"/>
    <cellStyle name="Normal 2 2 2 2 25 2 6 2 8" xfId="39243"/>
    <cellStyle name="Normal 2 2 2 2 25 2 7" xfId="3701"/>
    <cellStyle name="Normal 2 2 2 2 25 2 7 2" xfId="10230"/>
    <cellStyle name="Normal 2 2 2 2 25 2 7 2 2" xfId="24316"/>
    <cellStyle name="Normal 2 2 2 2 25 2 7 3" xfId="16830"/>
    <cellStyle name="Normal 2 2 2 2 25 2 7 3 2" xfId="20581"/>
    <cellStyle name="Normal 2 2 2 2 25 2 7 4" xfId="13069"/>
    <cellStyle name="Normal 2 2 2 2 25 2 7 5" xfId="28053"/>
    <cellStyle name="Normal 2 2 2 2 25 2 7 6" xfId="31780"/>
    <cellStyle name="Normal 2 2 2 2 25 2 7 7" xfId="35513"/>
    <cellStyle name="Normal 2 2 2 2 25 2 7 8" xfId="39244"/>
    <cellStyle name="Normal 2 2 2 2 25 2 8" xfId="3702"/>
    <cellStyle name="Normal 2 2 2 2 25 2 8 2" xfId="10231"/>
    <cellStyle name="Normal 2 2 2 2 25 2 8 2 2" xfId="24317"/>
    <cellStyle name="Normal 2 2 2 2 25 2 8 3" xfId="16831"/>
    <cellStyle name="Normal 2 2 2 2 25 2 8 3 2" xfId="20582"/>
    <cellStyle name="Normal 2 2 2 2 25 2 8 4" xfId="13070"/>
    <cellStyle name="Normal 2 2 2 2 25 2 8 5" xfId="28054"/>
    <cellStyle name="Normal 2 2 2 2 25 2 8 6" xfId="31781"/>
    <cellStyle name="Normal 2 2 2 2 25 2 8 7" xfId="35514"/>
    <cellStyle name="Normal 2 2 2 2 25 2 8 8" xfId="39245"/>
    <cellStyle name="Normal 2 2 2 2 25 2 9" xfId="3703"/>
    <cellStyle name="Normal 2 2 2 2 25 2 9 2" xfId="10232"/>
    <cellStyle name="Normal 2 2 2 2 25 2 9 2 2" xfId="24318"/>
    <cellStyle name="Normal 2 2 2 2 25 2 9 3" xfId="16832"/>
    <cellStyle name="Normal 2 2 2 2 25 2 9 3 2" xfId="20583"/>
    <cellStyle name="Normal 2 2 2 2 25 2 9 4" xfId="13071"/>
    <cellStyle name="Normal 2 2 2 2 25 2 9 5" xfId="28055"/>
    <cellStyle name="Normal 2 2 2 2 25 2 9 6" xfId="31782"/>
    <cellStyle name="Normal 2 2 2 2 25 2 9 7" xfId="35515"/>
    <cellStyle name="Normal 2 2 2 2 25 2 9 8" xfId="39246"/>
    <cellStyle name="Normal 2 2 2 2 25 3" xfId="3704"/>
    <cellStyle name="Normal 2 2 2 2 25 3 10" xfId="3705"/>
    <cellStyle name="Normal 2 2 2 2 25 3 10 2" xfId="10234"/>
    <cellStyle name="Normal 2 2 2 2 25 3 10 2 2" xfId="24320"/>
    <cellStyle name="Normal 2 2 2 2 25 3 10 3" xfId="16834"/>
    <cellStyle name="Normal 2 2 2 2 25 3 10 3 2" xfId="20585"/>
    <cellStyle name="Normal 2 2 2 2 25 3 10 4" xfId="13073"/>
    <cellStyle name="Normal 2 2 2 2 25 3 10 5" xfId="28057"/>
    <cellStyle name="Normal 2 2 2 2 25 3 10 6" xfId="31784"/>
    <cellStyle name="Normal 2 2 2 2 25 3 10 7" xfId="35517"/>
    <cellStyle name="Normal 2 2 2 2 25 3 10 8" xfId="39248"/>
    <cellStyle name="Normal 2 2 2 2 25 3 11" xfId="3706"/>
    <cellStyle name="Normal 2 2 2 2 25 3 11 2" xfId="10235"/>
    <cellStyle name="Normal 2 2 2 2 25 3 11 2 2" xfId="24321"/>
    <cellStyle name="Normal 2 2 2 2 25 3 11 3" xfId="16835"/>
    <cellStyle name="Normal 2 2 2 2 25 3 11 3 2" xfId="20586"/>
    <cellStyle name="Normal 2 2 2 2 25 3 11 4" xfId="13074"/>
    <cellStyle name="Normal 2 2 2 2 25 3 11 5" xfId="28058"/>
    <cellStyle name="Normal 2 2 2 2 25 3 11 6" xfId="31785"/>
    <cellStyle name="Normal 2 2 2 2 25 3 11 7" xfId="35518"/>
    <cellStyle name="Normal 2 2 2 2 25 3 11 8" xfId="39249"/>
    <cellStyle name="Normal 2 2 2 2 25 3 12" xfId="3707"/>
    <cellStyle name="Normal 2 2 2 2 25 3 12 2" xfId="10236"/>
    <cellStyle name="Normal 2 2 2 2 25 3 12 2 2" xfId="24322"/>
    <cellStyle name="Normal 2 2 2 2 25 3 12 3" xfId="16836"/>
    <cellStyle name="Normal 2 2 2 2 25 3 12 3 2" xfId="20587"/>
    <cellStyle name="Normal 2 2 2 2 25 3 12 4" xfId="13075"/>
    <cellStyle name="Normal 2 2 2 2 25 3 12 5" xfId="28059"/>
    <cellStyle name="Normal 2 2 2 2 25 3 12 6" xfId="31786"/>
    <cellStyle name="Normal 2 2 2 2 25 3 12 7" xfId="35519"/>
    <cellStyle name="Normal 2 2 2 2 25 3 12 8" xfId="39250"/>
    <cellStyle name="Normal 2 2 2 2 25 3 13" xfId="3708"/>
    <cellStyle name="Normal 2 2 2 2 25 3 13 2" xfId="10237"/>
    <cellStyle name="Normal 2 2 2 2 25 3 13 2 2" xfId="24323"/>
    <cellStyle name="Normal 2 2 2 2 25 3 13 3" xfId="16837"/>
    <cellStyle name="Normal 2 2 2 2 25 3 13 3 2" xfId="20588"/>
    <cellStyle name="Normal 2 2 2 2 25 3 13 4" xfId="13076"/>
    <cellStyle name="Normal 2 2 2 2 25 3 13 5" xfId="28060"/>
    <cellStyle name="Normal 2 2 2 2 25 3 13 6" xfId="31787"/>
    <cellStyle name="Normal 2 2 2 2 25 3 13 7" xfId="35520"/>
    <cellStyle name="Normal 2 2 2 2 25 3 13 8" xfId="39251"/>
    <cellStyle name="Normal 2 2 2 2 25 3 14" xfId="10233"/>
    <cellStyle name="Normal 2 2 2 2 25 3 14 2" xfId="24319"/>
    <cellStyle name="Normal 2 2 2 2 25 3 15" xfId="16833"/>
    <cellStyle name="Normal 2 2 2 2 25 3 15 2" xfId="20584"/>
    <cellStyle name="Normal 2 2 2 2 25 3 16" xfId="13072"/>
    <cellStyle name="Normal 2 2 2 2 25 3 17" xfId="28056"/>
    <cellStyle name="Normal 2 2 2 2 25 3 18" xfId="31783"/>
    <cellStyle name="Normal 2 2 2 2 25 3 19" xfId="35516"/>
    <cellStyle name="Normal 2 2 2 2 25 3 2" xfId="3709"/>
    <cellStyle name="Normal 2 2 2 2 25 3 2 10" xfId="3710"/>
    <cellStyle name="Normal 2 2 2 2 25 3 2 11" xfId="3711"/>
    <cellStyle name="Normal 2 2 2 2 25 3 2 12" xfId="3712"/>
    <cellStyle name="Normal 2 2 2 2 25 3 2 13" xfId="3713"/>
    <cellStyle name="Normal 2 2 2 2 25 3 2 2" xfId="3714"/>
    <cellStyle name="Normal 2 2 2 2 25 3 2 2 10" xfId="3715"/>
    <cellStyle name="Normal 2 2 2 2 25 3 2 2 10 2" xfId="10241"/>
    <cellStyle name="Normal 2 2 2 2 25 3 2 2 10 2 2" xfId="24325"/>
    <cellStyle name="Normal 2 2 2 2 25 3 2 2 10 3" xfId="16839"/>
    <cellStyle name="Normal 2 2 2 2 25 3 2 2 10 3 2" xfId="20590"/>
    <cellStyle name="Normal 2 2 2 2 25 3 2 2 10 4" xfId="13078"/>
    <cellStyle name="Normal 2 2 2 2 25 3 2 2 10 5" xfId="28062"/>
    <cellStyle name="Normal 2 2 2 2 25 3 2 2 10 6" xfId="31789"/>
    <cellStyle name="Normal 2 2 2 2 25 3 2 2 10 7" xfId="35522"/>
    <cellStyle name="Normal 2 2 2 2 25 3 2 2 10 8" xfId="39253"/>
    <cellStyle name="Normal 2 2 2 2 25 3 2 2 11" xfId="3716"/>
    <cellStyle name="Normal 2 2 2 2 25 3 2 2 11 2" xfId="10242"/>
    <cellStyle name="Normal 2 2 2 2 25 3 2 2 11 2 2" xfId="24326"/>
    <cellStyle name="Normal 2 2 2 2 25 3 2 2 11 3" xfId="16840"/>
    <cellStyle name="Normal 2 2 2 2 25 3 2 2 11 3 2" xfId="20591"/>
    <cellStyle name="Normal 2 2 2 2 25 3 2 2 11 4" xfId="13079"/>
    <cellStyle name="Normal 2 2 2 2 25 3 2 2 11 5" xfId="28063"/>
    <cellStyle name="Normal 2 2 2 2 25 3 2 2 11 6" xfId="31790"/>
    <cellStyle name="Normal 2 2 2 2 25 3 2 2 11 7" xfId="35523"/>
    <cellStyle name="Normal 2 2 2 2 25 3 2 2 11 8" xfId="39254"/>
    <cellStyle name="Normal 2 2 2 2 25 3 2 2 12" xfId="3717"/>
    <cellStyle name="Normal 2 2 2 2 25 3 2 2 12 2" xfId="10243"/>
    <cellStyle name="Normal 2 2 2 2 25 3 2 2 12 2 2" xfId="24327"/>
    <cellStyle name="Normal 2 2 2 2 25 3 2 2 12 3" xfId="16841"/>
    <cellStyle name="Normal 2 2 2 2 25 3 2 2 12 3 2" xfId="20592"/>
    <cellStyle name="Normal 2 2 2 2 25 3 2 2 12 4" xfId="13080"/>
    <cellStyle name="Normal 2 2 2 2 25 3 2 2 12 5" xfId="28064"/>
    <cellStyle name="Normal 2 2 2 2 25 3 2 2 12 6" xfId="31791"/>
    <cellStyle name="Normal 2 2 2 2 25 3 2 2 12 7" xfId="35524"/>
    <cellStyle name="Normal 2 2 2 2 25 3 2 2 12 8" xfId="39255"/>
    <cellStyle name="Normal 2 2 2 2 25 3 2 2 13" xfId="10240"/>
    <cellStyle name="Normal 2 2 2 2 25 3 2 2 13 2" xfId="24324"/>
    <cellStyle name="Normal 2 2 2 2 25 3 2 2 14" xfId="16838"/>
    <cellStyle name="Normal 2 2 2 2 25 3 2 2 14 2" xfId="20589"/>
    <cellStyle name="Normal 2 2 2 2 25 3 2 2 15" xfId="13077"/>
    <cellStyle name="Normal 2 2 2 2 25 3 2 2 16" xfId="28061"/>
    <cellStyle name="Normal 2 2 2 2 25 3 2 2 17" xfId="31788"/>
    <cellStyle name="Normal 2 2 2 2 25 3 2 2 18" xfId="35521"/>
    <cellStyle name="Normal 2 2 2 2 25 3 2 2 19" xfId="39252"/>
    <cellStyle name="Normal 2 2 2 2 25 3 2 2 2" xfId="3718"/>
    <cellStyle name="Normal 2 2 2 2 25 3 2 2 2 10" xfId="3719"/>
    <cellStyle name="Normal 2 2 2 2 25 3 2 2 2 11" xfId="3720"/>
    <cellStyle name="Normal 2 2 2 2 25 3 2 2 2 12" xfId="3721"/>
    <cellStyle name="Normal 2 2 2 2 25 3 2 2 2 2" xfId="3722"/>
    <cellStyle name="Normal 2 2 2 2 25 3 2 2 2 2 10" xfId="3723"/>
    <cellStyle name="Normal 2 2 2 2 25 3 2 2 2 2 10 2" xfId="10246"/>
    <cellStyle name="Normal 2 2 2 2 25 3 2 2 2 2 10 2 2" xfId="24329"/>
    <cellStyle name="Normal 2 2 2 2 25 3 2 2 2 2 10 3" xfId="16843"/>
    <cellStyle name="Normal 2 2 2 2 25 3 2 2 2 2 10 3 2" xfId="20594"/>
    <cellStyle name="Normal 2 2 2 2 25 3 2 2 2 2 10 4" xfId="13082"/>
    <cellStyle name="Normal 2 2 2 2 25 3 2 2 2 2 10 5" xfId="28066"/>
    <cellStyle name="Normal 2 2 2 2 25 3 2 2 2 2 10 6" xfId="31793"/>
    <cellStyle name="Normal 2 2 2 2 25 3 2 2 2 2 10 7" xfId="35526"/>
    <cellStyle name="Normal 2 2 2 2 25 3 2 2 2 2 10 8" xfId="39257"/>
    <cellStyle name="Normal 2 2 2 2 25 3 2 2 2 2 11" xfId="3724"/>
    <cellStyle name="Normal 2 2 2 2 25 3 2 2 2 2 11 2" xfId="10247"/>
    <cellStyle name="Normal 2 2 2 2 25 3 2 2 2 2 11 2 2" xfId="24330"/>
    <cellStyle name="Normal 2 2 2 2 25 3 2 2 2 2 11 3" xfId="16844"/>
    <cellStyle name="Normal 2 2 2 2 25 3 2 2 2 2 11 3 2" xfId="20595"/>
    <cellStyle name="Normal 2 2 2 2 25 3 2 2 2 2 11 4" xfId="13083"/>
    <cellStyle name="Normal 2 2 2 2 25 3 2 2 2 2 11 5" xfId="28067"/>
    <cellStyle name="Normal 2 2 2 2 25 3 2 2 2 2 11 6" xfId="31794"/>
    <cellStyle name="Normal 2 2 2 2 25 3 2 2 2 2 11 7" xfId="35527"/>
    <cellStyle name="Normal 2 2 2 2 25 3 2 2 2 2 11 8" xfId="39258"/>
    <cellStyle name="Normal 2 2 2 2 25 3 2 2 2 2 12" xfId="10245"/>
    <cellStyle name="Normal 2 2 2 2 25 3 2 2 2 2 12 2" xfId="24328"/>
    <cellStyle name="Normal 2 2 2 2 25 3 2 2 2 2 13" xfId="16842"/>
    <cellStyle name="Normal 2 2 2 2 25 3 2 2 2 2 13 2" xfId="20593"/>
    <cellStyle name="Normal 2 2 2 2 25 3 2 2 2 2 14" xfId="13081"/>
    <cellStyle name="Normal 2 2 2 2 25 3 2 2 2 2 15" xfId="28065"/>
    <cellStyle name="Normal 2 2 2 2 25 3 2 2 2 2 16" xfId="31792"/>
    <cellStyle name="Normal 2 2 2 2 25 3 2 2 2 2 17" xfId="35525"/>
    <cellStyle name="Normal 2 2 2 2 25 3 2 2 2 2 18" xfId="39256"/>
    <cellStyle name="Normal 2 2 2 2 25 3 2 2 2 2 2" xfId="3725"/>
    <cellStyle name="Normal 2 2 2 2 25 3 2 2 2 2 2 10" xfId="3726"/>
    <cellStyle name="Normal 2 2 2 2 25 3 2 2 2 2 2 11" xfId="3727"/>
    <cellStyle name="Normal 2 2 2 2 25 3 2 2 2 2 2 2" xfId="3728"/>
    <cellStyle name="Normal 2 2 2 2 25 3 2 2 2 2 2 2 2" xfId="3729"/>
    <cellStyle name="Normal 2 2 2 2 25 3 2 2 2 2 2 2 3" xfId="10249"/>
    <cellStyle name="Normal 2 2 2 2 25 3 2 2 2 2 2 2 3 2" xfId="24331"/>
    <cellStyle name="Normal 2 2 2 2 25 3 2 2 2 2 2 2 4" xfId="16845"/>
    <cellStyle name="Normal 2 2 2 2 25 3 2 2 2 2 2 2 4 2" xfId="20596"/>
    <cellStyle name="Normal 2 2 2 2 25 3 2 2 2 2 2 2 5" xfId="13084"/>
    <cellStyle name="Normal 2 2 2 2 25 3 2 2 2 2 2 2 6" xfId="28068"/>
    <cellStyle name="Normal 2 2 2 2 25 3 2 2 2 2 2 2 7" xfId="31795"/>
    <cellStyle name="Normal 2 2 2 2 25 3 2 2 2 2 2 2 8" xfId="35528"/>
    <cellStyle name="Normal 2 2 2 2 25 3 2 2 2 2 2 2 9" xfId="39259"/>
    <cellStyle name="Normal 2 2 2 2 25 3 2 2 2 2 2 3" xfId="3730"/>
    <cellStyle name="Normal 2 2 2 2 25 3 2 2 2 2 2 4" xfId="3731"/>
    <cellStyle name="Normal 2 2 2 2 25 3 2 2 2 2 2 5" xfId="3732"/>
    <cellStyle name="Normal 2 2 2 2 25 3 2 2 2 2 2 6" xfId="3733"/>
    <cellStyle name="Normal 2 2 2 2 25 3 2 2 2 2 2 7" xfId="3734"/>
    <cellStyle name="Normal 2 2 2 2 25 3 2 2 2 2 2 8" xfId="3735"/>
    <cellStyle name="Normal 2 2 2 2 25 3 2 2 2 2 2 9" xfId="3736"/>
    <cellStyle name="Normal 2 2 2 2 25 3 2 2 2 2 3" xfId="3737"/>
    <cellStyle name="Normal 2 2 2 2 25 3 2 2 2 2 3 2" xfId="3738"/>
    <cellStyle name="Normal 2 2 2 2 25 3 2 2 2 2 3 2 2" xfId="10252"/>
    <cellStyle name="Normal 2 2 2 2 25 3 2 2 2 2 3 2 2 2" xfId="24332"/>
    <cellStyle name="Normal 2 2 2 2 25 3 2 2 2 2 3 2 3" xfId="16846"/>
    <cellStyle name="Normal 2 2 2 2 25 3 2 2 2 2 3 2 3 2" xfId="20597"/>
    <cellStyle name="Normal 2 2 2 2 25 3 2 2 2 2 3 2 4" xfId="13085"/>
    <cellStyle name="Normal 2 2 2 2 25 3 2 2 2 2 3 2 5" xfId="28069"/>
    <cellStyle name="Normal 2 2 2 2 25 3 2 2 2 2 3 2 6" xfId="31796"/>
    <cellStyle name="Normal 2 2 2 2 25 3 2 2 2 2 3 2 7" xfId="35529"/>
    <cellStyle name="Normal 2 2 2 2 25 3 2 2 2 2 3 2 8" xfId="39260"/>
    <cellStyle name="Normal 2 2 2 2 25 3 2 2 2 2 4" xfId="3739"/>
    <cellStyle name="Normal 2 2 2 2 25 3 2 2 2 2 4 2" xfId="10253"/>
    <cellStyle name="Normal 2 2 2 2 25 3 2 2 2 2 4 2 2" xfId="24333"/>
    <cellStyle name="Normal 2 2 2 2 25 3 2 2 2 2 4 3" xfId="16847"/>
    <cellStyle name="Normal 2 2 2 2 25 3 2 2 2 2 4 3 2" xfId="20598"/>
    <cellStyle name="Normal 2 2 2 2 25 3 2 2 2 2 4 4" xfId="13086"/>
    <cellStyle name="Normal 2 2 2 2 25 3 2 2 2 2 4 5" xfId="28070"/>
    <cellStyle name="Normal 2 2 2 2 25 3 2 2 2 2 4 6" xfId="31797"/>
    <cellStyle name="Normal 2 2 2 2 25 3 2 2 2 2 4 7" xfId="35530"/>
    <cellStyle name="Normal 2 2 2 2 25 3 2 2 2 2 4 8" xfId="39261"/>
    <cellStyle name="Normal 2 2 2 2 25 3 2 2 2 2 5" xfId="3740"/>
    <cellStyle name="Normal 2 2 2 2 25 3 2 2 2 2 5 2" xfId="10254"/>
    <cellStyle name="Normal 2 2 2 2 25 3 2 2 2 2 5 2 2" xfId="24334"/>
    <cellStyle name="Normal 2 2 2 2 25 3 2 2 2 2 5 3" xfId="16848"/>
    <cellStyle name="Normal 2 2 2 2 25 3 2 2 2 2 5 3 2" xfId="20599"/>
    <cellStyle name="Normal 2 2 2 2 25 3 2 2 2 2 5 4" xfId="13087"/>
    <cellStyle name="Normal 2 2 2 2 25 3 2 2 2 2 5 5" xfId="28071"/>
    <cellStyle name="Normal 2 2 2 2 25 3 2 2 2 2 5 6" xfId="31798"/>
    <cellStyle name="Normal 2 2 2 2 25 3 2 2 2 2 5 7" xfId="35531"/>
    <cellStyle name="Normal 2 2 2 2 25 3 2 2 2 2 5 8" xfId="39262"/>
    <cellStyle name="Normal 2 2 2 2 25 3 2 2 2 2 6" xfId="3741"/>
    <cellStyle name="Normal 2 2 2 2 25 3 2 2 2 2 6 2" xfId="10255"/>
    <cellStyle name="Normal 2 2 2 2 25 3 2 2 2 2 6 2 2" xfId="24335"/>
    <cellStyle name="Normal 2 2 2 2 25 3 2 2 2 2 6 3" xfId="16849"/>
    <cellStyle name="Normal 2 2 2 2 25 3 2 2 2 2 6 3 2" xfId="20600"/>
    <cellStyle name="Normal 2 2 2 2 25 3 2 2 2 2 6 4" xfId="13088"/>
    <cellStyle name="Normal 2 2 2 2 25 3 2 2 2 2 6 5" xfId="28072"/>
    <cellStyle name="Normal 2 2 2 2 25 3 2 2 2 2 6 6" xfId="31799"/>
    <cellStyle name="Normal 2 2 2 2 25 3 2 2 2 2 6 7" xfId="35532"/>
    <cellStyle name="Normal 2 2 2 2 25 3 2 2 2 2 6 8" xfId="39263"/>
    <cellStyle name="Normal 2 2 2 2 25 3 2 2 2 2 7" xfId="3742"/>
    <cellStyle name="Normal 2 2 2 2 25 3 2 2 2 2 7 2" xfId="10256"/>
    <cellStyle name="Normal 2 2 2 2 25 3 2 2 2 2 7 2 2" xfId="24336"/>
    <cellStyle name="Normal 2 2 2 2 25 3 2 2 2 2 7 3" xfId="16850"/>
    <cellStyle name="Normal 2 2 2 2 25 3 2 2 2 2 7 3 2" xfId="20601"/>
    <cellStyle name="Normal 2 2 2 2 25 3 2 2 2 2 7 4" xfId="13089"/>
    <cellStyle name="Normal 2 2 2 2 25 3 2 2 2 2 7 5" xfId="28073"/>
    <cellStyle name="Normal 2 2 2 2 25 3 2 2 2 2 7 6" xfId="31800"/>
    <cellStyle name="Normal 2 2 2 2 25 3 2 2 2 2 7 7" xfId="35533"/>
    <cellStyle name="Normal 2 2 2 2 25 3 2 2 2 2 7 8" xfId="39264"/>
    <cellStyle name="Normal 2 2 2 2 25 3 2 2 2 2 8" xfId="3743"/>
    <cellStyle name="Normal 2 2 2 2 25 3 2 2 2 2 8 2" xfId="10257"/>
    <cellStyle name="Normal 2 2 2 2 25 3 2 2 2 2 8 2 2" xfId="24337"/>
    <cellStyle name="Normal 2 2 2 2 25 3 2 2 2 2 8 3" xfId="16851"/>
    <cellStyle name="Normal 2 2 2 2 25 3 2 2 2 2 8 3 2" xfId="20602"/>
    <cellStyle name="Normal 2 2 2 2 25 3 2 2 2 2 8 4" xfId="13090"/>
    <cellStyle name="Normal 2 2 2 2 25 3 2 2 2 2 8 5" xfId="28074"/>
    <cellStyle name="Normal 2 2 2 2 25 3 2 2 2 2 8 6" xfId="31801"/>
    <cellStyle name="Normal 2 2 2 2 25 3 2 2 2 2 8 7" xfId="35534"/>
    <cellStyle name="Normal 2 2 2 2 25 3 2 2 2 2 8 8" xfId="39265"/>
    <cellStyle name="Normal 2 2 2 2 25 3 2 2 2 2 9" xfId="3744"/>
    <cellStyle name="Normal 2 2 2 2 25 3 2 2 2 2 9 2" xfId="10258"/>
    <cellStyle name="Normal 2 2 2 2 25 3 2 2 2 2 9 2 2" xfId="24338"/>
    <cellStyle name="Normal 2 2 2 2 25 3 2 2 2 2 9 3" xfId="16852"/>
    <cellStyle name="Normal 2 2 2 2 25 3 2 2 2 2 9 3 2" xfId="20603"/>
    <cellStyle name="Normal 2 2 2 2 25 3 2 2 2 2 9 4" xfId="13091"/>
    <cellStyle name="Normal 2 2 2 2 25 3 2 2 2 2 9 5" xfId="28075"/>
    <cellStyle name="Normal 2 2 2 2 25 3 2 2 2 2 9 6" xfId="31802"/>
    <cellStyle name="Normal 2 2 2 2 25 3 2 2 2 2 9 7" xfId="35535"/>
    <cellStyle name="Normal 2 2 2 2 25 3 2 2 2 2 9 8" xfId="39266"/>
    <cellStyle name="Normal 2 2 2 2 25 3 2 2 2 3" xfId="3745"/>
    <cellStyle name="Normal 2 2 2 2 25 3 2 2 2 3 2" xfId="3746"/>
    <cellStyle name="Normal 2 2 2 2 25 3 2 2 2 3 3" xfId="10259"/>
    <cellStyle name="Normal 2 2 2 2 25 3 2 2 2 3 3 2" xfId="24339"/>
    <cellStyle name="Normal 2 2 2 2 25 3 2 2 2 3 4" xfId="16853"/>
    <cellStyle name="Normal 2 2 2 2 25 3 2 2 2 3 4 2" xfId="20604"/>
    <cellStyle name="Normal 2 2 2 2 25 3 2 2 2 3 5" xfId="13092"/>
    <cellStyle name="Normal 2 2 2 2 25 3 2 2 2 3 6" xfId="28076"/>
    <cellStyle name="Normal 2 2 2 2 25 3 2 2 2 3 7" xfId="31803"/>
    <cellStyle name="Normal 2 2 2 2 25 3 2 2 2 3 8" xfId="35536"/>
    <cellStyle name="Normal 2 2 2 2 25 3 2 2 2 3 9" xfId="39267"/>
    <cellStyle name="Normal 2 2 2 2 25 3 2 2 2 4" xfId="3747"/>
    <cellStyle name="Normal 2 2 2 2 25 3 2 2 2 5" xfId="3748"/>
    <cellStyle name="Normal 2 2 2 2 25 3 2 2 2 6" xfId="3749"/>
    <cellStyle name="Normal 2 2 2 2 25 3 2 2 2 7" xfId="3750"/>
    <cellStyle name="Normal 2 2 2 2 25 3 2 2 2 8" xfId="3751"/>
    <cellStyle name="Normal 2 2 2 2 25 3 2 2 2 9" xfId="3752"/>
    <cellStyle name="Normal 2 2 2 2 25 3 2 2 3" xfId="3753"/>
    <cellStyle name="Normal 2 2 2 2 25 3 2 2 3 10" xfId="3754"/>
    <cellStyle name="Normal 2 2 2 2 25 3 2 2 3 11" xfId="3755"/>
    <cellStyle name="Normal 2 2 2 2 25 3 2 2 3 2" xfId="3756"/>
    <cellStyle name="Normal 2 2 2 2 25 3 2 2 3 2 2" xfId="3757"/>
    <cellStyle name="Normal 2 2 2 2 25 3 2 2 3 2 3" xfId="10266"/>
    <cellStyle name="Normal 2 2 2 2 25 3 2 2 3 2 3 2" xfId="24340"/>
    <cellStyle name="Normal 2 2 2 2 25 3 2 2 3 2 4" xfId="16854"/>
    <cellStyle name="Normal 2 2 2 2 25 3 2 2 3 2 4 2" xfId="20605"/>
    <cellStyle name="Normal 2 2 2 2 25 3 2 2 3 2 5" xfId="13093"/>
    <cellStyle name="Normal 2 2 2 2 25 3 2 2 3 2 6" xfId="28077"/>
    <cellStyle name="Normal 2 2 2 2 25 3 2 2 3 2 7" xfId="31804"/>
    <cellStyle name="Normal 2 2 2 2 25 3 2 2 3 2 8" xfId="35537"/>
    <cellStyle name="Normal 2 2 2 2 25 3 2 2 3 2 9" xfId="39268"/>
    <cellStyle name="Normal 2 2 2 2 25 3 2 2 3 3" xfId="3758"/>
    <cellStyle name="Normal 2 2 2 2 25 3 2 2 3 4" xfId="3759"/>
    <cellStyle name="Normal 2 2 2 2 25 3 2 2 3 5" xfId="3760"/>
    <cellStyle name="Normal 2 2 2 2 25 3 2 2 3 6" xfId="3761"/>
    <cellStyle name="Normal 2 2 2 2 25 3 2 2 3 7" xfId="3762"/>
    <cellStyle name="Normal 2 2 2 2 25 3 2 2 3 8" xfId="3763"/>
    <cellStyle name="Normal 2 2 2 2 25 3 2 2 3 9" xfId="3764"/>
    <cellStyle name="Normal 2 2 2 2 25 3 2 2 4" xfId="3765"/>
    <cellStyle name="Normal 2 2 2 2 25 3 2 2 4 2" xfId="3766"/>
    <cellStyle name="Normal 2 2 2 2 25 3 2 2 4 2 2" xfId="10268"/>
    <cellStyle name="Normal 2 2 2 2 25 3 2 2 4 2 2 2" xfId="24341"/>
    <cellStyle name="Normal 2 2 2 2 25 3 2 2 4 2 3" xfId="16855"/>
    <cellStyle name="Normal 2 2 2 2 25 3 2 2 4 2 3 2" xfId="20606"/>
    <cellStyle name="Normal 2 2 2 2 25 3 2 2 4 2 4" xfId="13094"/>
    <cellStyle name="Normal 2 2 2 2 25 3 2 2 4 2 5" xfId="28078"/>
    <cellStyle name="Normal 2 2 2 2 25 3 2 2 4 2 6" xfId="31805"/>
    <cellStyle name="Normal 2 2 2 2 25 3 2 2 4 2 7" xfId="35538"/>
    <cellStyle name="Normal 2 2 2 2 25 3 2 2 4 2 8" xfId="39269"/>
    <cellStyle name="Normal 2 2 2 2 25 3 2 2 5" xfId="3767"/>
    <cellStyle name="Normal 2 2 2 2 25 3 2 2 5 2" xfId="10269"/>
    <cellStyle name="Normal 2 2 2 2 25 3 2 2 5 2 2" xfId="24342"/>
    <cellStyle name="Normal 2 2 2 2 25 3 2 2 5 3" xfId="16856"/>
    <cellStyle name="Normal 2 2 2 2 25 3 2 2 5 3 2" xfId="20607"/>
    <cellStyle name="Normal 2 2 2 2 25 3 2 2 5 4" xfId="13095"/>
    <cellStyle name="Normal 2 2 2 2 25 3 2 2 5 5" xfId="28079"/>
    <cellStyle name="Normal 2 2 2 2 25 3 2 2 5 6" xfId="31806"/>
    <cellStyle name="Normal 2 2 2 2 25 3 2 2 5 7" xfId="35539"/>
    <cellStyle name="Normal 2 2 2 2 25 3 2 2 5 8" xfId="39270"/>
    <cellStyle name="Normal 2 2 2 2 25 3 2 2 6" xfId="3768"/>
    <cellStyle name="Normal 2 2 2 2 25 3 2 2 6 2" xfId="10270"/>
    <cellStyle name="Normal 2 2 2 2 25 3 2 2 6 2 2" xfId="24343"/>
    <cellStyle name="Normal 2 2 2 2 25 3 2 2 6 3" xfId="16857"/>
    <cellStyle name="Normal 2 2 2 2 25 3 2 2 6 3 2" xfId="20608"/>
    <cellStyle name="Normal 2 2 2 2 25 3 2 2 6 4" xfId="13096"/>
    <cellStyle name="Normal 2 2 2 2 25 3 2 2 6 5" xfId="28080"/>
    <cellStyle name="Normal 2 2 2 2 25 3 2 2 6 6" xfId="31807"/>
    <cellStyle name="Normal 2 2 2 2 25 3 2 2 6 7" xfId="35540"/>
    <cellStyle name="Normal 2 2 2 2 25 3 2 2 6 8" xfId="39271"/>
    <cellStyle name="Normal 2 2 2 2 25 3 2 2 7" xfId="3769"/>
    <cellStyle name="Normal 2 2 2 2 25 3 2 2 7 2" xfId="10271"/>
    <cellStyle name="Normal 2 2 2 2 25 3 2 2 7 2 2" xfId="24344"/>
    <cellStyle name="Normal 2 2 2 2 25 3 2 2 7 3" xfId="16858"/>
    <cellStyle name="Normal 2 2 2 2 25 3 2 2 7 3 2" xfId="20609"/>
    <cellStyle name="Normal 2 2 2 2 25 3 2 2 7 4" xfId="13097"/>
    <cellStyle name="Normal 2 2 2 2 25 3 2 2 7 5" xfId="28081"/>
    <cellStyle name="Normal 2 2 2 2 25 3 2 2 7 6" xfId="31808"/>
    <cellStyle name="Normal 2 2 2 2 25 3 2 2 7 7" xfId="35541"/>
    <cellStyle name="Normal 2 2 2 2 25 3 2 2 7 8" xfId="39272"/>
    <cellStyle name="Normal 2 2 2 2 25 3 2 2 8" xfId="3770"/>
    <cellStyle name="Normal 2 2 2 2 25 3 2 2 8 2" xfId="10272"/>
    <cellStyle name="Normal 2 2 2 2 25 3 2 2 8 2 2" xfId="24345"/>
    <cellStyle name="Normal 2 2 2 2 25 3 2 2 8 3" xfId="16859"/>
    <cellStyle name="Normal 2 2 2 2 25 3 2 2 8 3 2" xfId="20610"/>
    <cellStyle name="Normal 2 2 2 2 25 3 2 2 8 4" xfId="13098"/>
    <cellStyle name="Normal 2 2 2 2 25 3 2 2 8 5" xfId="28082"/>
    <cellStyle name="Normal 2 2 2 2 25 3 2 2 8 6" xfId="31809"/>
    <cellStyle name="Normal 2 2 2 2 25 3 2 2 8 7" xfId="35542"/>
    <cellStyle name="Normal 2 2 2 2 25 3 2 2 8 8" xfId="39273"/>
    <cellStyle name="Normal 2 2 2 2 25 3 2 2 9" xfId="3771"/>
    <cellStyle name="Normal 2 2 2 2 25 3 2 2 9 2" xfId="10273"/>
    <cellStyle name="Normal 2 2 2 2 25 3 2 2 9 2 2" xfId="24346"/>
    <cellStyle name="Normal 2 2 2 2 25 3 2 2 9 3" xfId="16860"/>
    <cellStyle name="Normal 2 2 2 2 25 3 2 2 9 3 2" xfId="20611"/>
    <cellStyle name="Normal 2 2 2 2 25 3 2 2 9 4" xfId="13099"/>
    <cellStyle name="Normal 2 2 2 2 25 3 2 2 9 5" xfId="28083"/>
    <cellStyle name="Normal 2 2 2 2 25 3 2 2 9 6" xfId="31810"/>
    <cellStyle name="Normal 2 2 2 2 25 3 2 2 9 7" xfId="35543"/>
    <cellStyle name="Normal 2 2 2 2 25 3 2 2 9 8" xfId="39274"/>
    <cellStyle name="Normal 2 2 2 2 25 3 2 3" xfId="3772"/>
    <cellStyle name="Normal 2 2 2 2 25 3 2 3 10" xfId="3773"/>
    <cellStyle name="Normal 2 2 2 2 25 3 2 3 10 2" xfId="10275"/>
    <cellStyle name="Normal 2 2 2 2 25 3 2 3 10 2 2" xfId="24348"/>
    <cellStyle name="Normal 2 2 2 2 25 3 2 3 10 3" xfId="16862"/>
    <cellStyle name="Normal 2 2 2 2 25 3 2 3 10 3 2" xfId="20613"/>
    <cellStyle name="Normal 2 2 2 2 25 3 2 3 10 4" xfId="13101"/>
    <cellStyle name="Normal 2 2 2 2 25 3 2 3 10 5" xfId="28085"/>
    <cellStyle name="Normal 2 2 2 2 25 3 2 3 10 6" xfId="31812"/>
    <cellStyle name="Normal 2 2 2 2 25 3 2 3 10 7" xfId="35545"/>
    <cellStyle name="Normal 2 2 2 2 25 3 2 3 10 8" xfId="39276"/>
    <cellStyle name="Normal 2 2 2 2 25 3 2 3 11" xfId="3774"/>
    <cellStyle name="Normal 2 2 2 2 25 3 2 3 11 2" xfId="10276"/>
    <cellStyle name="Normal 2 2 2 2 25 3 2 3 11 2 2" xfId="24349"/>
    <cellStyle name="Normal 2 2 2 2 25 3 2 3 11 3" xfId="16863"/>
    <cellStyle name="Normal 2 2 2 2 25 3 2 3 11 3 2" xfId="20614"/>
    <cellStyle name="Normal 2 2 2 2 25 3 2 3 11 4" xfId="13102"/>
    <cellStyle name="Normal 2 2 2 2 25 3 2 3 11 5" xfId="28086"/>
    <cellStyle name="Normal 2 2 2 2 25 3 2 3 11 6" xfId="31813"/>
    <cellStyle name="Normal 2 2 2 2 25 3 2 3 11 7" xfId="35546"/>
    <cellStyle name="Normal 2 2 2 2 25 3 2 3 11 8" xfId="39277"/>
    <cellStyle name="Normal 2 2 2 2 25 3 2 3 12" xfId="10274"/>
    <cellStyle name="Normal 2 2 2 2 25 3 2 3 12 2" xfId="24347"/>
    <cellStyle name="Normal 2 2 2 2 25 3 2 3 13" xfId="16861"/>
    <cellStyle name="Normal 2 2 2 2 25 3 2 3 13 2" xfId="20612"/>
    <cellStyle name="Normal 2 2 2 2 25 3 2 3 14" xfId="13100"/>
    <cellStyle name="Normal 2 2 2 2 25 3 2 3 15" xfId="28084"/>
    <cellStyle name="Normal 2 2 2 2 25 3 2 3 16" xfId="31811"/>
    <cellStyle name="Normal 2 2 2 2 25 3 2 3 17" xfId="35544"/>
    <cellStyle name="Normal 2 2 2 2 25 3 2 3 18" xfId="39275"/>
    <cellStyle name="Normal 2 2 2 2 25 3 2 3 2" xfId="3775"/>
    <cellStyle name="Normal 2 2 2 2 25 3 2 3 2 10" xfId="3776"/>
    <cellStyle name="Normal 2 2 2 2 25 3 2 3 2 11" xfId="3777"/>
    <cellStyle name="Normal 2 2 2 2 25 3 2 3 2 2" xfId="3778"/>
    <cellStyle name="Normal 2 2 2 2 25 3 2 3 2 2 2" xfId="3779"/>
    <cellStyle name="Normal 2 2 2 2 25 3 2 3 2 2 3" xfId="10277"/>
    <cellStyle name="Normal 2 2 2 2 25 3 2 3 2 2 3 2" xfId="24350"/>
    <cellStyle name="Normal 2 2 2 2 25 3 2 3 2 2 4" xfId="16864"/>
    <cellStyle name="Normal 2 2 2 2 25 3 2 3 2 2 4 2" xfId="20615"/>
    <cellStyle name="Normal 2 2 2 2 25 3 2 3 2 2 5" xfId="13103"/>
    <cellStyle name="Normal 2 2 2 2 25 3 2 3 2 2 6" xfId="28087"/>
    <cellStyle name="Normal 2 2 2 2 25 3 2 3 2 2 7" xfId="31814"/>
    <cellStyle name="Normal 2 2 2 2 25 3 2 3 2 2 8" xfId="35547"/>
    <cellStyle name="Normal 2 2 2 2 25 3 2 3 2 2 9" xfId="39278"/>
    <cellStyle name="Normal 2 2 2 2 25 3 2 3 2 3" xfId="3780"/>
    <cellStyle name="Normal 2 2 2 2 25 3 2 3 2 4" xfId="3781"/>
    <cellStyle name="Normal 2 2 2 2 25 3 2 3 2 5" xfId="3782"/>
    <cellStyle name="Normal 2 2 2 2 25 3 2 3 2 6" xfId="3783"/>
    <cellStyle name="Normal 2 2 2 2 25 3 2 3 2 7" xfId="3784"/>
    <cellStyle name="Normal 2 2 2 2 25 3 2 3 2 8" xfId="3785"/>
    <cellStyle name="Normal 2 2 2 2 25 3 2 3 2 9" xfId="3786"/>
    <cellStyle name="Normal 2 2 2 2 25 3 2 3 3" xfId="3787"/>
    <cellStyle name="Normal 2 2 2 2 25 3 2 3 3 2" xfId="3788"/>
    <cellStyle name="Normal 2 2 2 2 25 3 2 3 3 2 2" xfId="10283"/>
    <cellStyle name="Normal 2 2 2 2 25 3 2 3 3 2 2 2" xfId="24351"/>
    <cellStyle name="Normal 2 2 2 2 25 3 2 3 3 2 3" xfId="16865"/>
    <cellStyle name="Normal 2 2 2 2 25 3 2 3 3 2 3 2" xfId="20616"/>
    <cellStyle name="Normal 2 2 2 2 25 3 2 3 3 2 4" xfId="13104"/>
    <cellStyle name="Normal 2 2 2 2 25 3 2 3 3 2 5" xfId="28088"/>
    <cellStyle name="Normal 2 2 2 2 25 3 2 3 3 2 6" xfId="31815"/>
    <cellStyle name="Normal 2 2 2 2 25 3 2 3 3 2 7" xfId="35548"/>
    <cellStyle name="Normal 2 2 2 2 25 3 2 3 3 2 8" xfId="39279"/>
    <cellStyle name="Normal 2 2 2 2 25 3 2 3 4" xfId="3789"/>
    <cellStyle name="Normal 2 2 2 2 25 3 2 3 4 2" xfId="10284"/>
    <cellStyle name="Normal 2 2 2 2 25 3 2 3 4 2 2" xfId="24352"/>
    <cellStyle name="Normal 2 2 2 2 25 3 2 3 4 3" xfId="16866"/>
    <cellStyle name="Normal 2 2 2 2 25 3 2 3 4 3 2" xfId="20617"/>
    <cellStyle name="Normal 2 2 2 2 25 3 2 3 4 4" xfId="13105"/>
    <cellStyle name="Normal 2 2 2 2 25 3 2 3 4 5" xfId="28089"/>
    <cellStyle name="Normal 2 2 2 2 25 3 2 3 4 6" xfId="31816"/>
    <cellStyle name="Normal 2 2 2 2 25 3 2 3 4 7" xfId="35549"/>
    <cellStyle name="Normal 2 2 2 2 25 3 2 3 4 8" xfId="39280"/>
    <cellStyle name="Normal 2 2 2 2 25 3 2 3 5" xfId="3790"/>
    <cellStyle name="Normal 2 2 2 2 25 3 2 3 5 2" xfId="10285"/>
    <cellStyle name="Normal 2 2 2 2 25 3 2 3 5 2 2" xfId="24353"/>
    <cellStyle name="Normal 2 2 2 2 25 3 2 3 5 3" xfId="16867"/>
    <cellStyle name="Normal 2 2 2 2 25 3 2 3 5 3 2" xfId="20618"/>
    <cellStyle name="Normal 2 2 2 2 25 3 2 3 5 4" xfId="13106"/>
    <cellStyle name="Normal 2 2 2 2 25 3 2 3 5 5" xfId="28090"/>
    <cellStyle name="Normal 2 2 2 2 25 3 2 3 5 6" xfId="31817"/>
    <cellStyle name="Normal 2 2 2 2 25 3 2 3 5 7" xfId="35550"/>
    <cellStyle name="Normal 2 2 2 2 25 3 2 3 5 8" xfId="39281"/>
    <cellStyle name="Normal 2 2 2 2 25 3 2 3 6" xfId="3791"/>
    <cellStyle name="Normal 2 2 2 2 25 3 2 3 6 2" xfId="10286"/>
    <cellStyle name="Normal 2 2 2 2 25 3 2 3 6 2 2" xfId="24354"/>
    <cellStyle name="Normal 2 2 2 2 25 3 2 3 6 3" xfId="16868"/>
    <cellStyle name="Normal 2 2 2 2 25 3 2 3 6 3 2" xfId="20619"/>
    <cellStyle name="Normal 2 2 2 2 25 3 2 3 6 4" xfId="13107"/>
    <cellStyle name="Normal 2 2 2 2 25 3 2 3 6 5" xfId="28091"/>
    <cellStyle name="Normal 2 2 2 2 25 3 2 3 6 6" xfId="31818"/>
    <cellStyle name="Normal 2 2 2 2 25 3 2 3 6 7" xfId="35551"/>
    <cellStyle name="Normal 2 2 2 2 25 3 2 3 6 8" xfId="39282"/>
    <cellStyle name="Normal 2 2 2 2 25 3 2 3 7" xfId="3792"/>
    <cellStyle name="Normal 2 2 2 2 25 3 2 3 7 2" xfId="10287"/>
    <cellStyle name="Normal 2 2 2 2 25 3 2 3 7 2 2" xfId="24355"/>
    <cellStyle name="Normal 2 2 2 2 25 3 2 3 7 3" xfId="16869"/>
    <cellStyle name="Normal 2 2 2 2 25 3 2 3 7 3 2" xfId="20620"/>
    <cellStyle name="Normal 2 2 2 2 25 3 2 3 7 4" xfId="13108"/>
    <cellStyle name="Normal 2 2 2 2 25 3 2 3 7 5" xfId="28092"/>
    <cellStyle name="Normal 2 2 2 2 25 3 2 3 7 6" xfId="31819"/>
    <cellStyle name="Normal 2 2 2 2 25 3 2 3 7 7" xfId="35552"/>
    <cellStyle name="Normal 2 2 2 2 25 3 2 3 7 8" xfId="39283"/>
    <cellStyle name="Normal 2 2 2 2 25 3 2 3 8" xfId="3793"/>
    <cellStyle name="Normal 2 2 2 2 25 3 2 3 8 2" xfId="10288"/>
    <cellStyle name="Normal 2 2 2 2 25 3 2 3 8 2 2" xfId="24356"/>
    <cellStyle name="Normal 2 2 2 2 25 3 2 3 8 3" xfId="16870"/>
    <cellStyle name="Normal 2 2 2 2 25 3 2 3 8 3 2" xfId="20621"/>
    <cellStyle name="Normal 2 2 2 2 25 3 2 3 8 4" xfId="13109"/>
    <cellStyle name="Normal 2 2 2 2 25 3 2 3 8 5" xfId="28093"/>
    <cellStyle name="Normal 2 2 2 2 25 3 2 3 8 6" xfId="31820"/>
    <cellStyle name="Normal 2 2 2 2 25 3 2 3 8 7" xfId="35553"/>
    <cellStyle name="Normal 2 2 2 2 25 3 2 3 8 8" xfId="39284"/>
    <cellStyle name="Normal 2 2 2 2 25 3 2 3 9" xfId="3794"/>
    <cellStyle name="Normal 2 2 2 2 25 3 2 3 9 2" xfId="10289"/>
    <cellStyle name="Normal 2 2 2 2 25 3 2 3 9 2 2" xfId="24357"/>
    <cellStyle name="Normal 2 2 2 2 25 3 2 3 9 3" xfId="16871"/>
    <cellStyle name="Normal 2 2 2 2 25 3 2 3 9 3 2" xfId="20622"/>
    <cellStyle name="Normal 2 2 2 2 25 3 2 3 9 4" xfId="13110"/>
    <cellStyle name="Normal 2 2 2 2 25 3 2 3 9 5" xfId="28094"/>
    <cellStyle name="Normal 2 2 2 2 25 3 2 3 9 6" xfId="31821"/>
    <cellStyle name="Normal 2 2 2 2 25 3 2 3 9 7" xfId="35554"/>
    <cellStyle name="Normal 2 2 2 2 25 3 2 3 9 8" xfId="39285"/>
    <cellStyle name="Normal 2 2 2 2 25 3 2 4" xfId="3795"/>
    <cellStyle name="Normal 2 2 2 2 25 3 2 4 2" xfId="3796"/>
    <cellStyle name="Normal 2 2 2 2 25 3 2 4 3" xfId="10290"/>
    <cellStyle name="Normal 2 2 2 2 25 3 2 4 3 2" xfId="24358"/>
    <cellStyle name="Normal 2 2 2 2 25 3 2 4 4" xfId="16872"/>
    <cellStyle name="Normal 2 2 2 2 25 3 2 4 4 2" xfId="20623"/>
    <cellStyle name="Normal 2 2 2 2 25 3 2 4 5" xfId="13111"/>
    <cellStyle name="Normal 2 2 2 2 25 3 2 4 6" xfId="28095"/>
    <cellStyle name="Normal 2 2 2 2 25 3 2 4 7" xfId="31822"/>
    <cellStyle name="Normal 2 2 2 2 25 3 2 4 8" xfId="35555"/>
    <cellStyle name="Normal 2 2 2 2 25 3 2 4 9" xfId="39286"/>
    <cellStyle name="Normal 2 2 2 2 25 3 2 5" xfId="3797"/>
    <cellStyle name="Normal 2 2 2 2 25 3 2 6" xfId="3798"/>
    <cellStyle name="Normal 2 2 2 2 25 3 2 7" xfId="3799"/>
    <cellStyle name="Normal 2 2 2 2 25 3 2 8" xfId="3800"/>
    <cellStyle name="Normal 2 2 2 2 25 3 2 9" xfId="3801"/>
    <cellStyle name="Normal 2 2 2 2 25 3 20" xfId="39247"/>
    <cellStyle name="Normal 2 2 2 2 25 3 3" xfId="3802"/>
    <cellStyle name="Normal 2 2 2 2 25 3 3 10" xfId="3803"/>
    <cellStyle name="Normal 2 2 2 2 25 3 3 11" xfId="3804"/>
    <cellStyle name="Normal 2 2 2 2 25 3 3 12" xfId="3805"/>
    <cellStyle name="Normal 2 2 2 2 25 3 3 2" xfId="3806"/>
    <cellStyle name="Normal 2 2 2 2 25 3 3 2 10" xfId="3807"/>
    <cellStyle name="Normal 2 2 2 2 25 3 3 2 10 2" xfId="10298"/>
    <cellStyle name="Normal 2 2 2 2 25 3 3 2 10 2 2" xfId="24360"/>
    <cellStyle name="Normal 2 2 2 2 25 3 3 2 10 3" xfId="16874"/>
    <cellStyle name="Normal 2 2 2 2 25 3 3 2 10 3 2" xfId="20625"/>
    <cellStyle name="Normal 2 2 2 2 25 3 3 2 10 4" xfId="13113"/>
    <cellStyle name="Normal 2 2 2 2 25 3 3 2 10 5" xfId="28097"/>
    <cellStyle name="Normal 2 2 2 2 25 3 3 2 10 6" xfId="31824"/>
    <cellStyle name="Normal 2 2 2 2 25 3 3 2 10 7" xfId="35557"/>
    <cellStyle name="Normal 2 2 2 2 25 3 3 2 10 8" xfId="39288"/>
    <cellStyle name="Normal 2 2 2 2 25 3 3 2 11" xfId="3808"/>
    <cellStyle name="Normal 2 2 2 2 25 3 3 2 11 2" xfId="10299"/>
    <cellStyle name="Normal 2 2 2 2 25 3 3 2 11 2 2" xfId="24361"/>
    <cellStyle name="Normal 2 2 2 2 25 3 3 2 11 3" xfId="16875"/>
    <cellStyle name="Normal 2 2 2 2 25 3 3 2 11 3 2" xfId="20626"/>
    <cellStyle name="Normal 2 2 2 2 25 3 3 2 11 4" xfId="13114"/>
    <cellStyle name="Normal 2 2 2 2 25 3 3 2 11 5" xfId="28098"/>
    <cellStyle name="Normal 2 2 2 2 25 3 3 2 11 6" xfId="31825"/>
    <cellStyle name="Normal 2 2 2 2 25 3 3 2 11 7" xfId="35558"/>
    <cellStyle name="Normal 2 2 2 2 25 3 3 2 11 8" xfId="39289"/>
    <cellStyle name="Normal 2 2 2 2 25 3 3 2 12" xfId="10297"/>
    <cellStyle name="Normal 2 2 2 2 25 3 3 2 12 2" xfId="24359"/>
    <cellStyle name="Normal 2 2 2 2 25 3 3 2 13" xfId="16873"/>
    <cellStyle name="Normal 2 2 2 2 25 3 3 2 13 2" xfId="20624"/>
    <cellStyle name="Normal 2 2 2 2 25 3 3 2 14" xfId="13112"/>
    <cellStyle name="Normal 2 2 2 2 25 3 3 2 15" xfId="28096"/>
    <cellStyle name="Normal 2 2 2 2 25 3 3 2 16" xfId="31823"/>
    <cellStyle name="Normal 2 2 2 2 25 3 3 2 17" xfId="35556"/>
    <cellStyle name="Normal 2 2 2 2 25 3 3 2 18" xfId="39287"/>
    <cellStyle name="Normal 2 2 2 2 25 3 3 2 2" xfId="3809"/>
    <cellStyle name="Normal 2 2 2 2 25 3 3 2 2 10" xfId="3810"/>
    <cellStyle name="Normal 2 2 2 2 25 3 3 2 2 11" xfId="3811"/>
    <cellStyle name="Normal 2 2 2 2 25 3 3 2 2 2" xfId="3812"/>
    <cellStyle name="Normal 2 2 2 2 25 3 3 2 2 2 2" xfId="3813"/>
    <cellStyle name="Normal 2 2 2 2 25 3 3 2 2 2 3" xfId="10301"/>
    <cellStyle name="Normal 2 2 2 2 25 3 3 2 2 2 3 2" xfId="24362"/>
    <cellStyle name="Normal 2 2 2 2 25 3 3 2 2 2 4" xfId="16876"/>
    <cellStyle name="Normal 2 2 2 2 25 3 3 2 2 2 4 2" xfId="20627"/>
    <cellStyle name="Normal 2 2 2 2 25 3 3 2 2 2 5" xfId="13115"/>
    <cellStyle name="Normal 2 2 2 2 25 3 3 2 2 2 6" xfId="28099"/>
    <cellStyle name="Normal 2 2 2 2 25 3 3 2 2 2 7" xfId="31826"/>
    <cellStyle name="Normal 2 2 2 2 25 3 3 2 2 2 8" xfId="35559"/>
    <cellStyle name="Normal 2 2 2 2 25 3 3 2 2 2 9" xfId="39290"/>
    <cellStyle name="Normal 2 2 2 2 25 3 3 2 2 3" xfId="3814"/>
    <cellStyle name="Normal 2 2 2 2 25 3 3 2 2 4" xfId="3815"/>
    <cellStyle name="Normal 2 2 2 2 25 3 3 2 2 5" xfId="3816"/>
    <cellStyle name="Normal 2 2 2 2 25 3 3 2 2 6" xfId="3817"/>
    <cellStyle name="Normal 2 2 2 2 25 3 3 2 2 7" xfId="3818"/>
    <cellStyle name="Normal 2 2 2 2 25 3 3 2 2 8" xfId="3819"/>
    <cellStyle name="Normal 2 2 2 2 25 3 3 2 2 9" xfId="3820"/>
    <cellStyle name="Normal 2 2 2 2 25 3 3 2 3" xfId="3821"/>
    <cellStyle name="Normal 2 2 2 2 25 3 3 2 3 2" xfId="3822"/>
    <cellStyle name="Normal 2 2 2 2 25 3 3 2 3 2 2" xfId="10303"/>
    <cellStyle name="Normal 2 2 2 2 25 3 3 2 3 2 2 2" xfId="24363"/>
    <cellStyle name="Normal 2 2 2 2 25 3 3 2 3 2 3" xfId="16877"/>
    <cellStyle name="Normal 2 2 2 2 25 3 3 2 3 2 3 2" xfId="20628"/>
    <cellStyle name="Normal 2 2 2 2 25 3 3 2 3 2 4" xfId="13116"/>
    <cellStyle name="Normal 2 2 2 2 25 3 3 2 3 2 5" xfId="28100"/>
    <cellStyle name="Normal 2 2 2 2 25 3 3 2 3 2 6" xfId="31827"/>
    <cellStyle name="Normal 2 2 2 2 25 3 3 2 3 2 7" xfId="35560"/>
    <cellStyle name="Normal 2 2 2 2 25 3 3 2 3 2 8" xfId="39291"/>
    <cellStyle name="Normal 2 2 2 2 25 3 3 2 4" xfId="3823"/>
    <cellStyle name="Normal 2 2 2 2 25 3 3 2 4 2" xfId="10304"/>
    <cellStyle name="Normal 2 2 2 2 25 3 3 2 4 2 2" xfId="24364"/>
    <cellStyle name="Normal 2 2 2 2 25 3 3 2 4 3" xfId="16878"/>
    <cellStyle name="Normal 2 2 2 2 25 3 3 2 4 3 2" xfId="20629"/>
    <cellStyle name="Normal 2 2 2 2 25 3 3 2 4 4" xfId="13117"/>
    <cellStyle name="Normal 2 2 2 2 25 3 3 2 4 5" xfId="28101"/>
    <cellStyle name="Normal 2 2 2 2 25 3 3 2 4 6" xfId="31828"/>
    <cellStyle name="Normal 2 2 2 2 25 3 3 2 4 7" xfId="35561"/>
    <cellStyle name="Normal 2 2 2 2 25 3 3 2 4 8" xfId="39292"/>
    <cellStyle name="Normal 2 2 2 2 25 3 3 2 5" xfId="3824"/>
    <cellStyle name="Normal 2 2 2 2 25 3 3 2 5 2" xfId="10305"/>
    <cellStyle name="Normal 2 2 2 2 25 3 3 2 5 2 2" xfId="24365"/>
    <cellStyle name="Normal 2 2 2 2 25 3 3 2 5 3" xfId="16879"/>
    <cellStyle name="Normal 2 2 2 2 25 3 3 2 5 3 2" xfId="20630"/>
    <cellStyle name="Normal 2 2 2 2 25 3 3 2 5 4" xfId="13118"/>
    <cellStyle name="Normal 2 2 2 2 25 3 3 2 5 5" xfId="28102"/>
    <cellStyle name="Normal 2 2 2 2 25 3 3 2 5 6" xfId="31829"/>
    <cellStyle name="Normal 2 2 2 2 25 3 3 2 5 7" xfId="35562"/>
    <cellStyle name="Normal 2 2 2 2 25 3 3 2 5 8" xfId="39293"/>
    <cellStyle name="Normal 2 2 2 2 25 3 3 2 6" xfId="3825"/>
    <cellStyle name="Normal 2 2 2 2 25 3 3 2 6 2" xfId="10306"/>
    <cellStyle name="Normal 2 2 2 2 25 3 3 2 6 2 2" xfId="24366"/>
    <cellStyle name="Normal 2 2 2 2 25 3 3 2 6 3" xfId="16880"/>
    <cellStyle name="Normal 2 2 2 2 25 3 3 2 6 3 2" xfId="20631"/>
    <cellStyle name="Normal 2 2 2 2 25 3 3 2 6 4" xfId="13119"/>
    <cellStyle name="Normal 2 2 2 2 25 3 3 2 6 5" xfId="28103"/>
    <cellStyle name="Normal 2 2 2 2 25 3 3 2 6 6" xfId="31830"/>
    <cellStyle name="Normal 2 2 2 2 25 3 3 2 6 7" xfId="35563"/>
    <cellStyle name="Normal 2 2 2 2 25 3 3 2 6 8" xfId="39294"/>
    <cellStyle name="Normal 2 2 2 2 25 3 3 2 7" xfId="3826"/>
    <cellStyle name="Normal 2 2 2 2 25 3 3 2 7 2" xfId="10307"/>
    <cellStyle name="Normal 2 2 2 2 25 3 3 2 7 2 2" xfId="24367"/>
    <cellStyle name="Normal 2 2 2 2 25 3 3 2 7 3" xfId="16881"/>
    <cellStyle name="Normal 2 2 2 2 25 3 3 2 7 3 2" xfId="20632"/>
    <cellStyle name="Normal 2 2 2 2 25 3 3 2 7 4" xfId="13120"/>
    <cellStyle name="Normal 2 2 2 2 25 3 3 2 7 5" xfId="28104"/>
    <cellStyle name="Normal 2 2 2 2 25 3 3 2 7 6" xfId="31831"/>
    <cellStyle name="Normal 2 2 2 2 25 3 3 2 7 7" xfId="35564"/>
    <cellStyle name="Normal 2 2 2 2 25 3 3 2 7 8" xfId="39295"/>
    <cellStyle name="Normal 2 2 2 2 25 3 3 2 8" xfId="3827"/>
    <cellStyle name="Normal 2 2 2 2 25 3 3 2 8 2" xfId="10308"/>
    <cellStyle name="Normal 2 2 2 2 25 3 3 2 8 2 2" xfId="24368"/>
    <cellStyle name="Normal 2 2 2 2 25 3 3 2 8 3" xfId="16882"/>
    <cellStyle name="Normal 2 2 2 2 25 3 3 2 8 3 2" xfId="20633"/>
    <cellStyle name="Normal 2 2 2 2 25 3 3 2 8 4" xfId="13121"/>
    <cellStyle name="Normal 2 2 2 2 25 3 3 2 8 5" xfId="28105"/>
    <cellStyle name="Normal 2 2 2 2 25 3 3 2 8 6" xfId="31832"/>
    <cellStyle name="Normal 2 2 2 2 25 3 3 2 8 7" xfId="35565"/>
    <cellStyle name="Normal 2 2 2 2 25 3 3 2 8 8" xfId="39296"/>
    <cellStyle name="Normal 2 2 2 2 25 3 3 2 9" xfId="3828"/>
    <cellStyle name="Normal 2 2 2 2 25 3 3 2 9 2" xfId="10309"/>
    <cellStyle name="Normal 2 2 2 2 25 3 3 2 9 2 2" xfId="24369"/>
    <cellStyle name="Normal 2 2 2 2 25 3 3 2 9 3" xfId="16883"/>
    <cellStyle name="Normal 2 2 2 2 25 3 3 2 9 3 2" xfId="20634"/>
    <cellStyle name="Normal 2 2 2 2 25 3 3 2 9 4" xfId="13122"/>
    <cellStyle name="Normal 2 2 2 2 25 3 3 2 9 5" xfId="28106"/>
    <cellStyle name="Normal 2 2 2 2 25 3 3 2 9 6" xfId="31833"/>
    <cellStyle name="Normal 2 2 2 2 25 3 3 2 9 7" xfId="35566"/>
    <cellStyle name="Normal 2 2 2 2 25 3 3 2 9 8" xfId="39297"/>
    <cellStyle name="Normal 2 2 2 2 25 3 3 3" xfId="3829"/>
    <cellStyle name="Normal 2 2 2 2 25 3 3 3 2" xfId="3830"/>
    <cellStyle name="Normal 2 2 2 2 25 3 3 3 3" xfId="10310"/>
    <cellStyle name="Normal 2 2 2 2 25 3 3 3 3 2" xfId="24370"/>
    <cellStyle name="Normal 2 2 2 2 25 3 3 3 4" xfId="16884"/>
    <cellStyle name="Normal 2 2 2 2 25 3 3 3 4 2" xfId="20635"/>
    <cellStyle name="Normal 2 2 2 2 25 3 3 3 5" xfId="13123"/>
    <cellStyle name="Normal 2 2 2 2 25 3 3 3 6" xfId="28107"/>
    <cellStyle name="Normal 2 2 2 2 25 3 3 3 7" xfId="31834"/>
    <cellStyle name="Normal 2 2 2 2 25 3 3 3 8" xfId="35567"/>
    <cellStyle name="Normal 2 2 2 2 25 3 3 3 9" xfId="39298"/>
    <cellStyle name="Normal 2 2 2 2 25 3 3 4" xfId="3831"/>
    <cellStyle name="Normal 2 2 2 2 25 3 3 5" xfId="3832"/>
    <cellStyle name="Normal 2 2 2 2 25 3 3 6" xfId="3833"/>
    <cellStyle name="Normal 2 2 2 2 25 3 3 7" xfId="3834"/>
    <cellStyle name="Normal 2 2 2 2 25 3 3 8" xfId="3835"/>
    <cellStyle name="Normal 2 2 2 2 25 3 3 9" xfId="3836"/>
    <cellStyle name="Normal 2 2 2 2 25 3 4" xfId="3837"/>
    <cellStyle name="Normal 2 2 2 2 25 3 4 10" xfId="3838"/>
    <cellStyle name="Normal 2 2 2 2 25 3 4 11" xfId="3839"/>
    <cellStyle name="Normal 2 2 2 2 25 3 4 2" xfId="3840"/>
    <cellStyle name="Normal 2 2 2 2 25 3 4 2 2" xfId="3841"/>
    <cellStyle name="Normal 2 2 2 2 25 3 4 2 3" xfId="10319"/>
    <cellStyle name="Normal 2 2 2 2 25 3 4 2 3 2" xfId="24371"/>
    <cellStyle name="Normal 2 2 2 2 25 3 4 2 4" xfId="16885"/>
    <cellStyle name="Normal 2 2 2 2 25 3 4 2 4 2" xfId="20636"/>
    <cellStyle name="Normal 2 2 2 2 25 3 4 2 5" xfId="13124"/>
    <cellStyle name="Normal 2 2 2 2 25 3 4 2 6" xfId="28108"/>
    <cellStyle name="Normal 2 2 2 2 25 3 4 2 7" xfId="31835"/>
    <cellStyle name="Normal 2 2 2 2 25 3 4 2 8" xfId="35568"/>
    <cellStyle name="Normal 2 2 2 2 25 3 4 2 9" xfId="39299"/>
    <cellStyle name="Normal 2 2 2 2 25 3 4 3" xfId="3842"/>
    <cellStyle name="Normal 2 2 2 2 25 3 4 4" xfId="3843"/>
    <cellStyle name="Normal 2 2 2 2 25 3 4 5" xfId="3844"/>
    <cellStyle name="Normal 2 2 2 2 25 3 4 6" xfId="3845"/>
    <cellStyle name="Normal 2 2 2 2 25 3 4 7" xfId="3846"/>
    <cellStyle name="Normal 2 2 2 2 25 3 4 8" xfId="3847"/>
    <cellStyle name="Normal 2 2 2 2 25 3 4 9" xfId="3848"/>
    <cellStyle name="Normal 2 2 2 2 25 3 5" xfId="3849"/>
    <cellStyle name="Normal 2 2 2 2 25 3 5 2" xfId="3850"/>
    <cellStyle name="Normal 2 2 2 2 25 3 5 2 2" xfId="10320"/>
    <cellStyle name="Normal 2 2 2 2 25 3 5 2 2 2" xfId="24372"/>
    <cellStyle name="Normal 2 2 2 2 25 3 5 2 3" xfId="16886"/>
    <cellStyle name="Normal 2 2 2 2 25 3 5 2 3 2" xfId="20637"/>
    <cellStyle name="Normal 2 2 2 2 25 3 5 2 4" xfId="13125"/>
    <cellStyle name="Normal 2 2 2 2 25 3 5 2 5" xfId="28109"/>
    <cellStyle name="Normal 2 2 2 2 25 3 5 2 6" xfId="31836"/>
    <cellStyle name="Normal 2 2 2 2 25 3 5 2 7" xfId="35569"/>
    <cellStyle name="Normal 2 2 2 2 25 3 5 2 8" xfId="39300"/>
    <cellStyle name="Normal 2 2 2 2 25 3 6" xfId="3851"/>
    <cellStyle name="Normal 2 2 2 2 25 3 6 2" xfId="10321"/>
    <cellStyle name="Normal 2 2 2 2 25 3 6 2 2" xfId="24373"/>
    <cellStyle name="Normal 2 2 2 2 25 3 6 3" xfId="16887"/>
    <cellStyle name="Normal 2 2 2 2 25 3 6 3 2" xfId="20638"/>
    <cellStyle name="Normal 2 2 2 2 25 3 6 4" xfId="13126"/>
    <cellStyle name="Normal 2 2 2 2 25 3 6 5" xfId="28110"/>
    <cellStyle name="Normal 2 2 2 2 25 3 6 6" xfId="31837"/>
    <cellStyle name="Normal 2 2 2 2 25 3 6 7" xfId="35570"/>
    <cellStyle name="Normal 2 2 2 2 25 3 6 8" xfId="39301"/>
    <cellStyle name="Normal 2 2 2 2 25 3 7" xfId="3852"/>
    <cellStyle name="Normal 2 2 2 2 25 3 7 2" xfId="10322"/>
    <cellStyle name="Normal 2 2 2 2 25 3 7 2 2" xfId="24374"/>
    <cellStyle name="Normal 2 2 2 2 25 3 7 3" xfId="16888"/>
    <cellStyle name="Normal 2 2 2 2 25 3 7 3 2" xfId="20639"/>
    <cellStyle name="Normal 2 2 2 2 25 3 7 4" xfId="13127"/>
    <cellStyle name="Normal 2 2 2 2 25 3 7 5" xfId="28111"/>
    <cellStyle name="Normal 2 2 2 2 25 3 7 6" xfId="31838"/>
    <cellStyle name="Normal 2 2 2 2 25 3 7 7" xfId="35571"/>
    <cellStyle name="Normal 2 2 2 2 25 3 7 8" xfId="39302"/>
    <cellStyle name="Normal 2 2 2 2 25 3 8" xfId="3853"/>
    <cellStyle name="Normal 2 2 2 2 25 3 8 2" xfId="10323"/>
    <cellStyle name="Normal 2 2 2 2 25 3 8 2 2" xfId="24375"/>
    <cellStyle name="Normal 2 2 2 2 25 3 8 3" xfId="16889"/>
    <cellStyle name="Normal 2 2 2 2 25 3 8 3 2" xfId="20640"/>
    <cellStyle name="Normal 2 2 2 2 25 3 8 4" xfId="13128"/>
    <cellStyle name="Normal 2 2 2 2 25 3 8 5" xfId="28112"/>
    <cellStyle name="Normal 2 2 2 2 25 3 8 6" xfId="31839"/>
    <cellStyle name="Normal 2 2 2 2 25 3 8 7" xfId="35572"/>
    <cellStyle name="Normal 2 2 2 2 25 3 8 8" xfId="39303"/>
    <cellStyle name="Normal 2 2 2 2 25 3 9" xfId="3854"/>
    <cellStyle name="Normal 2 2 2 2 25 3 9 2" xfId="10324"/>
    <cellStyle name="Normal 2 2 2 2 25 3 9 2 2" xfId="24376"/>
    <cellStyle name="Normal 2 2 2 2 25 3 9 3" xfId="16890"/>
    <cellStyle name="Normal 2 2 2 2 25 3 9 3 2" xfId="20641"/>
    <cellStyle name="Normal 2 2 2 2 25 3 9 4" xfId="13129"/>
    <cellStyle name="Normal 2 2 2 2 25 3 9 5" xfId="28113"/>
    <cellStyle name="Normal 2 2 2 2 25 3 9 6" xfId="31840"/>
    <cellStyle name="Normal 2 2 2 2 25 3 9 7" xfId="35573"/>
    <cellStyle name="Normal 2 2 2 2 25 3 9 8" xfId="39304"/>
    <cellStyle name="Normal 2 2 2 2 25 4" xfId="3855"/>
    <cellStyle name="Normal 2 2 2 2 25 4 10" xfId="3856"/>
    <cellStyle name="Normal 2 2 2 2 25 4 10 2" xfId="10326"/>
    <cellStyle name="Normal 2 2 2 2 25 4 10 2 2" xfId="24378"/>
    <cellStyle name="Normal 2 2 2 2 25 4 10 3" xfId="16892"/>
    <cellStyle name="Normal 2 2 2 2 25 4 10 3 2" xfId="20643"/>
    <cellStyle name="Normal 2 2 2 2 25 4 10 4" xfId="13131"/>
    <cellStyle name="Normal 2 2 2 2 25 4 10 5" xfId="28115"/>
    <cellStyle name="Normal 2 2 2 2 25 4 10 6" xfId="31842"/>
    <cellStyle name="Normal 2 2 2 2 25 4 10 7" xfId="35575"/>
    <cellStyle name="Normal 2 2 2 2 25 4 10 8" xfId="39306"/>
    <cellStyle name="Normal 2 2 2 2 25 4 11" xfId="3857"/>
    <cellStyle name="Normal 2 2 2 2 25 4 11 2" xfId="10327"/>
    <cellStyle name="Normal 2 2 2 2 25 4 11 2 2" xfId="24379"/>
    <cellStyle name="Normal 2 2 2 2 25 4 11 3" xfId="16893"/>
    <cellStyle name="Normal 2 2 2 2 25 4 11 3 2" xfId="20644"/>
    <cellStyle name="Normal 2 2 2 2 25 4 11 4" xfId="13132"/>
    <cellStyle name="Normal 2 2 2 2 25 4 11 5" xfId="28116"/>
    <cellStyle name="Normal 2 2 2 2 25 4 11 6" xfId="31843"/>
    <cellStyle name="Normal 2 2 2 2 25 4 11 7" xfId="35576"/>
    <cellStyle name="Normal 2 2 2 2 25 4 11 8" xfId="39307"/>
    <cellStyle name="Normal 2 2 2 2 25 4 12" xfId="3858"/>
    <cellStyle name="Normal 2 2 2 2 25 4 12 2" xfId="10328"/>
    <cellStyle name="Normal 2 2 2 2 25 4 12 2 2" xfId="24380"/>
    <cellStyle name="Normal 2 2 2 2 25 4 12 3" xfId="16894"/>
    <cellStyle name="Normal 2 2 2 2 25 4 12 3 2" xfId="20645"/>
    <cellStyle name="Normal 2 2 2 2 25 4 12 4" xfId="13133"/>
    <cellStyle name="Normal 2 2 2 2 25 4 12 5" xfId="28117"/>
    <cellStyle name="Normal 2 2 2 2 25 4 12 6" xfId="31844"/>
    <cellStyle name="Normal 2 2 2 2 25 4 12 7" xfId="35577"/>
    <cellStyle name="Normal 2 2 2 2 25 4 12 8" xfId="39308"/>
    <cellStyle name="Normal 2 2 2 2 25 4 13" xfId="10325"/>
    <cellStyle name="Normal 2 2 2 2 25 4 13 2" xfId="24377"/>
    <cellStyle name="Normal 2 2 2 2 25 4 14" xfId="16891"/>
    <cellStyle name="Normal 2 2 2 2 25 4 14 2" xfId="20642"/>
    <cellStyle name="Normal 2 2 2 2 25 4 15" xfId="13130"/>
    <cellStyle name="Normal 2 2 2 2 25 4 16" xfId="28114"/>
    <cellStyle name="Normal 2 2 2 2 25 4 17" xfId="31841"/>
    <cellStyle name="Normal 2 2 2 2 25 4 18" xfId="35574"/>
    <cellStyle name="Normal 2 2 2 2 25 4 19" xfId="39305"/>
    <cellStyle name="Normal 2 2 2 2 25 4 2" xfId="3859"/>
    <cellStyle name="Normal 2 2 2 2 25 4 2 10" xfId="3860"/>
    <cellStyle name="Normal 2 2 2 2 25 4 2 11" xfId="3861"/>
    <cellStyle name="Normal 2 2 2 2 25 4 2 12" xfId="3862"/>
    <cellStyle name="Normal 2 2 2 2 25 4 2 2" xfId="3863"/>
    <cellStyle name="Normal 2 2 2 2 25 4 2 2 10" xfId="3864"/>
    <cellStyle name="Normal 2 2 2 2 25 4 2 2 10 2" xfId="10331"/>
    <cellStyle name="Normal 2 2 2 2 25 4 2 2 10 2 2" xfId="24382"/>
    <cellStyle name="Normal 2 2 2 2 25 4 2 2 10 3" xfId="16896"/>
    <cellStyle name="Normal 2 2 2 2 25 4 2 2 10 3 2" xfId="20647"/>
    <cellStyle name="Normal 2 2 2 2 25 4 2 2 10 4" xfId="13135"/>
    <cellStyle name="Normal 2 2 2 2 25 4 2 2 10 5" xfId="28119"/>
    <cellStyle name="Normal 2 2 2 2 25 4 2 2 10 6" xfId="31846"/>
    <cellStyle name="Normal 2 2 2 2 25 4 2 2 10 7" xfId="35579"/>
    <cellStyle name="Normal 2 2 2 2 25 4 2 2 10 8" xfId="39310"/>
    <cellStyle name="Normal 2 2 2 2 25 4 2 2 11" xfId="3865"/>
    <cellStyle name="Normal 2 2 2 2 25 4 2 2 11 2" xfId="10332"/>
    <cellStyle name="Normal 2 2 2 2 25 4 2 2 11 2 2" xfId="24383"/>
    <cellStyle name="Normal 2 2 2 2 25 4 2 2 11 3" xfId="16897"/>
    <cellStyle name="Normal 2 2 2 2 25 4 2 2 11 3 2" xfId="20648"/>
    <cellStyle name="Normal 2 2 2 2 25 4 2 2 11 4" xfId="13136"/>
    <cellStyle name="Normal 2 2 2 2 25 4 2 2 11 5" xfId="28120"/>
    <cellStyle name="Normal 2 2 2 2 25 4 2 2 11 6" xfId="31847"/>
    <cellStyle name="Normal 2 2 2 2 25 4 2 2 11 7" xfId="35580"/>
    <cellStyle name="Normal 2 2 2 2 25 4 2 2 11 8" xfId="39311"/>
    <cellStyle name="Normal 2 2 2 2 25 4 2 2 12" xfId="10330"/>
    <cellStyle name="Normal 2 2 2 2 25 4 2 2 12 2" xfId="24381"/>
    <cellStyle name="Normal 2 2 2 2 25 4 2 2 13" xfId="16895"/>
    <cellStyle name="Normal 2 2 2 2 25 4 2 2 13 2" xfId="20646"/>
    <cellStyle name="Normal 2 2 2 2 25 4 2 2 14" xfId="13134"/>
    <cellStyle name="Normal 2 2 2 2 25 4 2 2 15" xfId="28118"/>
    <cellStyle name="Normal 2 2 2 2 25 4 2 2 16" xfId="31845"/>
    <cellStyle name="Normal 2 2 2 2 25 4 2 2 17" xfId="35578"/>
    <cellStyle name="Normal 2 2 2 2 25 4 2 2 18" xfId="39309"/>
    <cellStyle name="Normal 2 2 2 2 25 4 2 2 2" xfId="3866"/>
    <cellStyle name="Normal 2 2 2 2 25 4 2 2 2 10" xfId="3867"/>
    <cellStyle name="Normal 2 2 2 2 25 4 2 2 2 11" xfId="3868"/>
    <cellStyle name="Normal 2 2 2 2 25 4 2 2 2 2" xfId="3869"/>
    <cellStyle name="Normal 2 2 2 2 25 4 2 2 2 2 2" xfId="3870"/>
    <cellStyle name="Normal 2 2 2 2 25 4 2 2 2 2 3" xfId="10333"/>
    <cellStyle name="Normal 2 2 2 2 25 4 2 2 2 2 3 2" xfId="24384"/>
    <cellStyle name="Normal 2 2 2 2 25 4 2 2 2 2 4" xfId="16898"/>
    <cellStyle name="Normal 2 2 2 2 25 4 2 2 2 2 4 2" xfId="20649"/>
    <cellStyle name="Normal 2 2 2 2 25 4 2 2 2 2 5" xfId="13137"/>
    <cellStyle name="Normal 2 2 2 2 25 4 2 2 2 2 6" xfId="28121"/>
    <cellStyle name="Normal 2 2 2 2 25 4 2 2 2 2 7" xfId="31848"/>
    <cellStyle name="Normal 2 2 2 2 25 4 2 2 2 2 8" xfId="35581"/>
    <cellStyle name="Normal 2 2 2 2 25 4 2 2 2 2 9" xfId="39312"/>
    <cellStyle name="Normal 2 2 2 2 25 4 2 2 2 3" xfId="3871"/>
    <cellStyle name="Normal 2 2 2 2 25 4 2 2 2 4" xfId="3872"/>
    <cellStyle name="Normal 2 2 2 2 25 4 2 2 2 5" xfId="3873"/>
    <cellStyle name="Normal 2 2 2 2 25 4 2 2 2 6" xfId="3874"/>
    <cellStyle name="Normal 2 2 2 2 25 4 2 2 2 7" xfId="3875"/>
    <cellStyle name="Normal 2 2 2 2 25 4 2 2 2 8" xfId="3876"/>
    <cellStyle name="Normal 2 2 2 2 25 4 2 2 2 9" xfId="3877"/>
    <cellStyle name="Normal 2 2 2 2 25 4 2 2 3" xfId="3878"/>
    <cellStyle name="Normal 2 2 2 2 25 4 2 2 3 2" xfId="3879"/>
    <cellStyle name="Normal 2 2 2 2 25 4 2 2 3 2 2" xfId="10339"/>
    <cellStyle name="Normal 2 2 2 2 25 4 2 2 3 2 2 2" xfId="24385"/>
    <cellStyle name="Normal 2 2 2 2 25 4 2 2 3 2 3" xfId="16899"/>
    <cellStyle name="Normal 2 2 2 2 25 4 2 2 3 2 3 2" xfId="20650"/>
    <cellStyle name="Normal 2 2 2 2 25 4 2 2 3 2 4" xfId="13138"/>
    <cellStyle name="Normal 2 2 2 2 25 4 2 2 3 2 5" xfId="28122"/>
    <cellStyle name="Normal 2 2 2 2 25 4 2 2 3 2 6" xfId="31849"/>
    <cellStyle name="Normal 2 2 2 2 25 4 2 2 3 2 7" xfId="35582"/>
    <cellStyle name="Normal 2 2 2 2 25 4 2 2 3 2 8" xfId="39313"/>
    <cellStyle name="Normal 2 2 2 2 25 4 2 2 4" xfId="3880"/>
    <cellStyle name="Normal 2 2 2 2 25 4 2 2 4 2" xfId="10340"/>
    <cellStyle name="Normal 2 2 2 2 25 4 2 2 4 2 2" xfId="24386"/>
    <cellStyle name="Normal 2 2 2 2 25 4 2 2 4 3" xfId="16900"/>
    <cellStyle name="Normal 2 2 2 2 25 4 2 2 4 3 2" xfId="20651"/>
    <cellStyle name="Normal 2 2 2 2 25 4 2 2 4 4" xfId="13139"/>
    <cellStyle name="Normal 2 2 2 2 25 4 2 2 4 5" xfId="28123"/>
    <cellStyle name="Normal 2 2 2 2 25 4 2 2 4 6" xfId="31850"/>
    <cellStyle name="Normal 2 2 2 2 25 4 2 2 4 7" xfId="35583"/>
    <cellStyle name="Normal 2 2 2 2 25 4 2 2 4 8" xfId="39314"/>
    <cellStyle name="Normal 2 2 2 2 25 4 2 2 5" xfId="3881"/>
    <cellStyle name="Normal 2 2 2 2 25 4 2 2 5 2" xfId="10341"/>
    <cellStyle name="Normal 2 2 2 2 25 4 2 2 5 2 2" xfId="24387"/>
    <cellStyle name="Normal 2 2 2 2 25 4 2 2 5 3" xfId="16901"/>
    <cellStyle name="Normal 2 2 2 2 25 4 2 2 5 3 2" xfId="20652"/>
    <cellStyle name="Normal 2 2 2 2 25 4 2 2 5 4" xfId="13140"/>
    <cellStyle name="Normal 2 2 2 2 25 4 2 2 5 5" xfId="28124"/>
    <cellStyle name="Normal 2 2 2 2 25 4 2 2 5 6" xfId="31851"/>
    <cellStyle name="Normal 2 2 2 2 25 4 2 2 5 7" xfId="35584"/>
    <cellStyle name="Normal 2 2 2 2 25 4 2 2 5 8" xfId="39315"/>
    <cellStyle name="Normal 2 2 2 2 25 4 2 2 6" xfId="3882"/>
    <cellStyle name="Normal 2 2 2 2 25 4 2 2 6 2" xfId="10342"/>
    <cellStyle name="Normal 2 2 2 2 25 4 2 2 6 2 2" xfId="24388"/>
    <cellStyle name="Normal 2 2 2 2 25 4 2 2 6 3" xfId="16902"/>
    <cellStyle name="Normal 2 2 2 2 25 4 2 2 6 3 2" xfId="20653"/>
    <cellStyle name="Normal 2 2 2 2 25 4 2 2 6 4" xfId="13141"/>
    <cellStyle name="Normal 2 2 2 2 25 4 2 2 6 5" xfId="28125"/>
    <cellStyle name="Normal 2 2 2 2 25 4 2 2 6 6" xfId="31852"/>
    <cellStyle name="Normal 2 2 2 2 25 4 2 2 6 7" xfId="35585"/>
    <cellStyle name="Normal 2 2 2 2 25 4 2 2 6 8" xfId="39316"/>
    <cellStyle name="Normal 2 2 2 2 25 4 2 2 7" xfId="3883"/>
    <cellStyle name="Normal 2 2 2 2 25 4 2 2 7 2" xfId="10343"/>
    <cellStyle name="Normal 2 2 2 2 25 4 2 2 7 2 2" xfId="24389"/>
    <cellStyle name="Normal 2 2 2 2 25 4 2 2 7 3" xfId="16903"/>
    <cellStyle name="Normal 2 2 2 2 25 4 2 2 7 3 2" xfId="20654"/>
    <cellStyle name="Normal 2 2 2 2 25 4 2 2 7 4" xfId="13142"/>
    <cellStyle name="Normal 2 2 2 2 25 4 2 2 7 5" xfId="28126"/>
    <cellStyle name="Normal 2 2 2 2 25 4 2 2 7 6" xfId="31853"/>
    <cellStyle name="Normal 2 2 2 2 25 4 2 2 7 7" xfId="35586"/>
    <cellStyle name="Normal 2 2 2 2 25 4 2 2 7 8" xfId="39317"/>
    <cellStyle name="Normal 2 2 2 2 25 4 2 2 8" xfId="3884"/>
    <cellStyle name="Normal 2 2 2 2 25 4 2 2 8 2" xfId="10344"/>
    <cellStyle name="Normal 2 2 2 2 25 4 2 2 8 2 2" xfId="24390"/>
    <cellStyle name="Normal 2 2 2 2 25 4 2 2 8 3" xfId="16904"/>
    <cellStyle name="Normal 2 2 2 2 25 4 2 2 8 3 2" xfId="20655"/>
    <cellStyle name="Normal 2 2 2 2 25 4 2 2 8 4" xfId="13143"/>
    <cellStyle name="Normal 2 2 2 2 25 4 2 2 8 5" xfId="28127"/>
    <cellStyle name="Normal 2 2 2 2 25 4 2 2 8 6" xfId="31854"/>
    <cellStyle name="Normal 2 2 2 2 25 4 2 2 8 7" xfId="35587"/>
    <cellStyle name="Normal 2 2 2 2 25 4 2 2 8 8" xfId="39318"/>
    <cellStyle name="Normal 2 2 2 2 25 4 2 2 9" xfId="3885"/>
    <cellStyle name="Normal 2 2 2 2 25 4 2 2 9 2" xfId="10345"/>
    <cellStyle name="Normal 2 2 2 2 25 4 2 2 9 2 2" xfId="24391"/>
    <cellStyle name="Normal 2 2 2 2 25 4 2 2 9 3" xfId="16905"/>
    <cellStyle name="Normal 2 2 2 2 25 4 2 2 9 3 2" xfId="20656"/>
    <cellStyle name="Normal 2 2 2 2 25 4 2 2 9 4" xfId="13144"/>
    <cellStyle name="Normal 2 2 2 2 25 4 2 2 9 5" xfId="28128"/>
    <cellStyle name="Normal 2 2 2 2 25 4 2 2 9 6" xfId="31855"/>
    <cellStyle name="Normal 2 2 2 2 25 4 2 2 9 7" xfId="35588"/>
    <cellStyle name="Normal 2 2 2 2 25 4 2 2 9 8" xfId="39319"/>
    <cellStyle name="Normal 2 2 2 2 25 4 2 3" xfId="3886"/>
    <cellStyle name="Normal 2 2 2 2 25 4 2 3 2" xfId="3887"/>
    <cellStyle name="Normal 2 2 2 2 25 4 2 3 3" xfId="10346"/>
    <cellStyle name="Normal 2 2 2 2 25 4 2 3 3 2" xfId="24392"/>
    <cellStyle name="Normal 2 2 2 2 25 4 2 3 4" xfId="16906"/>
    <cellStyle name="Normal 2 2 2 2 25 4 2 3 4 2" xfId="20657"/>
    <cellStyle name="Normal 2 2 2 2 25 4 2 3 5" xfId="13145"/>
    <cellStyle name="Normal 2 2 2 2 25 4 2 3 6" xfId="28129"/>
    <cellStyle name="Normal 2 2 2 2 25 4 2 3 7" xfId="31856"/>
    <cellStyle name="Normal 2 2 2 2 25 4 2 3 8" xfId="35589"/>
    <cellStyle name="Normal 2 2 2 2 25 4 2 3 9" xfId="39320"/>
    <cellStyle name="Normal 2 2 2 2 25 4 2 4" xfId="3888"/>
    <cellStyle name="Normal 2 2 2 2 25 4 2 5" xfId="3889"/>
    <cellStyle name="Normal 2 2 2 2 25 4 2 6" xfId="3890"/>
    <cellStyle name="Normal 2 2 2 2 25 4 2 7" xfId="3891"/>
    <cellStyle name="Normal 2 2 2 2 25 4 2 8" xfId="3892"/>
    <cellStyle name="Normal 2 2 2 2 25 4 2 9" xfId="3893"/>
    <cellStyle name="Normal 2 2 2 2 25 4 3" xfId="3894"/>
    <cellStyle name="Normal 2 2 2 2 25 4 3 10" xfId="3895"/>
    <cellStyle name="Normal 2 2 2 2 25 4 3 11" xfId="3896"/>
    <cellStyle name="Normal 2 2 2 2 25 4 3 2" xfId="3897"/>
    <cellStyle name="Normal 2 2 2 2 25 4 3 2 2" xfId="3898"/>
    <cellStyle name="Normal 2 2 2 2 25 4 3 2 3" xfId="10352"/>
    <cellStyle name="Normal 2 2 2 2 25 4 3 2 3 2" xfId="24393"/>
    <cellStyle name="Normal 2 2 2 2 25 4 3 2 4" xfId="16907"/>
    <cellStyle name="Normal 2 2 2 2 25 4 3 2 4 2" xfId="20658"/>
    <cellStyle name="Normal 2 2 2 2 25 4 3 2 5" xfId="13146"/>
    <cellStyle name="Normal 2 2 2 2 25 4 3 2 6" xfId="28130"/>
    <cellStyle name="Normal 2 2 2 2 25 4 3 2 7" xfId="31857"/>
    <cellStyle name="Normal 2 2 2 2 25 4 3 2 8" xfId="35590"/>
    <cellStyle name="Normal 2 2 2 2 25 4 3 2 9" xfId="39321"/>
    <cellStyle name="Normal 2 2 2 2 25 4 3 3" xfId="3899"/>
    <cellStyle name="Normal 2 2 2 2 25 4 3 4" xfId="3900"/>
    <cellStyle name="Normal 2 2 2 2 25 4 3 5" xfId="3901"/>
    <cellStyle name="Normal 2 2 2 2 25 4 3 6" xfId="3902"/>
    <cellStyle name="Normal 2 2 2 2 25 4 3 7" xfId="3903"/>
    <cellStyle name="Normal 2 2 2 2 25 4 3 8" xfId="3904"/>
    <cellStyle name="Normal 2 2 2 2 25 4 3 9" xfId="3905"/>
    <cellStyle name="Normal 2 2 2 2 25 4 4" xfId="3906"/>
    <cellStyle name="Normal 2 2 2 2 25 4 4 2" xfId="3907"/>
    <cellStyle name="Normal 2 2 2 2 25 4 4 2 2" xfId="10355"/>
    <cellStyle name="Normal 2 2 2 2 25 4 4 2 2 2" xfId="24394"/>
    <cellStyle name="Normal 2 2 2 2 25 4 4 2 3" xfId="16908"/>
    <cellStyle name="Normal 2 2 2 2 25 4 4 2 3 2" xfId="20659"/>
    <cellStyle name="Normal 2 2 2 2 25 4 4 2 4" xfId="13147"/>
    <cellStyle name="Normal 2 2 2 2 25 4 4 2 5" xfId="28131"/>
    <cellStyle name="Normal 2 2 2 2 25 4 4 2 6" xfId="31858"/>
    <cellStyle name="Normal 2 2 2 2 25 4 4 2 7" xfId="35591"/>
    <cellStyle name="Normal 2 2 2 2 25 4 4 2 8" xfId="39322"/>
    <cellStyle name="Normal 2 2 2 2 25 4 5" xfId="3908"/>
    <cellStyle name="Normal 2 2 2 2 25 4 5 2" xfId="10356"/>
    <cellStyle name="Normal 2 2 2 2 25 4 5 2 2" xfId="24395"/>
    <cellStyle name="Normal 2 2 2 2 25 4 5 3" xfId="16909"/>
    <cellStyle name="Normal 2 2 2 2 25 4 5 3 2" xfId="20660"/>
    <cellStyle name="Normal 2 2 2 2 25 4 5 4" xfId="13148"/>
    <cellStyle name="Normal 2 2 2 2 25 4 5 5" xfId="28132"/>
    <cellStyle name="Normal 2 2 2 2 25 4 5 6" xfId="31859"/>
    <cellStyle name="Normal 2 2 2 2 25 4 5 7" xfId="35592"/>
    <cellStyle name="Normal 2 2 2 2 25 4 5 8" xfId="39323"/>
    <cellStyle name="Normal 2 2 2 2 25 4 6" xfId="3909"/>
    <cellStyle name="Normal 2 2 2 2 25 4 6 2" xfId="10357"/>
    <cellStyle name="Normal 2 2 2 2 25 4 6 2 2" xfId="24396"/>
    <cellStyle name="Normal 2 2 2 2 25 4 6 3" xfId="16910"/>
    <cellStyle name="Normal 2 2 2 2 25 4 6 3 2" xfId="20661"/>
    <cellStyle name="Normal 2 2 2 2 25 4 6 4" xfId="13149"/>
    <cellStyle name="Normal 2 2 2 2 25 4 6 5" xfId="28133"/>
    <cellStyle name="Normal 2 2 2 2 25 4 6 6" xfId="31860"/>
    <cellStyle name="Normal 2 2 2 2 25 4 6 7" xfId="35593"/>
    <cellStyle name="Normal 2 2 2 2 25 4 6 8" xfId="39324"/>
    <cellStyle name="Normal 2 2 2 2 25 4 7" xfId="3910"/>
    <cellStyle name="Normal 2 2 2 2 25 4 7 2" xfId="10358"/>
    <cellStyle name="Normal 2 2 2 2 25 4 7 2 2" xfId="24397"/>
    <cellStyle name="Normal 2 2 2 2 25 4 7 3" xfId="16911"/>
    <cellStyle name="Normal 2 2 2 2 25 4 7 3 2" xfId="20662"/>
    <cellStyle name="Normal 2 2 2 2 25 4 7 4" xfId="13150"/>
    <cellStyle name="Normal 2 2 2 2 25 4 7 5" xfId="28134"/>
    <cellStyle name="Normal 2 2 2 2 25 4 7 6" xfId="31861"/>
    <cellStyle name="Normal 2 2 2 2 25 4 7 7" xfId="35594"/>
    <cellStyle name="Normal 2 2 2 2 25 4 7 8" xfId="39325"/>
    <cellStyle name="Normal 2 2 2 2 25 4 8" xfId="3911"/>
    <cellStyle name="Normal 2 2 2 2 25 4 8 2" xfId="10359"/>
    <cellStyle name="Normal 2 2 2 2 25 4 8 2 2" xfId="24398"/>
    <cellStyle name="Normal 2 2 2 2 25 4 8 3" xfId="16912"/>
    <cellStyle name="Normal 2 2 2 2 25 4 8 3 2" xfId="20663"/>
    <cellStyle name="Normal 2 2 2 2 25 4 8 4" xfId="13151"/>
    <cellStyle name="Normal 2 2 2 2 25 4 8 5" xfId="28135"/>
    <cellStyle name="Normal 2 2 2 2 25 4 8 6" xfId="31862"/>
    <cellStyle name="Normal 2 2 2 2 25 4 8 7" xfId="35595"/>
    <cellStyle name="Normal 2 2 2 2 25 4 8 8" xfId="39326"/>
    <cellStyle name="Normal 2 2 2 2 25 4 9" xfId="3912"/>
    <cellStyle name="Normal 2 2 2 2 25 4 9 2" xfId="10360"/>
    <cellStyle name="Normal 2 2 2 2 25 4 9 2 2" xfId="24399"/>
    <cellStyle name="Normal 2 2 2 2 25 4 9 3" xfId="16913"/>
    <cellStyle name="Normal 2 2 2 2 25 4 9 3 2" xfId="20664"/>
    <cellStyle name="Normal 2 2 2 2 25 4 9 4" xfId="13152"/>
    <cellStyle name="Normal 2 2 2 2 25 4 9 5" xfId="28136"/>
    <cellStyle name="Normal 2 2 2 2 25 4 9 6" xfId="31863"/>
    <cellStyle name="Normal 2 2 2 2 25 4 9 7" xfId="35596"/>
    <cellStyle name="Normal 2 2 2 2 25 4 9 8" xfId="39327"/>
    <cellStyle name="Normal 2 2 2 2 25 5" xfId="3913"/>
    <cellStyle name="Normal 2 2 2 2 25 5 10" xfId="3914"/>
    <cellStyle name="Normal 2 2 2 2 25 5 10 2" xfId="10362"/>
    <cellStyle name="Normal 2 2 2 2 25 5 10 2 2" xfId="24401"/>
    <cellStyle name="Normal 2 2 2 2 25 5 10 3" xfId="16915"/>
    <cellStyle name="Normal 2 2 2 2 25 5 10 3 2" xfId="20666"/>
    <cellStyle name="Normal 2 2 2 2 25 5 10 4" xfId="13154"/>
    <cellStyle name="Normal 2 2 2 2 25 5 10 5" xfId="28138"/>
    <cellStyle name="Normal 2 2 2 2 25 5 10 6" xfId="31865"/>
    <cellStyle name="Normal 2 2 2 2 25 5 10 7" xfId="35598"/>
    <cellStyle name="Normal 2 2 2 2 25 5 10 8" xfId="39329"/>
    <cellStyle name="Normal 2 2 2 2 25 5 11" xfId="3915"/>
    <cellStyle name="Normal 2 2 2 2 25 5 11 2" xfId="10363"/>
    <cellStyle name="Normal 2 2 2 2 25 5 11 2 2" xfId="24402"/>
    <cellStyle name="Normal 2 2 2 2 25 5 11 3" xfId="16916"/>
    <cellStyle name="Normal 2 2 2 2 25 5 11 3 2" xfId="20667"/>
    <cellStyle name="Normal 2 2 2 2 25 5 11 4" xfId="13155"/>
    <cellStyle name="Normal 2 2 2 2 25 5 11 5" xfId="28139"/>
    <cellStyle name="Normal 2 2 2 2 25 5 11 6" xfId="31866"/>
    <cellStyle name="Normal 2 2 2 2 25 5 11 7" xfId="35599"/>
    <cellStyle name="Normal 2 2 2 2 25 5 11 8" xfId="39330"/>
    <cellStyle name="Normal 2 2 2 2 25 5 12" xfId="10361"/>
    <cellStyle name="Normal 2 2 2 2 25 5 12 2" xfId="24400"/>
    <cellStyle name="Normal 2 2 2 2 25 5 13" xfId="16914"/>
    <cellStyle name="Normal 2 2 2 2 25 5 13 2" xfId="20665"/>
    <cellStyle name="Normal 2 2 2 2 25 5 14" xfId="13153"/>
    <cellStyle name="Normal 2 2 2 2 25 5 15" xfId="28137"/>
    <cellStyle name="Normal 2 2 2 2 25 5 16" xfId="31864"/>
    <cellStyle name="Normal 2 2 2 2 25 5 17" xfId="35597"/>
    <cellStyle name="Normal 2 2 2 2 25 5 18" xfId="39328"/>
    <cellStyle name="Normal 2 2 2 2 25 5 2" xfId="3916"/>
    <cellStyle name="Normal 2 2 2 2 25 5 2 10" xfId="3917"/>
    <cellStyle name="Normal 2 2 2 2 25 5 2 11" xfId="3918"/>
    <cellStyle name="Normal 2 2 2 2 25 5 2 2" xfId="3919"/>
    <cellStyle name="Normal 2 2 2 2 25 5 2 2 2" xfId="3920"/>
    <cellStyle name="Normal 2 2 2 2 25 5 2 2 3" xfId="10367"/>
    <cellStyle name="Normal 2 2 2 2 25 5 2 2 3 2" xfId="24403"/>
    <cellStyle name="Normal 2 2 2 2 25 5 2 2 4" xfId="16917"/>
    <cellStyle name="Normal 2 2 2 2 25 5 2 2 4 2" xfId="20668"/>
    <cellStyle name="Normal 2 2 2 2 25 5 2 2 5" xfId="13156"/>
    <cellStyle name="Normal 2 2 2 2 25 5 2 2 6" xfId="28140"/>
    <cellStyle name="Normal 2 2 2 2 25 5 2 2 7" xfId="31867"/>
    <cellStyle name="Normal 2 2 2 2 25 5 2 2 8" xfId="35600"/>
    <cellStyle name="Normal 2 2 2 2 25 5 2 2 9" xfId="39331"/>
    <cellStyle name="Normal 2 2 2 2 25 5 2 3" xfId="3921"/>
    <cellStyle name="Normal 2 2 2 2 25 5 2 4" xfId="3922"/>
    <cellStyle name="Normal 2 2 2 2 25 5 2 5" xfId="3923"/>
    <cellStyle name="Normal 2 2 2 2 25 5 2 6" xfId="3924"/>
    <cellStyle name="Normal 2 2 2 2 25 5 2 7" xfId="3925"/>
    <cellStyle name="Normal 2 2 2 2 25 5 2 8" xfId="3926"/>
    <cellStyle name="Normal 2 2 2 2 25 5 2 9" xfId="3927"/>
    <cellStyle name="Normal 2 2 2 2 25 5 3" xfId="3928"/>
    <cellStyle name="Normal 2 2 2 2 25 5 3 2" xfId="3929"/>
    <cellStyle name="Normal 2 2 2 2 25 5 3 2 2" xfId="10371"/>
    <cellStyle name="Normal 2 2 2 2 25 5 3 2 2 2" xfId="24404"/>
    <cellStyle name="Normal 2 2 2 2 25 5 3 2 3" xfId="16918"/>
    <cellStyle name="Normal 2 2 2 2 25 5 3 2 3 2" xfId="20669"/>
    <cellStyle name="Normal 2 2 2 2 25 5 3 2 4" xfId="13157"/>
    <cellStyle name="Normal 2 2 2 2 25 5 3 2 5" xfId="28141"/>
    <cellStyle name="Normal 2 2 2 2 25 5 3 2 6" xfId="31868"/>
    <cellStyle name="Normal 2 2 2 2 25 5 3 2 7" xfId="35601"/>
    <cellStyle name="Normal 2 2 2 2 25 5 3 2 8" xfId="39332"/>
    <cellStyle name="Normal 2 2 2 2 25 5 4" xfId="3930"/>
    <cellStyle name="Normal 2 2 2 2 25 5 4 2" xfId="10372"/>
    <cellStyle name="Normal 2 2 2 2 25 5 4 2 2" xfId="24405"/>
    <cellStyle name="Normal 2 2 2 2 25 5 4 3" xfId="16919"/>
    <cellStyle name="Normal 2 2 2 2 25 5 4 3 2" xfId="20670"/>
    <cellStyle name="Normal 2 2 2 2 25 5 4 4" xfId="13158"/>
    <cellStyle name="Normal 2 2 2 2 25 5 4 5" xfId="28142"/>
    <cellStyle name="Normal 2 2 2 2 25 5 4 6" xfId="31869"/>
    <cellStyle name="Normal 2 2 2 2 25 5 4 7" xfId="35602"/>
    <cellStyle name="Normal 2 2 2 2 25 5 4 8" xfId="39333"/>
    <cellStyle name="Normal 2 2 2 2 25 5 5" xfId="3931"/>
    <cellStyle name="Normal 2 2 2 2 25 5 5 2" xfId="10373"/>
    <cellStyle name="Normal 2 2 2 2 25 5 5 2 2" xfId="24406"/>
    <cellStyle name="Normal 2 2 2 2 25 5 5 3" xfId="16920"/>
    <cellStyle name="Normal 2 2 2 2 25 5 5 3 2" xfId="20671"/>
    <cellStyle name="Normal 2 2 2 2 25 5 5 4" xfId="13159"/>
    <cellStyle name="Normal 2 2 2 2 25 5 5 5" xfId="28143"/>
    <cellStyle name="Normal 2 2 2 2 25 5 5 6" xfId="31870"/>
    <cellStyle name="Normal 2 2 2 2 25 5 5 7" xfId="35603"/>
    <cellStyle name="Normal 2 2 2 2 25 5 5 8" xfId="39334"/>
    <cellStyle name="Normal 2 2 2 2 25 5 6" xfId="3932"/>
    <cellStyle name="Normal 2 2 2 2 25 5 6 2" xfId="10374"/>
    <cellStyle name="Normal 2 2 2 2 25 5 6 2 2" xfId="24407"/>
    <cellStyle name="Normal 2 2 2 2 25 5 6 3" xfId="16921"/>
    <cellStyle name="Normal 2 2 2 2 25 5 6 3 2" xfId="20672"/>
    <cellStyle name="Normal 2 2 2 2 25 5 6 4" xfId="13160"/>
    <cellStyle name="Normal 2 2 2 2 25 5 6 5" xfId="28144"/>
    <cellStyle name="Normal 2 2 2 2 25 5 6 6" xfId="31871"/>
    <cellStyle name="Normal 2 2 2 2 25 5 6 7" xfId="35604"/>
    <cellStyle name="Normal 2 2 2 2 25 5 6 8" xfId="39335"/>
    <cellStyle name="Normal 2 2 2 2 25 5 7" xfId="3933"/>
    <cellStyle name="Normal 2 2 2 2 25 5 7 2" xfId="10375"/>
    <cellStyle name="Normal 2 2 2 2 25 5 7 2 2" xfId="24408"/>
    <cellStyle name="Normal 2 2 2 2 25 5 7 3" xfId="16922"/>
    <cellStyle name="Normal 2 2 2 2 25 5 7 3 2" xfId="20673"/>
    <cellStyle name="Normal 2 2 2 2 25 5 7 4" xfId="13161"/>
    <cellStyle name="Normal 2 2 2 2 25 5 7 5" xfId="28145"/>
    <cellStyle name="Normal 2 2 2 2 25 5 7 6" xfId="31872"/>
    <cellStyle name="Normal 2 2 2 2 25 5 7 7" xfId="35605"/>
    <cellStyle name="Normal 2 2 2 2 25 5 7 8" xfId="39336"/>
    <cellStyle name="Normal 2 2 2 2 25 5 8" xfId="3934"/>
    <cellStyle name="Normal 2 2 2 2 25 5 8 2" xfId="10376"/>
    <cellStyle name="Normal 2 2 2 2 25 5 8 2 2" xfId="24409"/>
    <cellStyle name="Normal 2 2 2 2 25 5 8 3" xfId="16923"/>
    <cellStyle name="Normal 2 2 2 2 25 5 8 3 2" xfId="20674"/>
    <cellStyle name="Normal 2 2 2 2 25 5 8 4" xfId="13162"/>
    <cellStyle name="Normal 2 2 2 2 25 5 8 5" xfId="28146"/>
    <cellStyle name="Normal 2 2 2 2 25 5 8 6" xfId="31873"/>
    <cellStyle name="Normal 2 2 2 2 25 5 8 7" xfId="35606"/>
    <cellStyle name="Normal 2 2 2 2 25 5 8 8" xfId="39337"/>
    <cellStyle name="Normal 2 2 2 2 25 5 9" xfId="3935"/>
    <cellStyle name="Normal 2 2 2 2 25 5 9 2" xfId="10377"/>
    <cellStyle name="Normal 2 2 2 2 25 5 9 2 2" xfId="24410"/>
    <cellStyle name="Normal 2 2 2 2 25 5 9 3" xfId="16924"/>
    <cellStyle name="Normal 2 2 2 2 25 5 9 3 2" xfId="20675"/>
    <cellStyle name="Normal 2 2 2 2 25 5 9 4" xfId="13163"/>
    <cellStyle name="Normal 2 2 2 2 25 5 9 5" xfId="28147"/>
    <cellStyle name="Normal 2 2 2 2 25 5 9 6" xfId="31874"/>
    <cellStyle name="Normal 2 2 2 2 25 5 9 7" xfId="35607"/>
    <cellStyle name="Normal 2 2 2 2 25 5 9 8" xfId="39338"/>
    <cellStyle name="Normal 2 2 2 2 25 6" xfId="3936"/>
    <cellStyle name="Normal 2 2 2 2 25 6 2" xfId="3937"/>
    <cellStyle name="Normal 2 2 2 2 25 6 3" xfId="10378"/>
    <cellStyle name="Normal 2 2 2 2 25 6 3 2" xfId="24411"/>
    <cellStyle name="Normal 2 2 2 2 25 6 4" xfId="16925"/>
    <cellStyle name="Normal 2 2 2 2 25 6 4 2" xfId="20676"/>
    <cellStyle name="Normal 2 2 2 2 25 6 5" xfId="13164"/>
    <cellStyle name="Normal 2 2 2 2 25 6 6" xfId="28148"/>
    <cellStyle name="Normal 2 2 2 2 25 6 7" xfId="31875"/>
    <cellStyle name="Normal 2 2 2 2 25 6 8" xfId="35608"/>
    <cellStyle name="Normal 2 2 2 2 25 6 9" xfId="39339"/>
    <cellStyle name="Normal 2 2 2 2 25 7" xfId="3938"/>
    <cellStyle name="Normal 2 2 2 2 25 8" xfId="3939"/>
    <cellStyle name="Normal 2 2 2 2 25 9" xfId="3940"/>
    <cellStyle name="Normal 2 2 2 2 26" xfId="3941"/>
    <cellStyle name="Normal 2 2 2 2 26 10" xfId="3942"/>
    <cellStyle name="Normal 2 2 2 2 26 11" xfId="3943"/>
    <cellStyle name="Normal 2 2 2 2 26 12" xfId="3944"/>
    <cellStyle name="Normal 2 2 2 2 26 13" xfId="3945"/>
    <cellStyle name="Normal 2 2 2 2 26 14" xfId="3946"/>
    <cellStyle name="Normal 2 2 2 2 26 2" xfId="3947"/>
    <cellStyle name="Normal 2 2 2 2 26 2 10" xfId="3948"/>
    <cellStyle name="Normal 2 2 2 2 26 2 10 2" xfId="10385"/>
    <cellStyle name="Normal 2 2 2 2 26 2 10 2 2" xfId="24413"/>
    <cellStyle name="Normal 2 2 2 2 26 2 10 3" xfId="16927"/>
    <cellStyle name="Normal 2 2 2 2 26 2 10 3 2" xfId="20678"/>
    <cellStyle name="Normal 2 2 2 2 26 2 10 4" xfId="13166"/>
    <cellStyle name="Normal 2 2 2 2 26 2 10 5" xfId="28150"/>
    <cellStyle name="Normal 2 2 2 2 26 2 10 6" xfId="31877"/>
    <cellStyle name="Normal 2 2 2 2 26 2 10 7" xfId="35610"/>
    <cellStyle name="Normal 2 2 2 2 26 2 10 8" xfId="39341"/>
    <cellStyle name="Normal 2 2 2 2 26 2 11" xfId="3949"/>
    <cellStyle name="Normal 2 2 2 2 26 2 11 2" xfId="10386"/>
    <cellStyle name="Normal 2 2 2 2 26 2 11 2 2" xfId="24414"/>
    <cellStyle name="Normal 2 2 2 2 26 2 11 3" xfId="16928"/>
    <cellStyle name="Normal 2 2 2 2 26 2 11 3 2" xfId="20679"/>
    <cellStyle name="Normal 2 2 2 2 26 2 11 4" xfId="13167"/>
    <cellStyle name="Normal 2 2 2 2 26 2 11 5" xfId="28151"/>
    <cellStyle name="Normal 2 2 2 2 26 2 11 6" xfId="31878"/>
    <cellStyle name="Normal 2 2 2 2 26 2 11 7" xfId="35611"/>
    <cellStyle name="Normal 2 2 2 2 26 2 11 8" xfId="39342"/>
    <cellStyle name="Normal 2 2 2 2 26 2 12" xfId="3950"/>
    <cellStyle name="Normal 2 2 2 2 26 2 12 2" xfId="10387"/>
    <cellStyle name="Normal 2 2 2 2 26 2 12 2 2" xfId="24415"/>
    <cellStyle name="Normal 2 2 2 2 26 2 12 3" xfId="16929"/>
    <cellStyle name="Normal 2 2 2 2 26 2 12 3 2" xfId="20680"/>
    <cellStyle name="Normal 2 2 2 2 26 2 12 4" xfId="13168"/>
    <cellStyle name="Normal 2 2 2 2 26 2 12 5" xfId="28152"/>
    <cellStyle name="Normal 2 2 2 2 26 2 12 6" xfId="31879"/>
    <cellStyle name="Normal 2 2 2 2 26 2 12 7" xfId="35612"/>
    <cellStyle name="Normal 2 2 2 2 26 2 12 8" xfId="39343"/>
    <cellStyle name="Normal 2 2 2 2 26 2 13" xfId="3951"/>
    <cellStyle name="Normal 2 2 2 2 26 2 13 2" xfId="10388"/>
    <cellStyle name="Normal 2 2 2 2 26 2 13 2 2" xfId="24416"/>
    <cellStyle name="Normal 2 2 2 2 26 2 13 3" xfId="16930"/>
    <cellStyle name="Normal 2 2 2 2 26 2 13 3 2" xfId="20681"/>
    <cellStyle name="Normal 2 2 2 2 26 2 13 4" xfId="13169"/>
    <cellStyle name="Normal 2 2 2 2 26 2 13 5" xfId="28153"/>
    <cellStyle name="Normal 2 2 2 2 26 2 13 6" xfId="31880"/>
    <cellStyle name="Normal 2 2 2 2 26 2 13 7" xfId="35613"/>
    <cellStyle name="Normal 2 2 2 2 26 2 13 8" xfId="39344"/>
    <cellStyle name="Normal 2 2 2 2 26 2 14" xfId="10384"/>
    <cellStyle name="Normal 2 2 2 2 26 2 14 2" xfId="24412"/>
    <cellStyle name="Normal 2 2 2 2 26 2 15" xfId="16926"/>
    <cellStyle name="Normal 2 2 2 2 26 2 15 2" xfId="20677"/>
    <cellStyle name="Normal 2 2 2 2 26 2 16" xfId="13165"/>
    <cellStyle name="Normal 2 2 2 2 26 2 17" xfId="28149"/>
    <cellStyle name="Normal 2 2 2 2 26 2 18" xfId="31876"/>
    <cellStyle name="Normal 2 2 2 2 26 2 19" xfId="35609"/>
    <cellStyle name="Normal 2 2 2 2 26 2 2" xfId="3952"/>
    <cellStyle name="Normal 2 2 2 2 26 2 2 10" xfId="3953"/>
    <cellStyle name="Normal 2 2 2 2 26 2 2 11" xfId="3954"/>
    <cellStyle name="Normal 2 2 2 2 26 2 2 12" xfId="3955"/>
    <cellStyle name="Normal 2 2 2 2 26 2 2 13" xfId="3956"/>
    <cellStyle name="Normal 2 2 2 2 26 2 2 2" xfId="3957"/>
    <cellStyle name="Normal 2 2 2 2 26 2 2 2 10" xfId="3958"/>
    <cellStyle name="Normal 2 2 2 2 26 2 2 2 10 2" xfId="10391"/>
    <cellStyle name="Normal 2 2 2 2 26 2 2 2 10 2 2" xfId="24418"/>
    <cellStyle name="Normal 2 2 2 2 26 2 2 2 10 3" xfId="16932"/>
    <cellStyle name="Normal 2 2 2 2 26 2 2 2 10 3 2" xfId="20683"/>
    <cellStyle name="Normal 2 2 2 2 26 2 2 2 10 4" xfId="13171"/>
    <cellStyle name="Normal 2 2 2 2 26 2 2 2 10 5" xfId="28155"/>
    <cellStyle name="Normal 2 2 2 2 26 2 2 2 10 6" xfId="31882"/>
    <cellStyle name="Normal 2 2 2 2 26 2 2 2 10 7" xfId="35615"/>
    <cellStyle name="Normal 2 2 2 2 26 2 2 2 10 8" xfId="39346"/>
    <cellStyle name="Normal 2 2 2 2 26 2 2 2 11" xfId="3959"/>
    <cellStyle name="Normal 2 2 2 2 26 2 2 2 11 2" xfId="10392"/>
    <cellStyle name="Normal 2 2 2 2 26 2 2 2 11 2 2" xfId="24419"/>
    <cellStyle name="Normal 2 2 2 2 26 2 2 2 11 3" xfId="16933"/>
    <cellStyle name="Normal 2 2 2 2 26 2 2 2 11 3 2" xfId="20684"/>
    <cellStyle name="Normal 2 2 2 2 26 2 2 2 11 4" xfId="13172"/>
    <cellStyle name="Normal 2 2 2 2 26 2 2 2 11 5" xfId="28156"/>
    <cellStyle name="Normal 2 2 2 2 26 2 2 2 11 6" xfId="31883"/>
    <cellStyle name="Normal 2 2 2 2 26 2 2 2 11 7" xfId="35616"/>
    <cellStyle name="Normal 2 2 2 2 26 2 2 2 11 8" xfId="39347"/>
    <cellStyle name="Normal 2 2 2 2 26 2 2 2 12" xfId="3960"/>
    <cellStyle name="Normal 2 2 2 2 26 2 2 2 12 2" xfId="10393"/>
    <cellStyle name="Normal 2 2 2 2 26 2 2 2 12 2 2" xfId="24420"/>
    <cellStyle name="Normal 2 2 2 2 26 2 2 2 12 3" xfId="16934"/>
    <cellStyle name="Normal 2 2 2 2 26 2 2 2 12 3 2" xfId="20685"/>
    <cellStyle name="Normal 2 2 2 2 26 2 2 2 12 4" xfId="13173"/>
    <cellStyle name="Normal 2 2 2 2 26 2 2 2 12 5" xfId="28157"/>
    <cellStyle name="Normal 2 2 2 2 26 2 2 2 12 6" xfId="31884"/>
    <cellStyle name="Normal 2 2 2 2 26 2 2 2 12 7" xfId="35617"/>
    <cellStyle name="Normal 2 2 2 2 26 2 2 2 12 8" xfId="39348"/>
    <cellStyle name="Normal 2 2 2 2 26 2 2 2 13" xfId="10390"/>
    <cellStyle name="Normal 2 2 2 2 26 2 2 2 13 2" xfId="24417"/>
    <cellStyle name="Normal 2 2 2 2 26 2 2 2 14" xfId="16931"/>
    <cellStyle name="Normal 2 2 2 2 26 2 2 2 14 2" xfId="20682"/>
    <cellStyle name="Normal 2 2 2 2 26 2 2 2 15" xfId="13170"/>
    <cellStyle name="Normal 2 2 2 2 26 2 2 2 16" xfId="28154"/>
    <cellStyle name="Normal 2 2 2 2 26 2 2 2 17" xfId="31881"/>
    <cellStyle name="Normal 2 2 2 2 26 2 2 2 18" xfId="35614"/>
    <cellStyle name="Normal 2 2 2 2 26 2 2 2 19" xfId="39345"/>
    <cellStyle name="Normal 2 2 2 2 26 2 2 2 2" xfId="3961"/>
    <cellStyle name="Normal 2 2 2 2 26 2 2 2 2 10" xfId="3962"/>
    <cellStyle name="Normal 2 2 2 2 26 2 2 2 2 11" xfId="3963"/>
    <cellStyle name="Normal 2 2 2 2 26 2 2 2 2 12" xfId="3964"/>
    <cellStyle name="Normal 2 2 2 2 26 2 2 2 2 2" xfId="3965"/>
    <cellStyle name="Normal 2 2 2 2 26 2 2 2 2 2 10" xfId="3966"/>
    <cellStyle name="Normal 2 2 2 2 26 2 2 2 2 2 10 2" xfId="10398"/>
    <cellStyle name="Normal 2 2 2 2 26 2 2 2 2 2 10 2 2" xfId="24422"/>
    <cellStyle name="Normal 2 2 2 2 26 2 2 2 2 2 10 3" xfId="16936"/>
    <cellStyle name="Normal 2 2 2 2 26 2 2 2 2 2 10 3 2" xfId="20687"/>
    <cellStyle name="Normal 2 2 2 2 26 2 2 2 2 2 10 4" xfId="13175"/>
    <cellStyle name="Normal 2 2 2 2 26 2 2 2 2 2 10 5" xfId="28159"/>
    <cellStyle name="Normal 2 2 2 2 26 2 2 2 2 2 10 6" xfId="31886"/>
    <cellStyle name="Normal 2 2 2 2 26 2 2 2 2 2 10 7" xfId="35619"/>
    <cellStyle name="Normal 2 2 2 2 26 2 2 2 2 2 10 8" xfId="39350"/>
    <cellStyle name="Normal 2 2 2 2 26 2 2 2 2 2 11" xfId="3967"/>
    <cellStyle name="Normal 2 2 2 2 26 2 2 2 2 2 11 2" xfId="10399"/>
    <cellStyle name="Normal 2 2 2 2 26 2 2 2 2 2 11 2 2" xfId="24423"/>
    <cellStyle name="Normal 2 2 2 2 26 2 2 2 2 2 11 3" xfId="16937"/>
    <cellStyle name="Normal 2 2 2 2 26 2 2 2 2 2 11 3 2" xfId="20688"/>
    <cellStyle name="Normal 2 2 2 2 26 2 2 2 2 2 11 4" xfId="13176"/>
    <cellStyle name="Normal 2 2 2 2 26 2 2 2 2 2 11 5" xfId="28160"/>
    <cellStyle name="Normal 2 2 2 2 26 2 2 2 2 2 11 6" xfId="31887"/>
    <cellStyle name="Normal 2 2 2 2 26 2 2 2 2 2 11 7" xfId="35620"/>
    <cellStyle name="Normal 2 2 2 2 26 2 2 2 2 2 11 8" xfId="39351"/>
    <cellStyle name="Normal 2 2 2 2 26 2 2 2 2 2 12" xfId="10397"/>
    <cellStyle name="Normal 2 2 2 2 26 2 2 2 2 2 12 2" xfId="24421"/>
    <cellStyle name="Normal 2 2 2 2 26 2 2 2 2 2 13" xfId="16935"/>
    <cellStyle name="Normal 2 2 2 2 26 2 2 2 2 2 13 2" xfId="20686"/>
    <cellStyle name="Normal 2 2 2 2 26 2 2 2 2 2 14" xfId="13174"/>
    <cellStyle name="Normal 2 2 2 2 26 2 2 2 2 2 15" xfId="28158"/>
    <cellStyle name="Normal 2 2 2 2 26 2 2 2 2 2 16" xfId="31885"/>
    <cellStyle name="Normal 2 2 2 2 26 2 2 2 2 2 17" xfId="35618"/>
    <cellStyle name="Normal 2 2 2 2 26 2 2 2 2 2 18" xfId="39349"/>
    <cellStyle name="Normal 2 2 2 2 26 2 2 2 2 2 2" xfId="3968"/>
    <cellStyle name="Normal 2 2 2 2 26 2 2 2 2 2 2 10" xfId="3969"/>
    <cellStyle name="Normal 2 2 2 2 26 2 2 2 2 2 2 11" xfId="3970"/>
    <cellStyle name="Normal 2 2 2 2 26 2 2 2 2 2 2 2" xfId="3971"/>
    <cellStyle name="Normal 2 2 2 2 26 2 2 2 2 2 2 2 2" xfId="3972"/>
    <cellStyle name="Normal 2 2 2 2 26 2 2 2 2 2 2 2 3" xfId="10400"/>
    <cellStyle name="Normal 2 2 2 2 26 2 2 2 2 2 2 2 3 2" xfId="24424"/>
    <cellStyle name="Normal 2 2 2 2 26 2 2 2 2 2 2 2 4" xfId="16938"/>
    <cellStyle name="Normal 2 2 2 2 26 2 2 2 2 2 2 2 4 2" xfId="20689"/>
    <cellStyle name="Normal 2 2 2 2 26 2 2 2 2 2 2 2 5" xfId="13177"/>
    <cellStyle name="Normal 2 2 2 2 26 2 2 2 2 2 2 2 6" xfId="28161"/>
    <cellStyle name="Normal 2 2 2 2 26 2 2 2 2 2 2 2 7" xfId="31888"/>
    <cellStyle name="Normal 2 2 2 2 26 2 2 2 2 2 2 2 8" xfId="35621"/>
    <cellStyle name="Normal 2 2 2 2 26 2 2 2 2 2 2 2 9" xfId="39352"/>
    <cellStyle name="Normal 2 2 2 2 26 2 2 2 2 2 2 3" xfId="3973"/>
    <cellStyle name="Normal 2 2 2 2 26 2 2 2 2 2 2 4" xfId="3974"/>
    <cellStyle name="Normal 2 2 2 2 26 2 2 2 2 2 2 5" xfId="3975"/>
    <cellStyle name="Normal 2 2 2 2 26 2 2 2 2 2 2 6" xfId="3976"/>
    <cellStyle name="Normal 2 2 2 2 26 2 2 2 2 2 2 7" xfId="3977"/>
    <cellStyle name="Normal 2 2 2 2 26 2 2 2 2 2 2 8" xfId="3978"/>
    <cellStyle name="Normal 2 2 2 2 26 2 2 2 2 2 2 9" xfId="3979"/>
    <cellStyle name="Normal 2 2 2 2 26 2 2 2 2 2 3" xfId="3980"/>
    <cellStyle name="Normal 2 2 2 2 26 2 2 2 2 2 3 2" xfId="3981"/>
    <cellStyle name="Normal 2 2 2 2 26 2 2 2 2 2 3 2 2" xfId="10405"/>
    <cellStyle name="Normal 2 2 2 2 26 2 2 2 2 2 3 2 2 2" xfId="24425"/>
    <cellStyle name="Normal 2 2 2 2 26 2 2 2 2 2 3 2 3" xfId="16939"/>
    <cellStyle name="Normal 2 2 2 2 26 2 2 2 2 2 3 2 3 2" xfId="20690"/>
    <cellStyle name="Normal 2 2 2 2 26 2 2 2 2 2 3 2 4" xfId="13178"/>
    <cellStyle name="Normal 2 2 2 2 26 2 2 2 2 2 3 2 5" xfId="28162"/>
    <cellStyle name="Normal 2 2 2 2 26 2 2 2 2 2 3 2 6" xfId="31889"/>
    <cellStyle name="Normal 2 2 2 2 26 2 2 2 2 2 3 2 7" xfId="35622"/>
    <cellStyle name="Normal 2 2 2 2 26 2 2 2 2 2 3 2 8" xfId="39353"/>
    <cellStyle name="Normal 2 2 2 2 26 2 2 2 2 2 4" xfId="3982"/>
    <cellStyle name="Normal 2 2 2 2 26 2 2 2 2 2 4 2" xfId="10406"/>
    <cellStyle name="Normal 2 2 2 2 26 2 2 2 2 2 4 2 2" xfId="24426"/>
    <cellStyle name="Normal 2 2 2 2 26 2 2 2 2 2 4 3" xfId="16940"/>
    <cellStyle name="Normal 2 2 2 2 26 2 2 2 2 2 4 3 2" xfId="20691"/>
    <cellStyle name="Normal 2 2 2 2 26 2 2 2 2 2 4 4" xfId="13179"/>
    <cellStyle name="Normal 2 2 2 2 26 2 2 2 2 2 4 5" xfId="28163"/>
    <cellStyle name="Normal 2 2 2 2 26 2 2 2 2 2 4 6" xfId="31890"/>
    <cellStyle name="Normal 2 2 2 2 26 2 2 2 2 2 4 7" xfId="35623"/>
    <cellStyle name="Normal 2 2 2 2 26 2 2 2 2 2 4 8" xfId="39354"/>
    <cellStyle name="Normal 2 2 2 2 26 2 2 2 2 2 5" xfId="3983"/>
    <cellStyle name="Normal 2 2 2 2 26 2 2 2 2 2 5 2" xfId="10407"/>
    <cellStyle name="Normal 2 2 2 2 26 2 2 2 2 2 5 2 2" xfId="24427"/>
    <cellStyle name="Normal 2 2 2 2 26 2 2 2 2 2 5 3" xfId="16941"/>
    <cellStyle name="Normal 2 2 2 2 26 2 2 2 2 2 5 3 2" xfId="20692"/>
    <cellStyle name="Normal 2 2 2 2 26 2 2 2 2 2 5 4" xfId="13180"/>
    <cellStyle name="Normal 2 2 2 2 26 2 2 2 2 2 5 5" xfId="28164"/>
    <cellStyle name="Normal 2 2 2 2 26 2 2 2 2 2 5 6" xfId="31891"/>
    <cellStyle name="Normal 2 2 2 2 26 2 2 2 2 2 5 7" xfId="35624"/>
    <cellStyle name="Normal 2 2 2 2 26 2 2 2 2 2 5 8" xfId="39355"/>
    <cellStyle name="Normal 2 2 2 2 26 2 2 2 2 2 6" xfId="3984"/>
    <cellStyle name="Normal 2 2 2 2 26 2 2 2 2 2 6 2" xfId="10408"/>
    <cellStyle name="Normal 2 2 2 2 26 2 2 2 2 2 6 2 2" xfId="24428"/>
    <cellStyle name="Normal 2 2 2 2 26 2 2 2 2 2 6 3" xfId="16942"/>
    <cellStyle name="Normal 2 2 2 2 26 2 2 2 2 2 6 3 2" xfId="20693"/>
    <cellStyle name="Normal 2 2 2 2 26 2 2 2 2 2 6 4" xfId="13181"/>
    <cellStyle name="Normal 2 2 2 2 26 2 2 2 2 2 6 5" xfId="28165"/>
    <cellStyle name="Normal 2 2 2 2 26 2 2 2 2 2 6 6" xfId="31892"/>
    <cellStyle name="Normal 2 2 2 2 26 2 2 2 2 2 6 7" xfId="35625"/>
    <cellStyle name="Normal 2 2 2 2 26 2 2 2 2 2 6 8" xfId="39356"/>
    <cellStyle name="Normal 2 2 2 2 26 2 2 2 2 2 7" xfId="3985"/>
    <cellStyle name="Normal 2 2 2 2 26 2 2 2 2 2 7 2" xfId="10409"/>
    <cellStyle name="Normal 2 2 2 2 26 2 2 2 2 2 7 2 2" xfId="24429"/>
    <cellStyle name="Normal 2 2 2 2 26 2 2 2 2 2 7 3" xfId="16943"/>
    <cellStyle name="Normal 2 2 2 2 26 2 2 2 2 2 7 3 2" xfId="20694"/>
    <cellStyle name="Normal 2 2 2 2 26 2 2 2 2 2 7 4" xfId="13182"/>
    <cellStyle name="Normal 2 2 2 2 26 2 2 2 2 2 7 5" xfId="28166"/>
    <cellStyle name="Normal 2 2 2 2 26 2 2 2 2 2 7 6" xfId="31893"/>
    <cellStyle name="Normal 2 2 2 2 26 2 2 2 2 2 7 7" xfId="35626"/>
    <cellStyle name="Normal 2 2 2 2 26 2 2 2 2 2 7 8" xfId="39357"/>
    <cellStyle name="Normal 2 2 2 2 26 2 2 2 2 2 8" xfId="3986"/>
    <cellStyle name="Normal 2 2 2 2 26 2 2 2 2 2 8 2" xfId="10410"/>
    <cellStyle name="Normal 2 2 2 2 26 2 2 2 2 2 8 2 2" xfId="24430"/>
    <cellStyle name="Normal 2 2 2 2 26 2 2 2 2 2 8 3" xfId="16944"/>
    <cellStyle name="Normal 2 2 2 2 26 2 2 2 2 2 8 3 2" xfId="20695"/>
    <cellStyle name="Normal 2 2 2 2 26 2 2 2 2 2 8 4" xfId="13183"/>
    <cellStyle name="Normal 2 2 2 2 26 2 2 2 2 2 8 5" xfId="28167"/>
    <cellStyle name="Normal 2 2 2 2 26 2 2 2 2 2 8 6" xfId="31894"/>
    <cellStyle name="Normal 2 2 2 2 26 2 2 2 2 2 8 7" xfId="35627"/>
    <cellStyle name="Normal 2 2 2 2 26 2 2 2 2 2 8 8" xfId="39358"/>
    <cellStyle name="Normal 2 2 2 2 26 2 2 2 2 2 9" xfId="3987"/>
    <cellStyle name="Normal 2 2 2 2 26 2 2 2 2 2 9 2" xfId="10411"/>
    <cellStyle name="Normal 2 2 2 2 26 2 2 2 2 2 9 2 2" xfId="24431"/>
    <cellStyle name="Normal 2 2 2 2 26 2 2 2 2 2 9 3" xfId="16945"/>
    <cellStyle name="Normal 2 2 2 2 26 2 2 2 2 2 9 3 2" xfId="20696"/>
    <cellStyle name="Normal 2 2 2 2 26 2 2 2 2 2 9 4" xfId="13184"/>
    <cellStyle name="Normal 2 2 2 2 26 2 2 2 2 2 9 5" xfId="28168"/>
    <cellStyle name="Normal 2 2 2 2 26 2 2 2 2 2 9 6" xfId="31895"/>
    <cellStyle name="Normal 2 2 2 2 26 2 2 2 2 2 9 7" xfId="35628"/>
    <cellStyle name="Normal 2 2 2 2 26 2 2 2 2 2 9 8" xfId="39359"/>
    <cellStyle name="Normal 2 2 2 2 26 2 2 2 2 3" xfId="3988"/>
    <cellStyle name="Normal 2 2 2 2 26 2 2 2 2 3 2" xfId="3989"/>
    <cellStyle name="Normal 2 2 2 2 26 2 2 2 2 3 3" xfId="10412"/>
    <cellStyle name="Normal 2 2 2 2 26 2 2 2 2 3 3 2" xfId="24432"/>
    <cellStyle name="Normal 2 2 2 2 26 2 2 2 2 3 4" xfId="16946"/>
    <cellStyle name="Normal 2 2 2 2 26 2 2 2 2 3 4 2" xfId="20697"/>
    <cellStyle name="Normal 2 2 2 2 26 2 2 2 2 3 5" xfId="13185"/>
    <cellStyle name="Normal 2 2 2 2 26 2 2 2 2 3 6" xfId="28169"/>
    <cellStyle name="Normal 2 2 2 2 26 2 2 2 2 3 7" xfId="31896"/>
    <cellStyle name="Normal 2 2 2 2 26 2 2 2 2 3 8" xfId="35629"/>
    <cellStyle name="Normal 2 2 2 2 26 2 2 2 2 3 9" xfId="39360"/>
    <cellStyle name="Normal 2 2 2 2 26 2 2 2 2 4" xfId="3990"/>
    <cellStyle name="Normal 2 2 2 2 26 2 2 2 2 5" xfId="3991"/>
    <cellStyle name="Normal 2 2 2 2 26 2 2 2 2 6" xfId="3992"/>
    <cellStyle name="Normal 2 2 2 2 26 2 2 2 2 7" xfId="3993"/>
    <cellStyle name="Normal 2 2 2 2 26 2 2 2 2 8" xfId="3994"/>
    <cellStyle name="Normal 2 2 2 2 26 2 2 2 2 9" xfId="3995"/>
    <cellStyle name="Normal 2 2 2 2 26 2 2 2 3" xfId="3996"/>
    <cellStyle name="Normal 2 2 2 2 26 2 2 2 3 10" xfId="3997"/>
    <cellStyle name="Normal 2 2 2 2 26 2 2 2 3 11" xfId="3998"/>
    <cellStyle name="Normal 2 2 2 2 26 2 2 2 3 2" xfId="3999"/>
    <cellStyle name="Normal 2 2 2 2 26 2 2 2 3 2 2" xfId="4000"/>
    <cellStyle name="Normal 2 2 2 2 26 2 2 2 3 2 3" xfId="10416"/>
    <cellStyle name="Normal 2 2 2 2 26 2 2 2 3 2 3 2" xfId="24433"/>
    <cellStyle name="Normal 2 2 2 2 26 2 2 2 3 2 4" xfId="16947"/>
    <cellStyle name="Normal 2 2 2 2 26 2 2 2 3 2 4 2" xfId="20698"/>
    <cellStyle name="Normal 2 2 2 2 26 2 2 2 3 2 5" xfId="13186"/>
    <cellStyle name="Normal 2 2 2 2 26 2 2 2 3 2 6" xfId="28170"/>
    <cellStyle name="Normal 2 2 2 2 26 2 2 2 3 2 7" xfId="31897"/>
    <cellStyle name="Normal 2 2 2 2 26 2 2 2 3 2 8" xfId="35630"/>
    <cellStyle name="Normal 2 2 2 2 26 2 2 2 3 2 9" xfId="39361"/>
    <cellStyle name="Normal 2 2 2 2 26 2 2 2 3 3" xfId="4001"/>
    <cellStyle name="Normal 2 2 2 2 26 2 2 2 3 4" xfId="4002"/>
    <cellStyle name="Normal 2 2 2 2 26 2 2 2 3 5" xfId="4003"/>
    <cellStyle name="Normal 2 2 2 2 26 2 2 2 3 6" xfId="4004"/>
    <cellStyle name="Normal 2 2 2 2 26 2 2 2 3 7" xfId="4005"/>
    <cellStyle name="Normal 2 2 2 2 26 2 2 2 3 8" xfId="4006"/>
    <cellStyle name="Normal 2 2 2 2 26 2 2 2 3 9" xfId="4007"/>
    <cellStyle name="Normal 2 2 2 2 26 2 2 2 4" xfId="4008"/>
    <cellStyle name="Normal 2 2 2 2 26 2 2 2 4 2" xfId="4009"/>
    <cellStyle name="Normal 2 2 2 2 26 2 2 2 4 2 2" xfId="10422"/>
    <cellStyle name="Normal 2 2 2 2 26 2 2 2 4 2 2 2" xfId="24434"/>
    <cellStyle name="Normal 2 2 2 2 26 2 2 2 4 2 3" xfId="16948"/>
    <cellStyle name="Normal 2 2 2 2 26 2 2 2 4 2 3 2" xfId="20699"/>
    <cellStyle name="Normal 2 2 2 2 26 2 2 2 4 2 4" xfId="13187"/>
    <cellStyle name="Normal 2 2 2 2 26 2 2 2 4 2 5" xfId="28171"/>
    <cellStyle name="Normal 2 2 2 2 26 2 2 2 4 2 6" xfId="31898"/>
    <cellStyle name="Normal 2 2 2 2 26 2 2 2 4 2 7" xfId="35631"/>
    <cellStyle name="Normal 2 2 2 2 26 2 2 2 4 2 8" xfId="39362"/>
    <cellStyle name="Normal 2 2 2 2 26 2 2 2 5" xfId="4010"/>
    <cellStyle name="Normal 2 2 2 2 26 2 2 2 5 2" xfId="10423"/>
    <cellStyle name="Normal 2 2 2 2 26 2 2 2 5 2 2" xfId="24435"/>
    <cellStyle name="Normal 2 2 2 2 26 2 2 2 5 3" xfId="16949"/>
    <cellStyle name="Normal 2 2 2 2 26 2 2 2 5 3 2" xfId="20700"/>
    <cellStyle name="Normal 2 2 2 2 26 2 2 2 5 4" xfId="13188"/>
    <cellStyle name="Normal 2 2 2 2 26 2 2 2 5 5" xfId="28172"/>
    <cellStyle name="Normal 2 2 2 2 26 2 2 2 5 6" xfId="31899"/>
    <cellStyle name="Normal 2 2 2 2 26 2 2 2 5 7" xfId="35632"/>
    <cellStyle name="Normal 2 2 2 2 26 2 2 2 5 8" xfId="39363"/>
    <cellStyle name="Normal 2 2 2 2 26 2 2 2 6" xfId="4011"/>
    <cellStyle name="Normal 2 2 2 2 26 2 2 2 6 2" xfId="10424"/>
    <cellStyle name="Normal 2 2 2 2 26 2 2 2 6 2 2" xfId="24436"/>
    <cellStyle name="Normal 2 2 2 2 26 2 2 2 6 3" xfId="16950"/>
    <cellStyle name="Normal 2 2 2 2 26 2 2 2 6 3 2" xfId="20701"/>
    <cellStyle name="Normal 2 2 2 2 26 2 2 2 6 4" xfId="13189"/>
    <cellStyle name="Normal 2 2 2 2 26 2 2 2 6 5" xfId="28173"/>
    <cellStyle name="Normal 2 2 2 2 26 2 2 2 6 6" xfId="31900"/>
    <cellStyle name="Normal 2 2 2 2 26 2 2 2 6 7" xfId="35633"/>
    <cellStyle name="Normal 2 2 2 2 26 2 2 2 6 8" xfId="39364"/>
    <cellStyle name="Normal 2 2 2 2 26 2 2 2 7" xfId="4012"/>
    <cellStyle name="Normal 2 2 2 2 26 2 2 2 7 2" xfId="10425"/>
    <cellStyle name="Normal 2 2 2 2 26 2 2 2 7 2 2" xfId="24437"/>
    <cellStyle name="Normal 2 2 2 2 26 2 2 2 7 3" xfId="16951"/>
    <cellStyle name="Normal 2 2 2 2 26 2 2 2 7 3 2" xfId="20702"/>
    <cellStyle name="Normal 2 2 2 2 26 2 2 2 7 4" xfId="13190"/>
    <cellStyle name="Normal 2 2 2 2 26 2 2 2 7 5" xfId="28174"/>
    <cellStyle name="Normal 2 2 2 2 26 2 2 2 7 6" xfId="31901"/>
    <cellStyle name="Normal 2 2 2 2 26 2 2 2 7 7" xfId="35634"/>
    <cellStyle name="Normal 2 2 2 2 26 2 2 2 7 8" xfId="39365"/>
    <cellStyle name="Normal 2 2 2 2 26 2 2 2 8" xfId="4013"/>
    <cellStyle name="Normal 2 2 2 2 26 2 2 2 8 2" xfId="10426"/>
    <cellStyle name="Normal 2 2 2 2 26 2 2 2 8 2 2" xfId="24438"/>
    <cellStyle name="Normal 2 2 2 2 26 2 2 2 8 3" xfId="16952"/>
    <cellStyle name="Normal 2 2 2 2 26 2 2 2 8 3 2" xfId="20703"/>
    <cellStyle name="Normal 2 2 2 2 26 2 2 2 8 4" xfId="13191"/>
    <cellStyle name="Normal 2 2 2 2 26 2 2 2 8 5" xfId="28175"/>
    <cellStyle name="Normal 2 2 2 2 26 2 2 2 8 6" xfId="31902"/>
    <cellStyle name="Normal 2 2 2 2 26 2 2 2 8 7" xfId="35635"/>
    <cellStyle name="Normal 2 2 2 2 26 2 2 2 8 8" xfId="39366"/>
    <cellStyle name="Normal 2 2 2 2 26 2 2 2 9" xfId="4014"/>
    <cellStyle name="Normal 2 2 2 2 26 2 2 2 9 2" xfId="10427"/>
    <cellStyle name="Normal 2 2 2 2 26 2 2 2 9 2 2" xfId="24439"/>
    <cellStyle name="Normal 2 2 2 2 26 2 2 2 9 3" xfId="16953"/>
    <cellStyle name="Normal 2 2 2 2 26 2 2 2 9 3 2" xfId="20704"/>
    <cellStyle name="Normal 2 2 2 2 26 2 2 2 9 4" xfId="13192"/>
    <cellStyle name="Normal 2 2 2 2 26 2 2 2 9 5" xfId="28176"/>
    <cellStyle name="Normal 2 2 2 2 26 2 2 2 9 6" xfId="31903"/>
    <cellStyle name="Normal 2 2 2 2 26 2 2 2 9 7" xfId="35636"/>
    <cellStyle name="Normal 2 2 2 2 26 2 2 2 9 8" xfId="39367"/>
    <cellStyle name="Normal 2 2 2 2 26 2 2 3" xfId="4015"/>
    <cellStyle name="Normal 2 2 2 2 26 2 2 3 10" xfId="4016"/>
    <cellStyle name="Normal 2 2 2 2 26 2 2 3 10 2" xfId="10429"/>
    <cellStyle name="Normal 2 2 2 2 26 2 2 3 10 2 2" xfId="24441"/>
    <cellStyle name="Normal 2 2 2 2 26 2 2 3 10 3" xfId="16955"/>
    <cellStyle name="Normal 2 2 2 2 26 2 2 3 10 3 2" xfId="20706"/>
    <cellStyle name="Normal 2 2 2 2 26 2 2 3 10 4" xfId="13194"/>
    <cellStyle name="Normal 2 2 2 2 26 2 2 3 10 5" xfId="28178"/>
    <cellStyle name="Normal 2 2 2 2 26 2 2 3 10 6" xfId="31905"/>
    <cellStyle name="Normal 2 2 2 2 26 2 2 3 10 7" xfId="35638"/>
    <cellStyle name="Normal 2 2 2 2 26 2 2 3 10 8" xfId="39369"/>
    <cellStyle name="Normal 2 2 2 2 26 2 2 3 11" xfId="4017"/>
    <cellStyle name="Normal 2 2 2 2 26 2 2 3 11 2" xfId="10430"/>
    <cellStyle name="Normal 2 2 2 2 26 2 2 3 11 2 2" xfId="24442"/>
    <cellStyle name="Normal 2 2 2 2 26 2 2 3 11 3" xfId="16956"/>
    <cellStyle name="Normal 2 2 2 2 26 2 2 3 11 3 2" xfId="20707"/>
    <cellStyle name="Normal 2 2 2 2 26 2 2 3 11 4" xfId="13195"/>
    <cellStyle name="Normal 2 2 2 2 26 2 2 3 11 5" xfId="28179"/>
    <cellStyle name="Normal 2 2 2 2 26 2 2 3 11 6" xfId="31906"/>
    <cellStyle name="Normal 2 2 2 2 26 2 2 3 11 7" xfId="35639"/>
    <cellStyle name="Normal 2 2 2 2 26 2 2 3 11 8" xfId="39370"/>
    <cellStyle name="Normal 2 2 2 2 26 2 2 3 12" xfId="10428"/>
    <cellStyle name="Normal 2 2 2 2 26 2 2 3 12 2" xfId="24440"/>
    <cellStyle name="Normal 2 2 2 2 26 2 2 3 13" xfId="16954"/>
    <cellStyle name="Normal 2 2 2 2 26 2 2 3 13 2" xfId="20705"/>
    <cellStyle name="Normal 2 2 2 2 26 2 2 3 14" xfId="13193"/>
    <cellStyle name="Normal 2 2 2 2 26 2 2 3 15" xfId="28177"/>
    <cellStyle name="Normal 2 2 2 2 26 2 2 3 16" xfId="31904"/>
    <cellStyle name="Normal 2 2 2 2 26 2 2 3 17" xfId="35637"/>
    <cellStyle name="Normal 2 2 2 2 26 2 2 3 18" xfId="39368"/>
    <cellStyle name="Normal 2 2 2 2 26 2 2 3 2" xfId="4018"/>
    <cellStyle name="Normal 2 2 2 2 26 2 2 3 2 10" xfId="4019"/>
    <cellStyle name="Normal 2 2 2 2 26 2 2 3 2 11" xfId="4020"/>
    <cellStyle name="Normal 2 2 2 2 26 2 2 3 2 2" xfId="4021"/>
    <cellStyle name="Normal 2 2 2 2 26 2 2 3 2 2 2" xfId="4022"/>
    <cellStyle name="Normal 2 2 2 2 26 2 2 3 2 2 3" xfId="10431"/>
    <cellStyle name="Normal 2 2 2 2 26 2 2 3 2 2 3 2" xfId="24443"/>
    <cellStyle name="Normal 2 2 2 2 26 2 2 3 2 2 4" xfId="16957"/>
    <cellStyle name="Normal 2 2 2 2 26 2 2 3 2 2 4 2" xfId="20708"/>
    <cellStyle name="Normal 2 2 2 2 26 2 2 3 2 2 5" xfId="13196"/>
    <cellStyle name="Normal 2 2 2 2 26 2 2 3 2 2 6" xfId="28180"/>
    <cellStyle name="Normal 2 2 2 2 26 2 2 3 2 2 7" xfId="31907"/>
    <cellStyle name="Normal 2 2 2 2 26 2 2 3 2 2 8" xfId="35640"/>
    <cellStyle name="Normal 2 2 2 2 26 2 2 3 2 2 9" xfId="39371"/>
    <cellStyle name="Normal 2 2 2 2 26 2 2 3 2 3" xfId="4023"/>
    <cellStyle name="Normal 2 2 2 2 26 2 2 3 2 4" xfId="4024"/>
    <cellStyle name="Normal 2 2 2 2 26 2 2 3 2 5" xfId="4025"/>
    <cellStyle name="Normal 2 2 2 2 26 2 2 3 2 6" xfId="4026"/>
    <cellStyle name="Normal 2 2 2 2 26 2 2 3 2 7" xfId="4027"/>
    <cellStyle name="Normal 2 2 2 2 26 2 2 3 2 8" xfId="4028"/>
    <cellStyle name="Normal 2 2 2 2 26 2 2 3 2 9" xfId="4029"/>
    <cellStyle name="Normal 2 2 2 2 26 2 2 3 3" xfId="4030"/>
    <cellStyle name="Normal 2 2 2 2 26 2 2 3 3 2" xfId="4031"/>
    <cellStyle name="Normal 2 2 2 2 26 2 2 3 3 2 2" xfId="10433"/>
    <cellStyle name="Normal 2 2 2 2 26 2 2 3 3 2 2 2" xfId="24444"/>
    <cellStyle name="Normal 2 2 2 2 26 2 2 3 3 2 3" xfId="16958"/>
    <cellStyle name="Normal 2 2 2 2 26 2 2 3 3 2 3 2" xfId="20709"/>
    <cellStyle name="Normal 2 2 2 2 26 2 2 3 3 2 4" xfId="13197"/>
    <cellStyle name="Normal 2 2 2 2 26 2 2 3 3 2 5" xfId="28181"/>
    <cellStyle name="Normal 2 2 2 2 26 2 2 3 3 2 6" xfId="31908"/>
    <cellStyle name="Normal 2 2 2 2 26 2 2 3 3 2 7" xfId="35641"/>
    <cellStyle name="Normal 2 2 2 2 26 2 2 3 3 2 8" xfId="39372"/>
    <cellStyle name="Normal 2 2 2 2 26 2 2 3 4" xfId="4032"/>
    <cellStyle name="Normal 2 2 2 2 26 2 2 3 4 2" xfId="10434"/>
    <cellStyle name="Normal 2 2 2 2 26 2 2 3 4 2 2" xfId="24445"/>
    <cellStyle name="Normal 2 2 2 2 26 2 2 3 4 3" xfId="16959"/>
    <cellStyle name="Normal 2 2 2 2 26 2 2 3 4 3 2" xfId="20710"/>
    <cellStyle name="Normal 2 2 2 2 26 2 2 3 4 4" xfId="13198"/>
    <cellStyle name="Normal 2 2 2 2 26 2 2 3 4 5" xfId="28182"/>
    <cellStyle name="Normal 2 2 2 2 26 2 2 3 4 6" xfId="31909"/>
    <cellStyle name="Normal 2 2 2 2 26 2 2 3 4 7" xfId="35642"/>
    <cellStyle name="Normal 2 2 2 2 26 2 2 3 4 8" xfId="39373"/>
    <cellStyle name="Normal 2 2 2 2 26 2 2 3 5" xfId="4033"/>
    <cellStyle name="Normal 2 2 2 2 26 2 2 3 5 2" xfId="10435"/>
    <cellStyle name="Normal 2 2 2 2 26 2 2 3 5 2 2" xfId="24446"/>
    <cellStyle name="Normal 2 2 2 2 26 2 2 3 5 3" xfId="16960"/>
    <cellStyle name="Normal 2 2 2 2 26 2 2 3 5 3 2" xfId="20711"/>
    <cellStyle name="Normal 2 2 2 2 26 2 2 3 5 4" xfId="13199"/>
    <cellStyle name="Normal 2 2 2 2 26 2 2 3 5 5" xfId="28183"/>
    <cellStyle name="Normal 2 2 2 2 26 2 2 3 5 6" xfId="31910"/>
    <cellStyle name="Normal 2 2 2 2 26 2 2 3 5 7" xfId="35643"/>
    <cellStyle name="Normal 2 2 2 2 26 2 2 3 5 8" xfId="39374"/>
    <cellStyle name="Normal 2 2 2 2 26 2 2 3 6" xfId="4034"/>
    <cellStyle name="Normal 2 2 2 2 26 2 2 3 6 2" xfId="10436"/>
    <cellStyle name="Normal 2 2 2 2 26 2 2 3 6 2 2" xfId="24447"/>
    <cellStyle name="Normal 2 2 2 2 26 2 2 3 6 3" xfId="16961"/>
    <cellStyle name="Normal 2 2 2 2 26 2 2 3 6 3 2" xfId="20712"/>
    <cellStyle name="Normal 2 2 2 2 26 2 2 3 6 4" xfId="13200"/>
    <cellStyle name="Normal 2 2 2 2 26 2 2 3 6 5" xfId="28184"/>
    <cellStyle name="Normal 2 2 2 2 26 2 2 3 6 6" xfId="31911"/>
    <cellStyle name="Normal 2 2 2 2 26 2 2 3 6 7" xfId="35644"/>
    <cellStyle name="Normal 2 2 2 2 26 2 2 3 6 8" xfId="39375"/>
    <cellStyle name="Normal 2 2 2 2 26 2 2 3 7" xfId="4035"/>
    <cellStyle name="Normal 2 2 2 2 26 2 2 3 7 2" xfId="10437"/>
    <cellStyle name="Normal 2 2 2 2 26 2 2 3 7 2 2" xfId="24448"/>
    <cellStyle name="Normal 2 2 2 2 26 2 2 3 7 3" xfId="16962"/>
    <cellStyle name="Normal 2 2 2 2 26 2 2 3 7 3 2" xfId="20713"/>
    <cellStyle name="Normal 2 2 2 2 26 2 2 3 7 4" xfId="13201"/>
    <cellStyle name="Normal 2 2 2 2 26 2 2 3 7 5" xfId="28185"/>
    <cellStyle name="Normal 2 2 2 2 26 2 2 3 7 6" xfId="31912"/>
    <cellStyle name="Normal 2 2 2 2 26 2 2 3 7 7" xfId="35645"/>
    <cellStyle name="Normal 2 2 2 2 26 2 2 3 7 8" xfId="39376"/>
    <cellStyle name="Normal 2 2 2 2 26 2 2 3 8" xfId="4036"/>
    <cellStyle name="Normal 2 2 2 2 26 2 2 3 8 2" xfId="10438"/>
    <cellStyle name="Normal 2 2 2 2 26 2 2 3 8 2 2" xfId="24449"/>
    <cellStyle name="Normal 2 2 2 2 26 2 2 3 8 3" xfId="16963"/>
    <cellStyle name="Normal 2 2 2 2 26 2 2 3 8 3 2" xfId="20714"/>
    <cellStyle name="Normal 2 2 2 2 26 2 2 3 8 4" xfId="13202"/>
    <cellStyle name="Normal 2 2 2 2 26 2 2 3 8 5" xfId="28186"/>
    <cellStyle name="Normal 2 2 2 2 26 2 2 3 8 6" xfId="31913"/>
    <cellStyle name="Normal 2 2 2 2 26 2 2 3 8 7" xfId="35646"/>
    <cellStyle name="Normal 2 2 2 2 26 2 2 3 8 8" xfId="39377"/>
    <cellStyle name="Normal 2 2 2 2 26 2 2 3 9" xfId="4037"/>
    <cellStyle name="Normal 2 2 2 2 26 2 2 3 9 2" xfId="10439"/>
    <cellStyle name="Normal 2 2 2 2 26 2 2 3 9 2 2" xfId="24450"/>
    <cellStyle name="Normal 2 2 2 2 26 2 2 3 9 3" xfId="16964"/>
    <cellStyle name="Normal 2 2 2 2 26 2 2 3 9 3 2" xfId="20715"/>
    <cellStyle name="Normal 2 2 2 2 26 2 2 3 9 4" xfId="13203"/>
    <cellStyle name="Normal 2 2 2 2 26 2 2 3 9 5" xfId="28187"/>
    <cellStyle name="Normal 2 2 2 2 26 2 2 3 9 6" xfId="31914"/>
    <cellStyle name="Normal 2 2 2 2 26 2 2 3 9 7" xfId="35647"/>
    <cellStyle name="Normal 2 2 2 2 26 2 2 3 9 8" xfId="39378"/>
    <cellStyle name="Normal 2 2 2 2 26 2 2 4" xfId="4038"/>
    <cellStyle name="Normal 2 2 2 2 26 2 2 4 2" xfId="4039"/>
    <cellStyle name="Normal 2 2 2 2 26 2 2 4 3" xfId="10440"/>
    <cellStyle name="Normal 2 2 2 2 26 2 2 4 3 2" xfId="24451"/>
    <cellStyle name="Normal 2 2 2 2 26 2 2 4 4" xfId="16965"/>
    <cellStyle name="Normal 2 2 2 2 26 2 2 4 4 2" xfId="20716"/>
    <cellStyle name="Normal 2 2 2 2 26 2 2 4 5" xfId="13204"/>
    <cellStyle name="Normal 2 2 2 2 26 2 2 4 6" xfId="28188"/>
    <cellStyle name="Normal 2 2 2 2 26 2 2 4 7" xfId="31915"/>
    <cellStyle name="Normal 2 2 2 2 26 2 2 4 8" xfId="35648"/>
    <cellStyle name="Normal 2 2 2 2 26 2 2 4 9" xfId="39379"/>
    <cellStyle name="Normal 2 2 2 2 26 2 2 5" xfId="4040"/>
    <cellStyle name="Normal 2 2 2 2 26 2 2 6" xfId="4041"/>
    <cellStyle name="Normal 2 2 2 2 26 2 2 7" xfId="4042"/>
    <cellStyle name="Normal 2 2 2 2 26 2 2 8" xfId="4043"/>
    <cellStyle name="Normal 2 2 2 2 26 2 2 9" xfId="4044"/>
    <cellStyle name="Normal 2 2 2 2 26 2 20" xfId="39340"/>
    <cellStyle name="Normal 2 2 2 2 26 2 3" xfId="4045"/>
    <cellStyle name="Normal 2 2 2 2 26 2 3 10" xfId="4046"/>
    <cellStyle name="Normal 2 2 2 2 26 2 3 11" xfId="4047"/>
    <cellStyle name="Normal 2 2 2 2 26 2 3 12" xfId="4048"/>
    <cellStyle name="Normal 2 2 2 2 26 2 3 2" xfId="4049"/>
    <cellStyle name="Normal 2 2 2 2 26 2 3 2 10" xfId="4050"/>
    <cellStyle name="Normal 2 2 2 2 26 2 3 2 10 2" xfId="10448"/>
    <cellStyle name="Normal 2 2 2 2 26 2 3 2 10 2 2" xfId="24453"/>
    <cellStyle name="Normal 2 2 2 2 26 2 3 2 10 3" xfId="16967"/>
    <cellStyle name="Normal 2 2 2 2 26 2 3 2 10 3 2" xfId="20718"/>
    <cellStyle name="Normal 2 2 2 2 26 2 3 2 10 4" xfId="13206"/>
    <cellStyle name="Normal 2 2 2 2 26 2 3 2 10 5" xfId="28190"/>
    <cellStyle name="Normal 2 2 2 2 26 2 3 2 10 6" xfId="31917"/>
    <cellStyle name="Normal 2 2 2 2 26 2 3 2 10 7" xfId="35650"/>
    <cellStyle name="Normal 2 2 2 2 26 2 3 2 10 8" xfId="39381"/>
    <cellStyle name="Normal 2 2 2 2 26 2 3 2 11" xfId="4051"/>
    <cellStyle name="Normal 2 2 2 2 26 2 3 2 11 2" xfId="10449"/>
    <cellStyle name="Normal 2 2 2 2 26 2 3 2 11 2 2" xfId="24454"/>
    <cellStyle name="Normal 2 2 2 2 26 2 3 2 11 3" xfId="16968"/>
    <cellStyle name="Normal 2 2 2 2 26 2 3 2 11 3 2" xfId="20719"/>
    <cellStyle name="Normal 2 2 2 2 26 2 3 2 11 4" xfId="13207"/>
    <cellStyle name="Normal 2 2 2 2 26 2 3 2 11 5" xfId="28191"/>
    <cellStyle name="Normal 2 2 2 2 26 2 3 2 11 6" xfId="31918"/>
    <cellStyle name="Normal 2 2 2 2 26 2 3 2 11 7" xfId="35651"/>
    <cellStyle name="Normal 2 2 2 2 26 2 3 2 11 8" xfId="39382"/>
    <cellStyle name="Normal 2 2 2 2 26 2 3 2 12" xfId="10447"/>
    <cellStyle name="Normal 2 2 2 2 26 2 3 2 12 2" xfId="24452"/>
    <cellStyle name="Normal 2 2 2 2 26 2 3 2 13" xfId="16966"/>
    <cellStyle name="Normal 2 2 2 2 26 2 3 2 13 2" xfId="20717"/>
    <cellStyle name="Normal 2 2 2 2 26 2 3 2 14" xfId="13205"/>
    <cellStyle name="Normal 2 2 2 2 26 2 3 2 15" xfId="28189"/>
    <cellStyle name="Normal 2 2 2 2 26 2 3 2 16" xfId="31916"/>
    <cellStyle name="Normal 2 2 2 2 26 2 3 2 17" xfId="35649"/>
    <cellStyle name="Normal 2 2 2 2 26 2 3 2 18" xfId="39380"/>
    <cellStyle name="Normal 2 2 2 2 26 2 3 2 2" xfId="4052"/>
    <cellStyle name="Normal 2 2 2 2 26 2 3 2 2 10" xfId="4053"/>
    <cellStyle name="Normal 2 2 2 2 26 2 3 2 2 11" xfId="4054"/>
    <cellStyle name="Normal 2 2 2 2 26 2 3 2 2 2" xfId="4055"/>
    <cellStyle name="Normal 2 2 2 2 26 2 3 2 2 2 2" xfId="4056"/>
    <cellStyle name="Normal 2 2 2 2 26 2 3 2 2 2 3" xfId="10453"/>
    <cellStyle name="Normal 2 2 2 2 26 2 3 2 2 2 3 2" xfId="24455"/>
    <cellStyle name="Normal 2 2 2 2 26 2 3 2 2 2 4" xfId="16969"/>
    <cellStyle name="Normal 2 2 2 2 26 2 3 2 2 2 4 2" xfId="20720"/>
    <cellStyle name="Normal 2 2 2 2 26 2 3 2 2 2 5" xfId="13208"/>
    <cellStyle name="Normal 2 2 2 2 26 2 3 2 2 2 6" xfId="28192"/>
    <cellStyle name="Normal 2 2 2 2 26 2 3 2 2 2 7" xfId="31919"/>
    <cellStyle name="Normal 2 2 2 2 26 2 3 2 2 2 8" xfId="35652"/>
    <cellStyle name="Normal 2 2 2 2 26 2 3 2 2 2 9" xfId="39383"/>
    <cellStyle name="Normal 2 2 2 2 26 2 3 2 2 3" xfId="4057"/>
    <cellStyle name="Normal 2 2 2 2 26 2 3 2 2 4" xfId="4058"/>
    <cellStyle name="Normal 2 2 2 2 26 2 3 2 2 5" xfId="4059"/>
    <cellStyle name="Normal 2 2 2 2 26 2 3 2 2 6" xfId="4060"/>
    <cellStyle name="Normal 2 2 2 2 26 2 3 2 2 7" xfId="4061"/>
    <cellStyle name="Normal 2 2 2 2 26 2 3 2 2 8" xfId="4062"/>
    <cellStyle name="Normal 2 2 2 2 26 2 3 2 2 9" xfId="4063"/>
    <cellStyle name="Normal 2 2 2 2 26 2 3 2 3" xfId="4064"/>
    <cellStyle name="Normal 2 2 2 2 26 2 3 2 3 2" xfId="4065"/>
    <cellStyle name="Normal 2 2 2 2 26 2 3 2 3 2 2" xfId="10455"/>
    <cellStyle name="Normal 2 2 2 2 26 2 3 2 3 2 2 2" xfId="24456"/>
    <cellStyle name="Normal 2 2 2 2 26 2 3 2 3 2 3" xfId="16970"/>
    <cellStyle name="Normal 2 2 2 2 26 2 3 2 3 2 3 2" xfId="20721"/>
    <cellStyle name="Normal 2 2 2 2 26 2 3 2 3 2 4" xfId="13209"/>
    <cellStyle name="Normal 2 2 2 2 26 2 3 2 3 2 5" xfId="28193"/>
    <cellStyle name="Normal 2 2 2 2 26 2 3 2 3 2 6" xfId="31920"/>
    <cellStyle name="Normal 2 2 2 2 26 2 3 2 3 2 7" xfId="35653"/>
    <cellStyle name="Normal 2 2 2 2 26 2 3 2 3 2 8" xfId="39384"/>
    <cellStyle name="Normal 2 2 2 2 26 2 3 2 4" xfId="4066"/>
    <cellStyle name="Normal 2 2 2 2 26 2 3 2 4 2" xfId="10456"/>
    <cellStyle name="Normal 2 2 2 2 26 2 3 2 4 2 2" xfId="24457"/>
    <cellStyle name="Normal 2 2 2 2 26 2 3 2 4 3" xfId="16971"/>
    <cellStyle name="Normal 2 2 2 2 26 2 3 2 4 3 2" xfId="20722"/>
    <cellStyle name="Normal 2 2 2 2 26 2 3 2 4 4" xfId="13210"/>
    <cellStyle name="Normal 2 2 2 2 26 2 3 2 4 5" xfId="28194"/>
    <cellStyle name="Normal 2 2 2 2 26 2 3 2 4 6" xfId="31921"/>
    <cellStyle name="Normal 2 2 2 2 26 2 3 2 4 7" xfId="35654"/>
    <cellStyle name="Normal 2 2 2 2 26 2 3 2 4 8" xfId="39385"/>
    <cellStyle name="Normal 2 2 2 2 26 2 3 2 5" xfId="4067"/>
    <cellStyle name="Normal 2 2 2 2 26 2 3 2 5 2" xfId="10457"/>
    <cellStyle name="Normal 2 2 2 2 26 2 3 2 5 2 2" xfId="24458"/>
    <cellStyle name="Normal 2 2 2 2 26 2 3 2 5 3" xfId="16972"/>
    <cellStyle name="Normal 2 2 2 2 26 2 3 2 5 3 2" xfId="20723"/>
    <cellStyle name="Normal 2 2 2 2 26 2 3 2 5 4" xfId="13211"/>
    <cellStyle name="Normal 2 2 2 2 26 2 3 2 5 5" xfId="28195"/>
    <cellStyle name="Normal 2 2 2 2 26 2 3 2 5 6" xfId="31922"/>
    <cellStyle name="Normal 2 2 2 2 26 2 3 2 5 7" xfId="35655"/>
    <cellStyle name="Normal 2 2 2 2 26 2 3 2 5 8" xfId="39386"/>
    <cellStyle name="Normal 2 2 2 2 26 2 3 2 6" xfId="4068"/>
    <cellStyle name="Normal 2 2 2 2 26 2 3 2 6 2" xfId="10458"/>
    <cellStyle name="Normal 2 2 2 2 26 2 3 2 6 2 2" xfId="24459"/>
    <cellStyle name="Normal 2 2 2 2 26 2 3 2 6 3" xfId="16973"/>
    <cellStyle name="Normal 2 2 2 2 26 2 3 2 6 3 2" xfId="20724"/>
    <cellStyle name="Normal 2 2 2 2 26 2 3 2 6 4" xfId="13212"/>
    <cellStyle name="Normal 2 2 2 2 26 2 3 2 6 5" xfId="28196"/>
    <cellStyle name="Normal 2 2 2 2 26 2 3 2 6 6" xfId="31923"/>
    <cellStyle name="Normal 2 2 2 2 26 2 3 2 6 7" xfId="35656"/>
    <cellStyle name="Normal 2 2 2 2 26 2 3 2 6 8" xfId="39387"/>
    <cellStyle name="Normal 2 2 2 2 26 2 3 2 7" xfId="4069"/>
    <cellStyle name="Normal 2 2 2 2 26 2 3 2 7 2" xfId="10459"/>
    <cellStyle name="Normal 2 2 2 2 26 2 3 2 7 2 2" xfId="24460"/>
    <cellStyle name="Normal 2 2 2 2 26 2 3 2 7 3" xfId="16974"/>
    <cellStyle name="Normal 2 2 2 2 26 2 3 2 7 3 2" xfId="20725"/>
    <cellStyle name="Normal 2 2 2 2 26 2 3 2 7 4" xfId="13213"/>
    <cellStyle name="Normal 2 2 2 2 26 2 3 2 7 5" xfId="28197"/>
    <cellStyle name="Normal 2 2 2 2 26 2 3 2 7 6" xfId="31924"/>
    <cellStyle name="Normal 2 2 2 2 26 2 3 2 7 7" xfId="35657"/>
    <cellStyle name="Normal 2 2 2 2 26 2 3 2 7 8" xfId="39388"/>
    <cellStyle name="Normal 2 2 2 2 26 2 3 2 8" xfId="4070"/>
    <cellStyle name="Normal 2 2 2 2 26 2 3 2 8 2" xfId="10460"/>
    <cellStyle name="Normal 2 2 2 2 26 2 3 2 8 2 2" xfId="24461"/>
    <cellStyle name="Normal 2 2 2 2 26 2 3 2 8 3" xfId="16975"/>
    <cellStyle name="Normal 2 2 2 2 26 2 3 2 8 3 2" xfId="20726"/>
    <cellStyle name="Normal 2 2 2 2 26 2 3 2 8 4" xfId="13214"/>
    <cellStyle name="Normal 2 2 2 2 26 2 3 2 8 5" xfId="28198"/>
    <cellStyle name="Normal 2 2 2 2 26 2 3 2 8 6" xfId="31925"/>
    <cellStyle name="Normal 2 2 2 2 26 2 3 2 8 7" xfId="35658"/>
    <cellStyle name="Normal 2 2 2 2 26 2 3 2 8 8" xfId="39389"/>
    <cellStyle name="Normal 2 2 2 2 26 2 3 2 9" xfId="4071"/>
    <cellStyle name="Normal 2 2 2 2 26 2 3 2 9 2" xfId="10461"/>
    <cellStyle name="Normal 2 2 2 2 26 2 3 2 9 2 2" xfId="24462"/>
    <cellStyle name="Normal 2 2 2 2 26 2 3 2 9 3" xfId="16976"/>
    <cellStyle name="Normal 2 2 2 2 26 2 3 2 9 3 2" xfId="20727"/>
    <cellStyle name="Normal 2 2 2 2 26 2 3 2 9 4" xfId="13215"/>
    <cellStyle name="Normal 2 2 2 2 26 2 3 2 9 5" xfId="28199"/>
    <cellStyle name="Normal 2 2 2 2 26 2 3 2 9 6" xfId="31926"/>
    <cellStyle name="Normal 2 2 2 2 26 2 3 2 9 7" xfId="35659"/>
    <cellStyle name="Normal 2 2 2 2 26 2 3 2 9 8" xfId="39390"/>
    <cellStyle name="Normal 2 2 2 2 26 2 3 3" xfId="4072"/>
    <cellStyle name="Normal 2 2 2 2 26 2 3 3 2" xfId="4073"/>
    <cellStyle name="Normal 2 2 2 2 26 2 3 3 3" xfId="10462"/>
    <cellStyle name="Normal 2 2 2 2 26 2 3 3 3 2" xfId="24463"/>
    <cellStyle name="Normal 2 2 2 2 26 2 3 3 4" xfId="16977"/>
    <cellStyle name="Normal 2 2 2 2 26 2 3 3 4 2" xfId="20728"/>
    <cellStyle name="Normal 2 2 2 2 26 2 3 3 5" xfId="13216"/>
    <cellStyle name="Normal 2 2 2 2 26 2 3 3 6" xfId="28200"/>
    <cellStyle name="Normal 2 2 2 2 26 2 3 3 7" xfId="31927"/>
    <cellStyle name="Normal 2 2 2 2 26 2 3 3 8" xfId="35660"/>
    <cellStyle name="Normal 2 2 2 2 26 2 3 3 9" xfId="39391"/>
    <cellStyle name="Normal 2 2 2 2 26 2 3 4" xfId="4074"/>
    <cellStyle name="Normal 2 2 2 2 26 2 3 5" xfId="4075"/>
    <cellStyle name="Normal 2 2 2 2 26 2 3 6" xfId="4076"/>
    <cellStyle name="Normal 2 2 2 2 26 2 3 7" xfId="4077"/>
    <cellStyle name="Normal 2 2 2 2 26 2 3 8" xfId="4078"/>
    <cellStyle name="Normal 2 2 2 2 26 2 3 9" xfId="4079"/>
    <cellStyle name="Normal 2 2 2 2 26 2 4" xfId="4080"/>
    <cellStyle name="Normal 2 2 2 2 26 2 4 10" xfId="4081"/>
    <cellStyle name="Normal 2 2 2 2 26 2 4 11" xfId="4082"/>
    <cellStyle name="Normal 2 2 2 2 26 2 4 2" xfId="4083"/>
    <cellStyle name="Normal 2 2 2 2 26 2 4 2 2" xfId="4084"/>
    <cellStyle name="Normal 2 2 2 2 26 2 4 2 3" xfId="10469"/>
    <cellStyle name="Normal 2 2 2 2 26 2 4 2 3 2" xfId="24464"/>
    <cellStyle name="Normal 2 2 2 2 26 2 4 2 4" xfId="16978"/>
    <cellStyle name="Normal 2 2 2 2 26 2 4 2 4 2" xfId="20729"/>
    <cellStyle name="Normal 2 2 2 2 26 2 4 2 5" xfId="13217"/>
    <cellStyle name="Normal 2 2 2 2 26 2 4 2 6" xfId="28201"/>
    <cellStyle name="Normal 2 2 2 2 26 2 4 2 7" xfId="31928"/>
    <cellStyle name="Normal 2 2 2 2 26 2 4 2 8" xfId="35661"/>
    <cellStyle name="Normal 2 2 2 2 26 2 4 2 9" xfId="39392"/>
    <cellStyle name="Normal 2 2 2 2 26 2 4 3" xfId="4085"/>
    <cellStyle name="Normal 2 2 2 2 26 2 4 4" xfId="4086"/>
    <cellStyle name="Normal 2 2 2 2 26 2 4 5" xfId="4087"/>
    <cellStyle name="Normal 2 2 2 2 26 2 4 6" xfId="4088"/>
    <cellStyle name="Normal 2 2 2 2 26 2 4 7" xfId="4089"/>
    <cellStyle name="Normal 2 2 2 2 26 2 4 8" xfId="4090"/>
    <cellStyle name="Normal 2 2 2 2 26 2 4 9" xfId="4091"/>
    <cellStyle name="Normal 2 2 2 2 26 2 5" xfId="4092"/>
    <cellStyle name="Normal 2 2 2 2 26 2 5 2" xfId="4093"/>
    <cellStyle name="Normal 2 2 2 2 26 2 5 2 2" xfId="10472"/>
    <cellStyle name="Normal 2 2 2 2 26 2 5 2 2 2" xfId="24465"/>
    <cellStyle name="Normal 2 2 2 2 26 2 5 2 3" xfId="16979"/>
    <cellStyle name="Normal 2 2 2 2 26 2 5 2 3 2" xfId="20730"/>
    <cellStyle name="Normal 2 2 2 2 26 2 5 2 4" xfId="13218"/>
    <cellStyle name="Normal 2 2 2 2 26 2 5 2 5" xfId="28202"/>
    <cellStyle name="Normal 2 2 2 2 26 2 5 2 6" xfId="31929"/>
    <cellStyle name="Normal 2 2 2 2 26 2 5 2 7" xfId="35662"/>
    <cellStyle name="Normal 2 2 2 2 26 2 5 2 8" xfId="39393"/>
    <cellStyle name="Normal 2 2 2 2 26 2 6" xfId="4094"/>
    <cellStyle name="Normal 2 2 2 2 26 2 6 2" xfId="10473"/>
    <cellStyle name="Normal 2 2 2 2 26 2 6 2 2" xfId="24466"/>
    <cellStyle name="Normal 2 2 2 2 26 2 6 3" xfId="16980"/>
    <cellStyle name="Normal 2 2 2 2 26 2 6 3 2" xfId="20731"/>
    <cellStyle name="Normal 2 2 2 2 26 2 6 4" xfId="13219"/>
    <cellStyle name="Normal 2 2 2 2 26 2 6 5" xfId="28203"/>
    <cellStyle name="Normal 2 2 2 2 26 2 6 6" xfId="31930"/>
    <cellStyle name="Normal 2 2 2 2 26 2 6 7" xfId="35663"/>
    <cellStyle name="Normal 2 2 2 2 26 2 6 8" xfId="39394"/>
    <cellStyle name="Normal 2 2 2 2 26 2 7" xfId="4095"/>
    <cellStyle name="Normal 2 2 2 2 26 2 7 2" xfId="10474"/>
    <cellStyle name="Normal 2 2 2 2 26 2 7 2 2" xfId="24467"/>
    <cellStyle name="Normal 2 2 2 2 26 2 7 3" xfId="16981"/>
    <cellStyle name="Normal 2 2 2 2 26 2 7 3 2" xfId="20732"/>
    <cellStyle name="Normal 2 2 2 2 26 2 7 4" xfId="13220"/>
    <cellStyle name="Normal 2 2 2 2 26 2 7 5" xfId="28204"/>
    <cellStyle name="Normal 2 2 2 2 26 2 7 6" xfId="31931"/>
    <cellStyle name="Normal 2 2 2 2 26 2 7 7" xfId="35664"/>
    <cellStyle name="Normal 2 2 2 2 26 2 7 8" xfId="39395"/>
    <cellStyle name="Normal 2 2 2 2 26 2 8" xfId="4096"/>
    <cellStyle name="Normal 2 2 2 2 26 2 8 2" xfId="10475"/>
    <cellStyle name="Normal 2 2 2 2 26 2 8 2 2" xfId="24468"/>
    <cellStyle name="Normal 2 2 2 2 26 2 8 3" xfId="16982"/>
    <cellStyle name="Normal 2 2 2 2 26 2 8 3 2" xfId="20733"/>
    <cellStyle name="Normal 2 2 2 2 26 2 8 4" xfId="13221"/>
    <cellStyle name="Normal 2 2 2 2 26 2 8 5" xfId="28205"/>
    <cellStyle name="Normal 2 2 2 2 26 2 8 6" xfId="31932"/>
    <cellStyle name="Normal 2 2 2 2 26 2 8 7" xfId="35665"/>
    <cellStyle name="Normal 2 2 2 2 26 2 8 8" xfId="39396"/>
    <cellStyle name="Normal 2 2 2 2 26 2 9" xfId="4097"/>
    <cellStyle name="Normal 2 2 2 2 26 2 9 2" xfId="10476"/>
    <cellStyle name="Normal 2 2 2 2 26 2 9 2 2" xfId="24469"/>
    <cellStyle name="Normal 2 2 2 2 26 2 9 3" xfId="16983"/>
    <cellStyle name="Normal 2 2 2 2 26 2 9 3 2" xfId="20734"/>
    <cellStyle name="Normal 2 2 2 2 26 2 9 4" xfId="13222"/>
    <cellStyle name="Normal 2 2 2 2 26 2 9 5" xfId="28206"/>
    <cellStyle name="Normal 2 2 2 2 26 2 9 6" xfId="31933"/>
    <cellStyle name="Normal 2 2 2 2 26 2 9 7" xfId="35666"/>
    <cellStyle name="Normal 2 2 2 2 26 2 9 8" xfId="39397"/>
    <cellStyle name="Normal 2 2 2 2 26 3" xfId="4098"/>
    <cellStyle name="Normal 2 2 2 2 26 3 10" xfId="4099"/>
    <cellStyle name="Normal 2 2 2 2 26 3 10 2" xfId="10478"/>
    <cellStyle name="Normal 2 2 2 2 26 3 10 2 2" xfId="24471"/>
    <cellStyle name="Normal 2 2 2 2 26 3 10 3" xfId="16985"/>
    <cellStyle name="Normal 2 2 2 2 26 3 10 3 2" xfId="20736"/>
    <cellStyle name="Normal 2 2 2 2 26 3 10 4" xfId="13224"/>
    <cellStyle name="Normal 2 2 2 2 26 3 10 5" xfId="28208"/>
    <cellStyle name="Normal 2 2 2 2 26 3 10 6" xfId="31935"/>
    <cellStyle name="Normal 2 2 2 2 26 3 10 7" xfId="35668"/>
    <cellStyle name="Normal 2 2 2 2 26 3 10 8" xfId="39399"/>
    <cellStyle name="Normal 2 2 2 2 26 3 11" xfId="4100"/>
    <cellStyle name="Normal 2 2 2 2 26 3 11 2" xfId="10479"/>
    <cellStyle name="Normal 2 2 2 2 26 3 11 2 2" xfId="24472"/>
    <cellStyle name="Normal 2 2 2 2 26 3 11 3" xfId="16986"/>
    <cellStyle name="Normal 2 2 2 2 26 3 11 3 2" xfId="20737"/>
    <cellStyle name="Normal 2 2 2 2 26 3 11 4" xfId="13225"/>
    <cellStyle name="Normal 2 2 2 2 26 3 11 5" xfId="28209"/>
    <cellStyle name="Normal 2 2 2 2 26 3 11 6" xfId="31936"/>
    <cellStyle name="Normal 2 2 2 2 26 3 11 7" xfId="35669"/>
    <cellStyle name="Normal 2 2 2 2 26 3 11 8" xfId="39400"/>
    <cellStyle name="Normal 2 2 2 2 26 3 12" xfId="4101"/>
    <cellStyle name="Normal 2 2 2 2 26 3 12 2" xfId="10480"/>
    <cellStyle name="Normal 2 2 2 2 26 3 12 2 2" xfId="24473"/>
    <cellStyle name="Normal 2 2 2 2 26 3 12 3" xfId="16987"/>
    <cellStyle name="Normal 2 2 2 2 26 3 12 3 2" xfId="20738"/>
    <cellStyle name="Normal 2 2 2 2 26 3 12 4" xfId="13226"/>
    <cellStyle name="Normal 2 2 2 2 26 3 12 5" xfId="28210"/>
    <cellStyle name="Normal 2 2 2 2 26 3 12 6" xfId="31937"/>
    <cellStyle name="Normal 2 2 2 2 26 3 12 7" xfId="35670"/>
    <cellStyle name="Normal 2 2 2 2 26 3 12 8" xfId="39401"/>
    <cellStyle name="Normal 2 2 2 2 26 3 13" xfId="10477"/>
    <cellStyle name="Normal 2 2 2 2 26 3 13 2" xfId="24470"/>
    <cellStyle name="Normal 2 2 2 2 26 3 14" xfId="16984"/>
    <cellStyle name="Normal 2 2 2 2 26 3 14 2" xfId="20735"/>
    <cellStyle name="Normal 2 2 2 2 26 3 15" xfId="13223"/>
    <cellStyle name="Normal 2 2 2 2 26 3 16" xfId="28207"/>
    <cellStyle name="Normal 2 2 2 2 26 3 17" xfId="31934"/>
    <cellStyle name="Normal 2 2 2 2 26 3 18" xfId="35667"/>
    <cellStyle name="Normal 2 2 2 2 26 3 19" xfId="39398"/>
    <cellStyle name="Normal 2 2 2 2 26 3 2" xfId="4102"/>
    <cellStyle name="Normal 2 2 2 2 26 3 2 10" xfId="4103"/>
    <cellStyle name="Normal 2 2 2 2 26 3 2 11" xfId="4104"/>
    <cellStyle name="Normal 2 2 2 2 26 3 2 12" xfId="4105"/>
    <cellStyle name="Normal 2 2 2 2 26 3 2 2" xfId="4106"/>
    <cellStyle name="Normal 2 2 2 2 26 3 2 2 10" xfId="4107"/>
    <cellStyle name="Normal 2 2 2 2 26 3 2 2 10 2" xfId="10483"/>
    <cellStyle name="Normal 2 2 2 2 26 3 2 2 10 2 2" xfId="24475"/>
    <cellStyle name="Normal 2 2 2 2 26 3 2 2 10 3" xfId="16989"/>
    <cellStyle name="Normal 2 2 2 2 26 3 2 2 10 3 2" xfId="20740"/>
    <cellStyle name="Normal 2 2 2 2 26 3 2 2 10 4" xfId="13228"/>
    <cellStyle name="Normal 2 2 2 2 26 3 2 2 10 5" xfId="28212"/>
    <cellStyle name="Normal 2 2 2 2 26 3 2 2 10 6" xfId="31939"/>
    <cellStyle name="Normal 2 2 2 2 26 3 2 2 10 7" xfId="35672"/>
    <cellStyle name="Normal 2 2 2 2 26 3 2 2 10 8" xfId="39403"/>
    <cellStyle name="Normal 2 2 2 2 26 3 2 2 11" xfId="4108"/>
    <cellStyle name="Normal 2 2 2 2 26 3 2 2 11 2" xfId="10484"/>
    <cellStyle name="Normal 2 2 2 2 26 3 2 2 11 2 2" xfId="24476"/>
    <cellStyle name="Normal 2 2 2 2 26 3 2 2 11 3" xfId="16990"/>
    <cellStyle name="Normal 2 2 2 2 26 3 2 2 11 3 2" xfId="20741"/>
    <cellStyle name="Normal 2 2 2 2 26 3 2 2 11 4" xfId="13229"/>
    <cellStyle name="Normal 2 2 2 2 26 3 2 2 11 5" xfId="28213"/>
    <cellStyle name="Normal 2 2 2 2 26 3 2 2 11 6" xfId="31940"/>
    <cellStyle name="Normal 2 2 2 2 26 3 2 2 11 7" xfId="35673"/>
    <cellStyle name="Normal 2 2 2 2 26 3 2 2 11 8" xfId="39404"/>
    <cellStyle name="Normal 2 2 2 2 26 3 2 2 12" xfId="10482"/>
    <cellStyle name="Normal 2 2 2 2 26 3 2 2 12 2" xfId="24474"/>
    <cellStyle name="Normal 2 2 2 2 26 3 2 2 13" xfId="16988"/>
    <cellStyle name="Normal 2 2 2 2 26 3 2 2 13 2" xfId="20739"/>
    <cellStyle name="Normal 2 2 2 2 26 3 2 2 14" xfId="13227"/>
    <cellStyle name="Normal 2 2 2 2 26 3 2 2 15" xfId="28211"/>
    <cellStyle name="Normal 2 2 2 2 26 3 2 2 16" xfId="31938"/>
    <cellStyle name="Normal 2 2 2 2 26 3 2 2 17" xfId="35671"/>
    <cellStyle name="Normal 2 2 2 2 26 3 2 2 18" xfId="39402"/>
    <cellStyle name="Normal 2 2 2 2 26 3 2 2 2" xfId="4109"/>
    <cellStyle name="Normal 2 2 2 2 26 3 2 2 2 10" xfId="4110"/>
    <cellStyle name="Normal 2 2 2 2 26 3 2 2 2 11" xfId="4111"/>
    <cellStyle name="Normal 2 2 2 2 26 3 2 2 2 2" xfId="4112"/>
    <cellStyle name="Normal 2 2 2 2 26 3 2 2 2 2 2" xfId="4113"/>
    <cellStyle name="Normal 2 2 2 2 26 3 2 2 2 2 3" xfId="10487"/>
    <cellStyle name="Normal 2 2 2 2 26 3 2 2 2 2 3 2" xfId="24477"/>
    <cellStyle name="Normal 2 2 2 2 26 3 2 2 2 2 4" xfId="16991"/>
    <cellStyle name="Normal 2 2 2 2 26 3 2 2 2 2 4 2" xfId="20742"/>
    <cellStyle name="Normal 2 2 2 2 26 3 2 2 2 2 5" xfId="13230"/>
    <cellStyle name="Normal 2 2 2 2 26 3 2 2 2 2 6" xfId="28214"/>
    <cellStyle name="Normal 2 2 2 2 26 3 2 2 2 2 7" xfId="31941"/>
    <cellStyle name="Normal 2 2 2 2 26 3 2 2 2 2 8" xfId="35674"/>
    <cellStyle name="Normal 2 2 2 2 26 3 2 2 2 2 9" xfId="39405"/>
    <cellStyle name="Normal 2 2 2 2 26 3 2 2 2 3" xfId="4114"/>
    <cellStyle name="Normal 2 2 2 2 26 3 2 2 2 4" xfId="4115"/>
    <cellStyle name="Normal 2 2 2 2 26 3 2 2 2 5" xfId="4116"/>
    <cellStyle name="Normal 2 2 2 2 26 3 2 2 2 6" xfId="4117"/>
    <cellStyle name="Normal 2 2 2 2 26 3 2 2 2 7" xfId="4118"/>
    <cellStyle name="Normal 2 2 2 2 26 3 2 2 2 8" xfId="4119"/>
    <cellStyle name="Normal 2 2 2 2 26 3 2 2 2 9" xfId="4120"/>
    <cellStyle name="Normal 2 2 2 2 26 3 2 2 3" xfId="4121"/>
    <cellStyle name="Normal 2 2 2 2 26 3 2 2 3 2" xfId="4122"/>
    <cellStyle name="Normal 2 2 2 2 26 3 2 2 3 2 2" xfId="10489"/>
    <cellStyle name="Normal 2 2 2 2 26 3 2 2 3 2 2 2" xfId="24478"/>
    <cellStyle name="Normal 2 2 2 2 26 3 2 2 3 2 3" xfId="16992"/>
    <cellStyle name="Normal 2 2 2 2 26 3 2 2 3 2 3 2" xfId="20743"/>
    <cellStyle name="Normal 2 2 2 2 26 3 2 2 3 2 4" xfId="13231"/>
    <cellStyle name="Normal 2 2 2 2 26 3 2 2 3 2 5" xfId="28215"/>
    <cellStyle name="Normal 2 2 2 2 26 3 2 2 3 2 6" xfId="31942"/>
    <cellStyle name="Normal 2 2 2 2 26 3 2 2 3 2 7" xfId="35675"/>
    <cellStyle name="Normal 2 2 2 2 26 3 2 2 3 2 8" xfId="39406"/>
    <cellStyle name="Normal 2 2 2 2 26 3 2 2 4" xfId="4123"/>
    <cellStyle name="Normal 2 2 2 2 26 3 2 2 4 2" xfId="10490"/>
    <cellStyle name="Normal 2 2 2 2 26 3 2 2 4 2 2" xfId="24479"/>
    <cellStyle name="Normal 2 2 2 2 26 3 2 2 4 3" xfId="16993"/>
    <cellStyle name="Normal 2 2 2 2 26 3 2 2 4 3 2" xfId="20744"/>
    <cellStyle name="Normal 2 2 2 2 26 3 2 2 4 4" xfId="13232"/>
    <cellStyle name="Normal 2 2 2 2 26 3 2 2 4 5" xfId="28216"/>
    <cellStyle name="Normal 2 2 2 2 26 3 2 2 4 6" xfId="31943"/>
    <cellStyle name="Normal 2 2 2 2 26 3 2 2 4 7" xfId="35676"/>
    <cellStyle name="Normal 2 2 2 2 26 3 2 2 4 8" xfId="39407"/>
    <cellStyle name="Normal 2 2 2 2 26 3 2 2 5" xfId="4124"/>
    <cellStyle name="Normal 2 2 2 2 26 3 2 2 5 2" xfId="10491"/>
    <cellStyle name="Normal 2 2 2 2 26 3 2 2 5 2 2" xfId="24480"/>
    <cellStyle name="Normal 2 2 2 2 26 3 2 2 5 3" xfId="16994"/>
    <cellStyle name="Normal 2 2 2 2 26 3 2 2 5 3 2" xfId="20745"/>
    <cellStyle name="Normal 2 2 2 2 26 3 2 2 5 4" xfId="13233"/>
    <cellStyle name="Normal 2 2 2 2 26 3 2 2 5 5" xfId="28217"/>
    <cellStyle name="Normal 2 2 2 2 26 3 2 2 5 6" xfId="31944"/>
    <cellStyle name="Normal 2 2 2 2 26 3 2 2 5 7" xfId="35677"/>
    <cellStyle name="Normal 2 2 2 2 26 3 2 2 5 8" xfId="39408"/>
    <cellStyle name="Normal 2 2 2 2 26 3 2 2 6" xfId="4125"/>
    <cellStyle name="Normal 2 2 2 2 26 3 2 2 6 2" xfId="10492"/>
    <cellStyle name="Normal 2 2 2 2 26 3 2 2 6 2 2" xfId="24481"/>
    <cellStyle name="Normal 2 2 2 2 26 3 2 2 6 3" xfId="16995"/>
    <cellStyle name="Normal 2 2 2 2 26 3 2 2 6 3 2" xfId="20746"/>
    <cellStyle name="Normal 2 2 2 2 26 3 2 2 6 4" xfId="13234"/>
    <cellStyle name="Normal 2 2 2 2 26 3 2 2 6 5" xfId="28218"/>
    <cellStyle name="Normal 2 2 2 2 26 3 2 2 6 6" xfId="31945"/>
    <cellStyle name="Normal 2 2 2 2 26 3 2 2 6 7" xfId="35678"/>
    <cellStyle name="Normal 2 2 2 2 26 3 2 2 6 8" xfId="39409"/>
    <cellStyle name="Normal 2 2 2 2 26 3 2 2 7" xfId="4126"/>
    <cellStyle name="Normal 2 2 2 2 26 3 2 2 7 2" xfId="10493"/>
    <cellStyle name="Normal 2 2 2 2 26 3 2 2 7 2 2" xfId="24482"/>
    <cellStyle name="Normal 2 2 2 2 26 3 2 2 7 3" xfId="16996"/>
    <cellStyle name="Normal 2 2 2 2 26 3 2 2 7 3 2" xfId="20747"/>
    <cellStyle name="Normal 2 2 2 2 26 3 2 2 7 4" xfId="13235"/>
    <cellStyle name="Normal 2 2 2 2 26 3 2 2 7 5" xfId="28219"/>
    <cellStyle name="Normal 2 2 2 2 26 3 2 2 7 6" xfId="31946"/>
    <cellStyle name="Normal 2 2 2 2 26 3 2 2 7 7" xfId="35679"/>
    <cellStyle name="Normal 2 2 2 2 26 3 2 2 7 8" xfId="39410"/>
    <cellStyle name="Normal 2 2 2 2 26 3 2 2 8" xfId="4127"/>
    <cellStyle name="Normal 2 2 2 2 26 3 2 2 8 2" xfId="10494"/>
    <cellStyle name="Normal 2 2 2 2 26 3 2 2 8 2 2" xfId="24483"/>
    <cellStyle name="Normal 2 2 2 2 26 3 2 2 8 3" xfId="16997"/>
    <cellStyle name="Normal 2 2 2 2 26 3 2 2 8 3 2" xfId="20748"/>
    <cellStyle name="Normal 2 2 2 2 26 3 2 2 8 4" xfId="13236"/>
    <cellStyle name="Normal 2 2 2 2 26 3 2 2 8 5" xfId="28220"/>
    <cellStyle name="Normal 2 2 2 2 26 3 2 2 8 6" xfId="31947"/>
    <cellStyle name="Normal 2 2 2 2 26 3 2 2 8 7" xfId="35680"/>
    <cellStyle name="Normal 2 2 2 2 26 3 2 2 8 8" xfId="39411"/>
    <cellStyle name="Normal 2 2 2 2 26 3 2 2 9" xfId="4128"/>
    <cellStyle name="Normal 2 2 2 2 26 3 2 2 9 2" xfId="10495"/>
    <cellStyle name="Normal 2 2 2 2 26 3 2 2 9 2 2" xfId="24484"/>
    <cellStyle name="Normal 2 2 2 2 26 3 2 2 9 3" xfId="16998"/>
    <cellStyle name="Normal 2 2 2 2 26 3 2 2 9 3 2" xfId="20749"/>
    <cellStyle name="Normal 2 2 2 2 26 3 2 2 9 4" xfId="13237"/>
    <cellStyle name="Normal 2 2 2 2 26 3 2 2 9 5" xfId="28221"/>
    <cellStyle name="Normal 2 2 2 2 26 3 2 2 9 6" xfId="31948"/>
    <cellStyle name="Normal 2 2 2 2 26 3 2 2 9 7" xfId="35681"/>
    <cellStyle name="Normal 2 2 2 2 26 3 2 2 9 8" xfId="39412"/>
    <cellStyle name="Normal 2 2 2 2 26 3 2 3" xfId="4129"/>
    <cellStyle name="Normal 2 2 2 2 26 3 2 3 2" xfId="4130"/>
    <cellStyle name="Normal 2 2 2 2 26 3 2 3 3" xfId="10496"/>
    <cellStyle name="Normal 2 2 2 2 26 3 2 3 3 2" xfId="24485"/>
    <cellStyle name="Normal 2 2 2 2 26 3 2 3 4" xfId="16999"/>
    <cellStyle name="Normal 2 2 2 2 26 3 2 3 4 2" xfId="20750"/>
    <cellStyle name="Normal 2 2 2 2 26 3 2 3 5" xfId="13238"/>
    <cellStyle name="Normal 2 2 2 2 26 3 2 3 6" xfId="28222"/>
    <cellStyle name="Normal 2 2 2 2 26 3 2 3 7" xfId="31949"/>
    <cellStyle name="Normal 2 2 2 2 26 3 2 3 8" xfId="35682"/>
    <cellStyle name="Normal 2 2 2 2 26 3 2 3 9" xfId="39413"/>
    <cellStyle name="Normal 2 2 2 2 26 3 2 4" xfId="4131"/>
    <cellStyle name="Normal 2 2 2 2 26 3 2 5" xfId="4132"/>
    <cellStyle name="Normal 2 2 2 2 26 3 2 6" xfId="4133"/>
    <cellStyle name="Normal 2 2 2 2 26 3 2 7" xfId="4134"/>
    <cellStyle name="Normal 2 2 2 2 26 3 2 8" xfId="4135"/>
    <cellStyle name="Normal 2 2 2 2 26 3 2 9" xfId="4136"/>
    <cellStyle name="Normal 2 2 2 2 26 3 3" xfId="4137"/>
    <cellStyle name="Normal 2 2 2 2 26 3 3 10" xfId="4138"/>
    <cellStyle name="Normal 2 2 2 2 26 3 3 11" xfId="4139"/>
    <cellStyle name="Normal 2 2 2 2 26 3 3 2" xfId="4140"/>
    <cellStyle name="Normal 2 2 2 2 26 3 3 2 2" xfId="4141"/>
    <cellStyle name="Normal 2 2 2 2 26 3 3 2 3" xfId="10504"/>
    <cellStyle name="Normal 2 2 2 2 26 3 3 2 3 2" xfId="24486"/>
    <cellStyle name="Normal 2 2 2 2 26 3 3 2 4" xfId="17000"/>
    <cellStyle name="Normal 2 2 2 2 26 3 3 2 4 2" xfId="20751"/>
    <cellStyle name="Normal 2 2 2 2 26 3 3 2 5" xfId="13239"/>
    <cellStyle name="Normal 2 2 2 2 26 3 3 2 6" xfId="28223"/>
    <cellStyle name="Normal 2 2 2 2 26 3 3 2 7" xfId="31950"/>
    <cellStyle name="Normal 2 2 2 2 26 3 3 2 8" xfId="35683"/>
    <cellStyle name="Normal 2 2 2 2 26 3 3 2 9" xfId="39414"/>
    <cellStyle name="Normal 2 2 2 2 26 3 3 3" xfId="4142"/>
    <cellStyle name="Normal 2 2 2 2 26 3 3 4" xfId="4143"/>
    <cellStyle name="Normal 2 2 2 2 26 3 3 5" xfId="4144"/>
    <cellStyle name="Normal 2 2 2 2 26 3 3 6" xfId="4145"/>
    <cellStyle name="Normal 2 2 2 2 26 3 3 7" xfId="4146"/>
    <cellStyle name="Normal 2 2 2 2 26 3 3 8" xfId="4147"/>
    <cellStyle name="Normal 2 2 2 2 26 3 3 9" xfId="4148"/>
    <cellStyle name="Normal 2 2 2 2 26 3 4" xfId="4149"/>
    <cellStyle name="Normal 2 2 2 2 26 3 4 2" xfId="4150"/>
    <cellStyle name="Normal 2 2 2 2 26 3 4 2 2" xfId="10506"/>
    <cellStyle name="Normal 2 2 2 2 26 3 4 2 2 2" xfId="24487"/>
    <cellStyle name="Normal 2 2 2 2 26 3 4 2 3" xfId="17001"/>
    <cellStyle name="Normal 2 2 2 2 26 3 4 2 3 2" xfId="20752"/>
    <cellStyle name="Normal 2 2 2 2 26 3 4 2 4" xfId="13240"/>
    <cellStyle name="Normal 2 2 2 2 26 3 4 2 5" xfId="28224"/>
    <cellStyle name="Normal 2 2 2 2 26 3 4 2 6" xfId="31951"/>
    <cellStyle name="Normal 2 2 2 2 26 3 4 2 7" xfId="35684"/>
    <cellStyle name="Normal 2 2 2 2 26 3 4 2 8" xfId="39415"/>
    <cellStyle name="Normal 2 2 2 2 26 3 5" xfId="4151"/>
    <cellStyle name="Normal 2 2 2 2 26 3 5 2" xfId="10507"/>
    <cellStyle name="Normal 2 2 2 2 26 3 5 2 2" xfId="24488"/>
    <cellStyle name="Normal 2 2 2 2 26 3 5 3" xfId="17002"/>
    <cellStyle name="Normal 2 2 2 2 26 3 5 3 2" xfId="20753"/>
    <cellStyle name="Normal 2 2 2 2 26 3 5 4" xfId="13241"/>
    <cellStyle name="Normal 2 2 2 2 26 3 5 5" xfId="28225"/>
    <cellStyle name="Normal 2 2 2 2 26 3 5 6" xfId="31952"/>
    <cellStyle name="Normal 2 2 2 2 26 3 5 7" xfId="35685"/>
    <cellStyle name="Normal 2 2 2 2 26 3 5 8" xfId="39416"/>
    <cellStyle name="Normal 2 2 2 2 26 3 6" xfId="4152"/>
    <cellStyle name="Normal 2 2 2 2 26 3 6 2" xfId="10508"/>
    <cellStyle name="Normal 2 2 2 2 26 3 6 2 2" xfId="24489"/>
    <cellStyle name="Normal 2 2 2 2 26 3 6 3" xfId="17003"/>
    <cellStyle name="Normal 2 2 2 2 26 3 6 3 2" xfId="20754"/>
    <cellStyle name="Normal 2 2 2 2 26 3 6 4" xfId="13242"/>
    <cellStyle name="Normal 2 2 2 2 26 3 6 5" xfId="28226"/>
    <cellStyle name="Normal 2 2 2 2 26 3 6 6" xfId="31953"/>
    <cellStyle name="Normal 2 2 2 2 26 3 6 7" xfId="35686"/>
    <cellStyle name="Normal 2 2 2 2 26 3 6 8" xfId="39417"/>
    <cellStyle name="Normal 2 2 2 2 26 3 7" xfId="4153"/>
    <cellStyle name="Normal 2 2 2 2 26 3 7 2" xfId="10509"/>
    <cellStyle name="Normal 2 2 2 2 26 3 7 2 2" xfId="24490"/>
    <cellStyle name="Normal 2 2 2 2 26 3 7 3" xfId="17004"/>
    <cellStyle name="Normal 2 2 2 2 26 3 7 3 2" xfId="20755"/>
    <cellStyle name="Normal 2 2 2 2 26 3 7 4" xfId="13243"/>
    <cellStyle name="Normal 2 2 2 2 26 3 7 5" xfId="28227"/>
    <cellStyle name="Normal 2 2 2 2 26 3 7 6" xfId="31954"/>
    <cellStyle name="Normal 2 2 2 2 26 3 7 7" xfId="35687"/>
    <cellStyle name="Normal 2 2 2 2 26 3 7 8" xfId="39418"/>
    <cellStyle name="Normal 2 2 2 2 26 3 8" xfId="4154"/>
    <cellStyle name="Normal 2 2 2 2 26 3 8 2" xfId="10510"/>
    <cellStyle name="Normal 2 2 2 2 26 3 8 2 2" xfId="24491"/>
    <cellStyle name="Normal 2 2 2 2 26 3 8 3" xfId="17005"/>
    <cellStyle name="Normal 2 2 2 2 26 3 8 3 2" xfId="20756"/>
    <cellStyle name="Normal 2 2 2 2 26 3 8 4" xfId="13244"/>
    <cellStyle name="Normal 2 2 2 2 26 3 8 5" xfId="28228"/>
    <cellStyle name="Normal 2 2 2 2 26 3 8 6" xfId="31955"/>
    <cellStyle name="Normal 2 2 2 2 26 3 8 7" xfId="35688"/>
    <cellStyle name="Normal 2 2 2 2 26 3 8 8" xfId="39419"/>
    <cellStyle name="Normal 2 2 2 2 26 3 9" xfId="4155"/>
    <cellStyle name="Normal 2 2 2 2 26 3 9 2" xfId="10511"/>
    <cellStyle name="Normal 2 2 2 2 26 3 9 2 2" xfId="24492"/>
    <cellStyle name="Normal 2 2 2 2 26 3 9 3" xfId="17006"/>
    <cellStyle name="Normal 2 2 2 2 26 3 9 3 2" xfId="20757"/>
    <cellStyle name="Normal 2 2 2 2 26 3 9 4" xfId="13245"/>
    <cellStyle name="Normal 2 2 2 2 26 3 9 5" xfId="28229"/>
    <cellStyle name="Normal 2 2 2 2 26 3 9 6" xfId="31956"/>
    <cellStyle name="Normal 2 2 2 2 26 3 9 7" xfId="35689"/>
    <cellStyle name="Normal 2 2 2 2 26 3 9 8" xfId="39420"/>
    <cellStyle name="Normal 2 2 2 2 26 4" xfId="4156"/>
    <cellStyle name="Normal 2 2 2 2 26 4 10" xfId="4157"/>
    <cellStyle name="Normal 2 2 2 2 26 4 10 2" xfId="10513"/>
    <cellStyle name="Normal 2 2 2 2 26 4 10 2 2" xfId="24494"/>
    <cellStyle name="Normal 2 2 2 2 26 4 10 3" xfId="17008"/>
    <cellStyle name="Normal 2 2 2 2 26 4 10 3 2" xfId="20759"/>
    <cellStyle name="Normal 2 2 2 2 26 4 10 4" xfId="13247"/>
    <cellStyle name="Normal 2 2 2 2 26 4 10 5" xfId="28231"/>
    <cellStyle name="Normal 2 2 2 2 26 4 10 6" xfId="31958"/>
    <cellStyle name="Normal 2 2 2 2 26 4 10 7" xfId="35691"/>
    <cellStyle name="Normal 2 2 2 2 26 4 10 8" xfId="39422"/>
    <cellStyle name="Normal 2 2 2 2 26 4 11" xfId="4158"/>
    <cellStyle name="Normal 2 2 2 2 26 4 11 2" xfId="10514"/>
    <cellStyle name="Normal 2 2 2 2 26 4 11 2 2" xfId="24495"/>
    <cellStyle name="Normal 2 2 2 2 26 4 11 3" xfId="17009"/>
    <cellStyle name="Normal 2 2 2 2 26 4 11 3 2" xfId="20760"/>
    <cellStyle name="Normal 2 2 2 2 26 4 11 4" xfId="13248"/>
    <cellStyle name="Normal 2 2 2 2 26 4 11 5" xfId="28232"/>
    <cellStyle name="Normal 2 2 2 2 26 4 11 6" xfId="31959"/>
    <cellStyle name="Normal 2 2 2 2 26 4 11 7" xfId="35692"/>
    <cellStyle name="Normal 2 2 2 2 26 4 11 8" xfId="39423"/>
    <cellStyle name="Normal 2 2 2 2 26 4 12" xfId="10512"/>
    <cellStyle name="Normal 2 2 2 2 26 4 12 2" xfId="24493"/>
    <cellStyle name="Normal 2 2 2 2 26 4 13" xfId="17007"/>
    <cellStyle name="Normal 2 2 2 2 26 4 13 2" xfId="20758"/>
    <cellStyle name="Normal 2 2 2 2 26 4 14" xfId="13246"/>
    <cellStyle name="Normal 2 2 2 2 26 4 15" xfId="28230"/>
    <cellStyle name="Normal 2 2 2 2 26 4 16" xfId="31957"/>
    <cellStyle name="Normal 2 2 2 2 26 4 17" xfId="35690"/>
    <cellStyle name="Normal 2 2 2 2 26 4 18" xfId="39421"/>
    <cellStyle name="Normal 2 2 2 2 26 4 2" xfId="4159"/>
    <cellStyle name="Normal 2 2 2 2 26 4 2 10" xfId="4160"/>
    <cellStyle name="Normal 2 2 2 2 26 4 2 11" xfId="4161"/>
    <cellStyle name="Normal 2 2 2 2 26 4 2 2" xfId="4162"/>
    <cellStyle name="Normal 2 2 2 2 26 4 2 2 2" xfId="4163"/>
    <cellStyle name="Normal 2 2 2 2 26 4 2 2 3" xfId="10516"/>
    <cellStyle name="Normal 2 2 2 2 26 4 2 2 3 2" xfId="24496"/>
    <cellStyle name="Normal 2 2 2 2 26 4 2 2 4" xfId="17010"/>
    <cellStyle name="Normal 2 2 2 2 26 4 2 2 4 2" xfId="20761"/>
    <cellStyle name="Normal 2 2 2 2 26 4 2 2 5" xfId="13249"/>
    <cellStyle name="Normal 2 2 2 2 26 4 2 2 6" xfId="28233"/>
    <cellStyle name="Normal 2 2 2 2 26 4 2 2 7" xfId="31960"/>
    <cellStyle name="Normal 2 2 2 2 26 4 2 2 8" xfId="35693"/>
    <cellStyle name="Normal 2 2 2 2 26 4 2 2 9" xfId="39424"/>
    <cellStyle name="Normal 2 2 2 2 26 4 2 3" xfId="4164"/>
    <cellStyle name="Normal 2 2 2 2 26 4 2 4" xfId="4165"/>
    <cellStyle name="Normal 2 2 2 2 26 4 2 5" xfId="4166"/>
    <cellStyle name="Normal 2 2 2 2 26 4 2 6" xfId="4167"/>
    <cellStyle name="Normal 2 2 2 2 26 4 2 7" xfId="4168"/>
    <cellStyle name="Normal 2 2 2 2 26 4 2 8" xfId="4169"/>
    <cellStyle name="Normal 2 2 2 2 26 4 2 9" xfId="4170"/>
    <cellStyle name="Normal 2 2 2 2 26 4 3" xfId="4171"/>
    <cellStyle name="Normal 2 2 2 2 26 4 3 2" xfId="4172"/>
    <cellStyle name="Normal 2 2 2 2 26 4 3 2 2" xfId="10517"/>
    <cellStyle name="Normal 2 2 2 2 26 4 3 2 2 2" xfId="24497"/>
    <cellStyle name="Normal 2 2 2 2 26 4 3 2 3" xfId="17011"/>
    <cellStyle name="Normal 2 2 2 2 26 4 3 2 3 2" xfId="20762"/>
    <cellStyle name="Normal 2 2 2 2 26 4 3 2 4" xfId="13250"/>
    <cellStyle name="Normal 2 2 2 2 26 4 3 2 5" xfId="28234"/>
    <cellStyle name="Normal 2 2 2 2 26 4 3 2 6" xfId="31961"/>
    <cellStyle name="Normal 2 2 2 2 26 4 3 2 7" xfId="35694"/>
    <cellStyle name="Normal 2 2 2 2 26 4 3 2 8" xfId="39425"/>
    <cellStyle name="Normal 2 2 2 2 26 4 4" xfId="4173"/>
    <cellStyle name="Normal 2 2 2 2 26 4 4 2" xfId="10518"/>
    <cellStyle name="Normal 2 2 2 2 26 4 4 2 2" xfId="24498"/>
    <cellStyle name="Normal 2 2 2 2 26 4 4 3" xfId="17012"/>
    <cellStyle name="Normal 2 2 2 2 26 4 4 3 2" xfId="20763"/>
    <cellStyle name="Normal 2 2 2 2 26 4 4 4" xfId="13251"/>
    <cellStyle name="Normal 2 2 2 2 26 4 4 5" xfId="28235"/>
    <cellStyle name="Normal 2 2 2 2 26 4 4 6" xfId="31962"/>
    <cellStyle name="Normal 2 2 2 2 26 4 4 7" xfId="35695"/>
    <cellStyle name="Normal 2 2 2 2 26 4 4 8" xfId="39426"/>
    <cellStyle name="Normal 2 2 2 2 26 4 5" xfId="4174"/>
    <cellStyle name="Normal 2 2 2 2 26 4 5 2" xfId="10519"/>
    <cellStyle name="Normal 2 2 2 2 26 4 5 2 2" xfId="24499"/>
    <cellStyle name="Normal 2 2 2 2 26 4 5 3" xfId="17013"/>
    <cellStyle name="Normal 2 2 2 2 26 4 5 3 2" xfId="20764"/>
    <cellStyle name="Normal 2 2 2 2 26 4 5 4" xfId="13252"/>
    <cellStyle name="Normal 2 2 2 2 26 4 5 5" xfId="28236"/>
    <cellStyle name="Normal 2 2 2 2 26 4 5 6" xfId="31963"/>
    <cellStyle name="Normal 2 2 2 2 26 4 5 7" xfId="35696"/>
    <cellStyle name="Normal 2 2 2 2 26 4 5 8" xfId="39427"/>
    <cellStyle name="Normal 2 2 2 2 26 4 6" xfId="4175"/>
    <cellStyle name="Normal 2 2 2 2 26 4 6 2" xfId="10520"/>
    <cellStyle name="Normal 2 2 2 2 26 4 6 2 2" xfId="24500"/>
    <cellStyle name="Normal 2 2 2 2 26 4 6 3" xfId="17014"/>
    <cellStyle name="Normal 2 2 2 2 26 4 6 3 2" xfId="20765"/>
    <cellStyle name="Normal 2 2 2 2 26 4 6 4" xfId="13253"/>
    <cellStyle name="Normal 2 2 2 2 26 4 6 5" xfId="28237"/>
    <cellStyle name="Normal 2 2 2 2 26 4 6 6" xfId="31964"/>
    <cellStyle name="Normal 2 2 2 2 26 4 6 7" xfId="35697"/>
    <cellStyle name="Normal 2 2 2 2 26 4 6 8" xfId="39428"/>
    <cellStyle name="Normal 2 2 2 2 26 4 7" xfId="4176"/>
    <cellStyle name="Normal 2 2 2 2 26 4 7 2" xfId="10521"/>
    <cellStyle name="Normal 2 2 2 2 26 4 7 2 2" xfId="24501"/>
    <cellStyle name="Normal 2 2 2 2 26 4 7 3" xfId="17015"/>
    <cellStyle name="Normal 2 2 2 2 26 4 7 3 2" xfId="20766"/>
    <cellStyle name="Normal 2 2 2 2 26 4 7 4" xfId="13254"/>
    <cellStyle name="Normal 2 2 2 2 26 4 7 5" xfId="28238"/>
    <cellStyle name="Normal 2 2 2 2 26 4 7 6" xfId="31965"/>
    <cellStyle name="Normal 2 2 2 2 26 4 7 7" xfId="35698"/>
    <cellStyle name="Normal 2 2 2 2 26 4 7 8" xfId="39429"/>
    <cellStyle name="Normal 2 2 2 2 26 4 8" xfId="4177"/>
    <cellStyle name="Normal 2 2 2 2 26 4 8 2" xfId="10522"/>
    <cellStyle name="Normal 2 2 2 2 26 4 8 2 2" xfId="24502"/>
    <cellStyle name="Normal 2 2 2 2 26 4 8 3" xfId="17016"/>
    <cellStyle name="Normal 2 2 2 2 26 4 8 3 2" xfId="20767"/>
    <cellStyle name="Normal 2 2 2 2 26 4 8 4" xfId="13255"/>
    <cellStyle name="Normal 2 2 2 2 26 4 8 5" xfId="28239"/>
    <cellStyle name="Normal 2 2 2 2 26 4 8 6" xfId="31966"/>
    <cellStyle name="Normal 2 2 2 2 26 4 8 7" xfId="35699"/>
    <cellStyle name="Normal 2 2 2 2 26 4 8 8" xfId="39430"/>
    <cellStyle name="Normal 2 2 2 2 26 4 9" xfId="4178"/>
    <cellStyle name="Normal 2 2 2 2 26 4 9 2" xfId="10523"/>
    <cellStyle name="Normal 2 2 2 2 26 4 9 2 2" xfId="24503"/>
    <cellStyle name="Normal 2 2 2 2 26 4 9 3" xfId="17017"/>
    <cellStyle name="Normal 2 2 2 2 26 4 9 3 2" xfId="20768"/>
    <cellStyle name="Normal 2 2 2 2 26 4 9 4" xfId="13256"/>
    <cellStyle name="Normal 2 2 2 2 26 4 9 5" xfId="28240"/>
    <cellStyle name="Normal 2 2 2 2 26 4 9 6" xfId="31967"/>
    <cellStyle name="Normal 2 2 2 2 26 4 9 7" xfId="35700"/>
    <cellStyle name="Normal 2 2 2 2 26 4 9 8" xfId="39431"/>
    <cellStyle name="Normal 2 2 2 2 26 5" xfId="4179"/>
    <cellStyle name="Normal 2 2 2 2 26 5 2" xfId="4180"/>
    <cellStyle name="Normal 2 2 2 2 26 5 3" xfId="10524"/>
    <cellStyle name="Normal 2 2 2 2 26 5 3 2" xfId="24504"/>
    <cellStyle name="Normal 2 2 2 2 26 5 4" xfId="17018"/>
    <cellStyle name="Normal 2 2 2 2 26 5 4 2" xfId="20769"/>
    <cellStyle name="Normal 2 2 2 2 26 5 5" xfId="13257"/>
    <cellStyle name="Normal 2 2 2 2 26 5 6" xfId="28241"/>
    <cellStyle name="Normal 2 2 2 2 26 5 7" xfId="31968"/>
    <cellStyle name="Normal 2 2 2 2 26 5 8" xfId="35701"/>
    <cellStyle name="Normal 2 2 2 2 26 5 9" xfId="39432"/>
    <cellStyle name="Normal 2 2 2 2 26 6" xfId="4181"/>
    <cellStyle name="Normal 2 2 2 2 26 7" xfId="4182"/>
    <cellStyle name="Normal 2 2 2 2 26 8" xfId="4183"/>
    <cellStyle name="Normal 2 2 2 2 26 9" xfId="4184"/>
    <cellStyle name="Normal 2 2 2 2 27" xfId="4185"/>
    <cellStyle name="Normal 2 2 2 2 27 10" xfId="4186"/>
    <cellStyle name="Normal 2 2 2 2 27 11" xfId="4187"/>
    <cellStyle name="Normal 2 2 2 2 27 12" xfId="4188"/>
    <cellStyle name="Normal 2 2 2 2 27 13" xfId="4189"/>
    <cellStyle name="Normal 2 2 2 2 27 2" xfId="4190"/>
    <cellStyle name="Normal 2 2 2 2 27 2 10" xfId="4191"/>
    <cellStyle name="Normal 2 2 2 2 27 2 10 2" xfId="10535"/>
    <cellStyle name="Normal 2 2 2 2 27 2 10 2 2" xfId="24506"/>
    <cellStyle name="Normal 2 2 2 2 27 2 10 3" xfId="17020"/>
    <cellStyle name="Normal 2 2 2 2 27 2 10 3 2" xfId="20771"/>
    <cellStyle name="Normal 2 2 2 2 27 2 10 4" xfId="13259"/>
    <cellStyle name="Normal 2 2 2 2 27 2 10 5" xfId="28243"/>
    <cellStyle name="Normal 2 2 2 2 27 2 10 6" xfId="31970"/>
    <cellStyle name="Normal 2 2 2 2 27 2 10 7" xfId="35703"/>
    <cellStyle name="Normal 2 2 2 2 27 2 10 8" xfId="39434"/>
    <cellStyle name="Normal 2 2 2 2 27 2 11" xfId="4192"/>
    <cellStyle name="Normal 2 2 2 2 27 2 11 2" xfId="10536"/>
    <cellStyle name="Normal 2 2 2 2 27 2 11 2 2" xfId="24507"/>
    <cellStyle name="Normal 2 2 2 2 27 2 11 3" xfId="17021"/>
    <cellStyle name="Normal 2 2 2 2 27 2 11 3 2" xfId="20772"/>
    <cellStyle name="Normal 2 2 2 2 27 2 11 4" xfId="13260"/>
    <cellStyle name="Normal 2 2 2 2 27 2 11 5" xfId="28244"/>
    <cellStyle name="Normal 2 2 2 2 27 2 11 6" xfId="31971"/>
    <cellStyle name="Normal 2 2 2 2 27 2 11 7" xfId="35704"/>
    <cellStyle name="Normal 2 2 2 2 27 2 11 8" xfId="39435"/>
    <cellStyle name="Normal 2 2 2 2 27 2 12" xfId="4193"/>
    <cellStyle name="Normal 2 2 2 2 27 2 12 2" xfId="10537"/>
    <cellStyle name="Normal 2 2 2 2 27 2 12 2 2" xfId="24508"/>
    <cellStyle name="Normal 2 2 2 2 27 2 12 3" xfId="17022"/>
    <cellStyle name="Normal 2 2 2 2 27 2 12 3 2" xfId="20773"/>
    <cellStyle name="Normal 2 2 2 2 27 2 12 4" xfId="13261"/>
    <cellStyle name="Normal 2 2 2 2 27 2 12 5" xfId="28245"/>
    <cellStyle name="Normal 2 2 2 2 27 2 12 6" xfId="31972"/>
    <cellStyle name="Normal 2 2 2 2 27 2 12 7" xfId="35705"/>
    <cellStyle name="Normal 2 2 2 2 27 2 12 8" xfId="39436"/>
    <cellStyle name="Normal 2 2 2 2 27 2 13" xfId="10534"/>
    <cellStyle name="Normal 2 2 2 2 27 2 13 2" xfId="24505"/>
    <cellStyle name="Normal 2 2 2 2 27 2 14" xfId="17019"/>
    <cellStyle name="Normal 2 2 2 2 27 2 14 2" xfId="20770"/>
    <cellStyle name="Normal 2 2 2 2 27 2 15" xfId="13258"/>
    <cellStyle name="Normal 2 2 2 2 27 2 16" xfId="28242"/>
    <cellStyle name="Normal 2 2 2 2 27 2 17" xfId="31969"/>
    <cellStyle name="Normal 2 2 2 2 27 2 18" xfId="35702"/>
    <cellStyle name="Normal 2 2 2 2 27 2 19" xfId="39433"/>
    <cellStyle name="Normal 2 2 2 2 27 2 2" xfId="4194"/>
    <cellStyle name="Normal 2 2 2 2 27 2 2 10" xfId="4195"/>
    <cellStyle name="Normal 2 2 2 2 27 2 2 11" xfId="4196"/>
    <cellStyle name="Normal 2 2 2 2 27 2 2 12" xfId="4197"/>
    <cellStyle name="Normal 2 2 2 2 27 2 2 2" xfId="4198"/>
    <cellStyle name="Normal 2 2 2 2 27 2 2 2 10" xfId="4199"/>
    <cellStyle name="Normal 2 2 2 2 27 2 2 2 10 2" xfId="10540"/>
    <cellStyle name="Normal 2 2 2 2 27 2 2 2 10 2 2" xfId="24510"/>
    <cellStyle name="Normal 2 2 2 2 27 2 2 2 10 3" xfId="17024"/>
    <cellStyle name="Normal 2 2 2 2 27 2 2 2 10 3 2" xfId="20775"/>
    <cellStyle name="Normal 2 2 2 2 27 2 2 2 10 4" xfId="13263"/>
    <cellStyle name="Normal 2 2 2 2 27 2 2 2 10 5" xfId="28247"/>
    <cellStyle name="Normal 2 2 2 2 27 2 2 2 10 6" xfId="31974"/>
    <cellStyle name="Normal 2 2 2 2 27 2 2 2 10 7" xfId="35707"/>
    <cellStyle name="Normal 2 2 2 2 27 2 2 2 10 8" xfId="39438"/>
    <cellStyle name="Normal 2 2 2 2 27 2 2 2 11" xfId="4200"/>
    <cellStyle name="Normal 2 2 2 2 27 2 2 2 11 2" xfId="10541"/>
    <cellStyle name="Normal 2 2 2 2 27 2 2 2 11 2 2" xfId="24511"/>
    <cellStyle name="Normal 2 2 2 2 27 2 2 2 11 3" xfId="17025"/>
    <cellStyle name="Normal 2 2 2 2 27 2 2 2 11 3 2" xfId="20776"/>
    <cellStyle name="Normal 2 2 2 2 27 2 2 2 11 4" xfId="13264"/>
    <cellStyle name="Normal 2 2 2 2 27 2 2 2 11 5" xfId="28248"/>
    <cellStyle name="Normal 2 2 2 2 27 2 2 2 11 6" xfId="31975"/>
    <cellStyle name="Normal 2 2 2 2 27 2 2 2 11 7" xfId="35708"/>
    <cellStyle name="Normal 2 2 2 2 27 2 2 2 11 8" xfId="39439"/>
    <cellStyle name="Normal 2 2 2 2 27 2 2 2 12" xfId="10539"/>
    <cellStyle name="Normal 2 2 2 2 27 2 2 2 12 2" xfId="24509"/>
    <cellStyle name="Normal 2 2 2 2 27 2 2 2 13" xfId="17023"/>
    <cellStyle name="Normal 2 2 2 2 27 2 2 2 13 2" xfId="20774"/>
    <cellStyle name="Normal 2 2 2 2 27 2 2 2 14" xfId="13262"/>
    <cellStyle name="Normal 2 2 2 2 27 2 2 2 15" xfId="28246"/>
    <cellStyle name="Normal 2 2 2 2 27 2 2 2 16" xfId="31973"/>
    <cellStyle name="Normal 2 2 2 2 27 2 2 2 17" xfId="35706"/>
    <cellStyle name="Normal 2 2 2 2 27 2 2 2 18" xfId="39437"/>
    <cellStyle name="Normal 2 2 2 2 27 2 2 2 2" xfId="4201"/>
    <cellStyle name="Normal 2 2 2 2 27 2 2 2 2 10" xfId="4202"/>
    <cellStyle name="Normal 2 2 2 2 27 2 2 2 2 11" xfId="4203"/>
    <cellStyle name="Normal 2 2 2 2 27 2 2 2 2 2" xfId="4204"/>
    <cellStyle name="Normal 2 2 2 2 27 2 2 2 2 2 2" xfId="4205"/>
    <cellStyle name="Normal 2 2 2 2 27 2 2 2 2 2 3" xfId="10544"/>
    <cellStyle name="Normal 2 2 2 2 27 2 2 2 2 2 3 2" xfId="24512"/>
    <cellStyle name="Normal 2 2 2 2 27 2 2 2 2 2 4" xfId="17026"/>
    <cellStyle name="Normal 2 2 2 2 27 2 2 2 2 2 4 2" xfId="20777"/>
    <cellStyle name="Normal 2 2 2 2 27 2 2 2 2 2 5" xfId="13265"/>
    <cellStyle name="Normal 2 2 2 2 27 2 2 2 2 2 6" xfId="28249"/>
    <cellStyle name="Normal 2 2 2 2 27 2 2 2 2 2 7" xfId="31976"/>
    <cellStyle name="Normal 2 2 2 2 27 2 2 2 2 2 8" xfId="35709"/>
    <cellStyle name="Normal 2 2 2 2 27 2 2 2 2 2 9" xfId="39440"/>
    <cellStyle name="Normal 2 2 2 2 27 2 2 2 2 3" xfId="4206"/>
    <cellStyle name="Normal 2 2 2 2 27 2 2 2 2 4" xfId="4207"/>
    <cellStyle name="Normal 2 2 2 2 27 2 2 2 2 5" xfId="4208"/>
    <cellStyle name="Normal 2 2 2 2 27 2 2 2 2 6" xfId="4209"/>
    <cellStyle name="Normal 2 2 2 2 27 2 2 2 2 7" xfId="4210"/>
    <cellStyle name="Normal 2 2 2 2 27 2 2 2 2 8" xfId="4211"/>
    <cellStyle name="Normal 2 2 2 2 27 2 2 2 2 9" xfId="4212"/>
    <cellStyle name="Normal 2 2 2 2 27 2 2 2 3" xfId="4213"/>
    <cellStyle name="Normal 2 2 2 2 27 2 2 2 3 2" xfId="4214"/>
    <cellStyle name="Normal 2 2 2 2 27 2 2 2 3 2 2" xfId="10546"/>
    <cellStyle name="Normal 2 2 2 2 27 2 2 2 3 2 2 2" xfId="24513"/>
    <cellStyle name="Normal 2 2 2 2 27 2 2 2 3 2 3" xfId="17027"/>
    <cellStyle name="Normal 2 2 2 2 27 2 2 2 3 2 3 2" xfId="20778"/>
    <cellStyle name="Normal 2 2 2 2 27 2 2 2 3 2 4" xfId="13266"/>
    <cellStyle name="Normal 2 2 2 2 27 2 2 2 3 2 5" xfId="28250"/>
    <cellStyle name="Normal 2 2 2 2 27 2 2 2 3 2 6" xfId="31977"/>
    <cellStyle name="Normal 2 2 2 2 27 2 2 2 3 2 7" xfId="35710"/>
    <cellStyle name="Normal 2 2 2 2 27 2 2 2 3 2 8" xfId="39441"/>
    <cellStyle name="Normal 2 2 2 2 27 2 2 2 4" xfId="4215"/>
    <cellStyle name="Normal 2 2 2 2 27 2 2 2 4 2" xfId="10547"/>
    <cellStyle name="Normal 2 2 2 2 27 2 2 2 4 2 2" xfId="24514"/>
    <cellStyle name="Normal 2 2 2 2 27 2 2 2 4 3" xfId="17028"/>
    <cellStyle name="Normal 2 2 2 2 27 2 2 2 4 3 2" xfId="20779"/>
    <cellStyle name="Normal 2 2 2 2 27 2 2 2 4 4" xfId="13267"/>
    <cellStyle name="Normal 2 2 2 2 27 2 2 2 4 5" xfId="28251"/>
    <cellStyle name="Normal 2 2 2 2 27 2 2 2 4 6" xfId="31978"/>
    <cellStyle name="Normal 2 2 2 2 27 2 2 2 4 7" xfId="35711"/>
    <cellStyle name="Normal 2 2 2 2 27 2 2 2 4 8" xfId="39442"/>
    <cellStyle name="Normal 2 2 2 2 27 2 2 2 5" xfId="4216"/>
    <cellStyle name="Normal 2 2 2 2 27 2 2 2 5 2" xfId="10548"/>
    <cellStyle name="Normal 2 2 2 2 27 2 2 2 5 2 2" xfId="24515"/>
    <cellStyle name="Normal 2 2 2 2 27 2 2 2 5 3" xfId="17029"/>
    <cellStyle name="Normal 2 2 2 2 27 2 2 2 5 3 2" xfId="20780"/>
    <cellStyle name="Normal 2 2 2 2 27 2 2 2 5 4" xfId="13268"/>
    <cellStyle name="Normal 2 2 2 2 27 2 2 2 5 5" xfId="28252"/>
    <cellStyle name="Normal 2 2 2 2 27 2 2 2 5 6" xfId="31979"/>
    <cellStyle name="Normal 2 2 2 2 27 2 2 2 5 7" xfId="35712"/>
    <cellStyle name="Normal 2 2 2 2 27 2 2 2 5 8" xfId="39443"/>
    <cellStyle name="Normal 2 2 2 2 27 2 2 2 6" xfId="4217"/>
    <cellStyle name="Normal 2 2 2 2 27 2 2 2 6 2" xfId="10549"/>
    <cellStyle name="Normal 2 2 2 2 27 2 2 2 6 2 2" xfId="24516"/>
    <cellStyle name="Normal 2 2 2 2 27 2 2 2 6 3" xfId="17030"/>
    <cellStyle name="Normal 2 2 2 2 27 2 2 2 6 3 2" xfId="20781"/>
    <cellStyle name="Normal 2 2 2 2 27 2 2 2 6 4" xfId="13269"/>
    <cellStyle name="Normal 2 2 2 2 27 2 2 2 6 5" xfId="28253"/>
    <cellStyle name="Normal 2 2 2 2 27 2 2 2 6 6" xfId="31980"/>
    <cellStyle name="Normal 2 2 2 2 27 2 2 2 6 7" xfId="35713"/>
    <cellStyle name="Normal 2 2 2 2 27 2 2 2 6 8" xfId="39444"/>
    <cellStyle name="Normal 2 2 2 2 27 2 2 2 7" xfId="4218"/>
    <cellStyle name="Normal 2 2 2 2 27 2 2 2 7 2" xfId="10550"/>
    <cellStyle name="Normal 2 2 2 2 27 2 2 2 7 2 2" xfId="24517"/>
    <cellStyle name="Normal 2 2 2 2 27 2 2 2 7 3" xfId="17031"/>
    <cellStyle name="Normal 2 2 2 2 27 2 2 2 7 3 2" xfId="20782"/>
    <cellStyle name="Normal 2 2 2 2 27 2 2 2 7 4" xfId="13270"/>
    <cellStyle name="Normal 2 2 2 2 27 2 2 2 7 5" xfId="28254"/>
    <cellStyle name="Normal 2 2 2 2 27 2 2 2 7 6" xfId="31981"/>
    <cellStyle name="Normal 2 2 2 2 27 2 2 2 7 7" xfId="35714"/>
    <cellStyle name="Normal 2 2 2 2 27 2 2 2 7 8" xfId="39445"/>
    <cellStyle name="Normal 2 2 2 2 27 2 2 2 8" xfId="4219"/>
    <cellStyle name="Normal 2 2 2 2 27 2 2 2 8 2" xfId="10551"/>
    <cellStyle name="Normal 2 2 2 2 27 2 2 2 8 2 2" xfId="24518"/>
    <cellStyle name="Normal 2 2 2 2 27 2 2 2 8 3" xfId="17032"/>
    <cellStyle name="Normal 2 2 2 2 27 2 2 2 8 3 2" xfId="20783"/>
    <cellStyle name="Normal 2 2 2 2 27 2 2 2 8 4" xfId="13271"/>
    <cellStyle name="Normal 2 2 2 2 27 2 2 2 8 5" xfId="28255"/>
    <cellStyle name="Normal 2 2 2 2 27 2 2 2 8 6" xfId="31982"/>
    <cellStyle name="Normal 2 2 2 2 27 2 2 2 8 7" xfId="35715"/>
    <cellStyle name="Normal 2 2 2 2 27 2 2 2 8 8" xfId="39446"/>
    <cellStyle name="Normal 2 2 2 2 27 2 2 2 9" xfId="4220"/>
    <cellStyle name="Normal 2 2 2 2 27 2 2 2 9 2" xfId="10552"/>
    <cellStyle name="Normal 2 2 2 2 27 2 2 2 9 2 2" xfId="24519"/>
    <cellStyle name="Normal 2 2 2 2 27 2 2 2 9 3" xfId="17033"/>
    <cellStyle name="Normal 2 2 2 2 27 2 2 2 9 3 2" xfId="20784"/>
    <cellStyle name="Normal 2 2 2 2 27 2 2 2 9 4" xfId="13272"/>
    <cellStyle name="Normal 2 2 2 2 27 2 2 2 9 5" xfId="28256"/>
    <cellStyle name="Normal 2 2 2 2 27 2 2 2 9 6" xfId="31983"/>
    <cellStyle name="Normal 2 2 2 2 27 2 2 2 9 7" xfId="35716"/>
    <cellStyle name="Normal 2 2 2 2 27 2 2 2 9 8" xfId="39447"/>
    <cellStyle name="Normal 2 2 2 2 27 2 2 3" xfId="4221"/>
    <cellStyle name="Normal 2 2 2 2 27 2 2 3 2" xfId="4222"/>
    <cellStyle name="Normal 2 2 2 2 27 2 2 3 3" xfId="10553"/>
    <cellStyle name="Normal 2 2 2 2 27 2 2 3 3 2" xfId="24520"/>
    <cellStyle name="Normal 2 2 2 2 27 2 2 3 4" xfId="17034"/>
    <cellStyle name="Normal 2 2 2 2 27 2 2 3 4 2" xfId="20785"/>
    <cellStyle name="Normal 2 2 2 2 27 2 2 3 5" xfId="13273"/>
    <cellStyle name="Normal 2 2 2 2 27 2 2 3 6" xfId="28257"/>
    <cellStyle name="Normal 2 2 2 2 27 2 2 3 7" xfId="31984"/>
    <cellStyle name="Normal 2 2 2 2 27 2 2 3 8" xfId="35717"/>
    <cellStyle name="Normal 2 2 2 2 27 2 2 3 9" xfId="39448"/>
    <cellStyle name="Normal 2 2 2 2 27 2 2 4" xfId="4223"/>
    <cellStyle name="Normal 2 2 2 2 27 2 2 5" xfId="4224"/>
    <cellStyle name="Normal 2 2 2 2 27 2 2 6" xfId="4225"/>
    <cellStyle name="Normal 2 2 2 2 27 2 2 7" xfId="4226"/>
    <cellStyle name="Normal 2 2 2 2 27 2 2 8" xfId="4227"/>
    <cellStyle name="Normal 2 2 2 2 27 2 2 9" xfId="4228"/>
    <cellStyle name="Normal 2 2 2 2 27 2 3" xfId="4229"/>
    <cellStyle name="Normal 2 2 2 2 27 2 3 10" xfId="4230"/>
    <cellStyle name="Normal 2 2 2 2 27 2 3 11" xfId="4231"/>
    <cellStyle name="Normal 2 2 2 2 27 2 3 2" xfId="4232"/>
    <cellStyle name="Normal 2 2 2 2 27 2 3 2 2" xfId="4233"/>
    <cellStyle name="Normal 2 2 2 2 27 2 3 2 3" xfId="10561"/>
    <cellStyle name="Normal 2 2 2 2 27 2 3 2 3 2" xfId="24521"/>
    <cellStyle name="Normal 2 2 2 2 27 2 3 2 4" xfId="17035"/>
    <cellStyle name="Normal 2 2 2 2 27 2 3 2 4 2" xfId="20786"/>
    <cellStyle name="Normal 2 2 2 2 27 2 3 2 5" xfId="13274"/>
    <cellStyle name="Normal 2 2 2 2 27 2 3 2 6" xfId="28258"/>
    <cellStyle name="Normal 2 2 2 2 27 2 3 2 7" xfId="31985"/>
    <cellStyle name="Normal 2 2 2 2 27 2 3 2 8" xfId="35718"/>
    <cellStyle name="Normal 2 2 2 2 27 2 3 2 9" xfId="39449"/>
    <cellStyle name="Normal 2 2 2 2 27 2 3 3" xfId="4234"/>
    <cellStyle name="Normal 2 2 2 2 27 2 3 4" xfId="4235"/>
    <cellStyle name="Normal 2 2 2 2 27 2 3 5" xfId="4236"/>
    <cellStyle name="Normal 2 2 2 2 27 2 3 6" xfId="4237"/>
    <cellStyle name="Normal 2 2 2 2 27 2 3 7" xfId="4238"/>
    <cellStyle name="Normal 2 2 2 2 27 2 3 8" xfId="4239"/>
    <cellStyle name="Normal 2 2 2 2 27 2 3 9" xfId="4240"/>
    <cellStyle name="Normal 2 2 2 2 27 2 4" xfId="4241"/>
    <cellStyle name="Normal 2 2 2 2 27 2 4 2" xfId="4242"/>
    <cellStyle name="Normal 2 2 2 2 27 2 4 2 2" xfId="10563"/>
    <cellStyle name="Normal 2 2 2 2 27 2 4 2 2 2" xfId="24522"/>
    <cellStyle name="Normal 2 2 2 2 27 2 4 2 3" xfId="17036"/>
    <cellStyle name="Normal 2 2 2 2 27 2 4 2 3 2" xfId="20787"/>
    <cellStyle name="Normal 2 2 2 2 27 2 4 2 4" xfId="13275"/>
    <cellStyle name="Normal 2 2 2 2 27 2 4 2 5" xfId="28259"/>
    <cellStyle name="Normal 2 2 2 2 27 2 4 2 6" xfId="31986"/>
    <cellStyle name="Normal 2 2 2 2 27 2 4 2 7" xfId="35719"/>
    <cellStyle name="Normal 2 2 2 2 27 2 4 2 8" xfId="39450"/>
    <cellStyle name="Normal 2 2 2 2 27 2 5" xfId="4243"/>
    <cellStyle name="Normal 2 2 2 2 27 2 5 2" xfId="10564"/>
    <cellStyle name="Normal 2 2 2 2 27 2 5 2 2" xfId="24523"/>
    <cellStyle name="Normal 2 2 2 2 27 2 5 3" xfId="17037"/>
    <cellStyle name="Normal 2 2 2 2 27 2 5 3 2" xfId="20788"/>
    <cellStyle name="Normal 2 2 2 2 27 2 5 4" xfId="13276"/>
    <cellStyle name="Normal 2 2 2 2 27 2 5 5" xfId="28260"/>
    <cellStyle name="Normal 2 2 2 2 27 2 5 6" xfId="31987"/>
    <cellStyle name="Normal 2 2 2 2 27 2 5 7" xfId="35720"/>
    <cellStyle name="Normal 2 2 2 2 27 2 5 8" xfId="39451"/>
    <cellStyle name="Normal 2 2 2 2 27 2 6" xfId="4244"/>
    <cellStyle name="Normal 2 2 2 2 27 2 6 2" xfId="10565"/>
    <cellStyle name="Normal 2 2 2 2 27 2 6 2 2" xfId="24524"/>
    <cellStyle name="Normal 2 2 2 2 27 2 6 3" xfId="17038"/>
    <cellStyle name="Normal 2 2 2 2 27 2 6 3 2" xfId="20789"/>
    <cellStyle name="Normal 2 2 2 2 27 2 6 4" xfId="13277"/>
    <cellStyle name="Normal 2 2 2 2 27 2 6 5" xfId="28261"/>
    <cellStyle name="Normal 2 2 2 2 27 2 6 6" xfId="31988"/>
    <cellStyle name="Normal 2 2 2 2 27 2 6 7" xfId="35721"/>
    <cellStyle name="Normal 2 2 2 2 27 2 6 8" xfId="39452"/>
    <cellStyle name="Normal 2 2 2 2 27 2 7" xfId="4245"/>
    <cellStyle name="Normal 2 2 2 2 27 2 7 2" xfId="10566"/>
    <cellStyle name="Normal 2 2 2 2 27 2 7 2 2" xfId="24525"/>
    <cellStyle name="Normal 2 2 2 2 27 2 7 3" xfId="17039"/>
    <cellStyle name="Normal 2 2 2 2 27 2 7 3 2" xfId="20790"/>
    <cellStyle name="Normal 2 2 2 2 27 2 7 4" xfId="13278"/>
    <cellStyle name="Normal 2 2 2 2 27 2 7 5" xfId="28262"/>
    <cellStyle name="Normal 2 2 2 2 27 2 7 6" xfId="31989"/>
    <cellStyle name="Normal 2 2 2 2 27 2 7 7" xfId="35722"/>
    <cellStyle name="Normal 2 2 2 2 27 2 7 8" xfId="39453"/>
    <cellStyle name="Normal 2 2 2 2 27 2 8" xfId="4246"/>
    <cellStyle name="Normal 2 2 2 2 27 2 8 2" xfId="10567"/>
    <cellStyle name="Normal 2 2 2 2 27 2 8 2 2" xfId="24526"/>
    <cellStyle name="Normal 2 2 2 2 27 2 8 3" xfId="17040"/>
    <cellStyle name="Normal 2 2 2 2 27 2 8 3 2" xfId="20791"/>
    <cellStyle name="Normal 2 2 2 2 27 2 8 4" xfId="13279"/>
    <cellStyle name="Normal 2 2 2 2 27 2 8 5" xfId="28263"/>
    <cellStyle name="Normal 2 2 2 2 27 2 8 6" xfId="31990"/>
    <cellStyle name="Normal 2 2 2 2 27 2 8 7" xfId="35723"/>
    <cellStyle name="Normal 2 2 2 2 27 2 8 8" xfId="39454"/>
    <cellStyle name="Normal 2 2 2 2 27 2 9" xfId="4247"/>
    <cellStyle name="Normal 2 2 2 2 27 2 9 2" xfId="10568"/>
    <cellStyle name="Normal 2 2 2 2 27 2 9 2 2" xfId="24527"/>
    <cellStyle name="Normal 2 2 2 2 27 2 9 3" xfId="17041"/>
    <cellStyle name="Normal 2 2 2 2 27 2 9 3 2" xfId="20792"/>
    <cellStyle name="Normal 2 2 2 2 27 2 9 4" xfId="13280"/>
    <cellStyle name="Normal 2 2 2 2 27 2 9 5" xfId="28264"/>
    <cellStyle name="Normal 2 2 2 2 27 2 9 6" xfId="31991"/>
    <cellStyle name="Normal 2 2 2 2 27 2 9 7" xfId="35724"/>
    <cellStyle name="Normal 2 2 2 2 27 2 9 8" xfId="39455"/>
    <cellStyle name="Normal 2 2 2 2 27 3" xfId="4248"/>
    <cellStyle name="Normal 2 2 2 2 27 3 10" xfId="4249"/>
    <cellStyle name="Normal 2 2 2 2 27 3 10 2" xfId="10570"/>
    <cellStyle name="Normal 2 2 2 2 27 3 10 2 2" xfId="24529"/>
    <cellStyle name="Normal 2 2 2 2 27 3 10 3" xfId="17043"/>
    <cellStyle name="Normal 2 2 2 2 27 3 10 3 2" xfId="20794"/>
    <cellStyle name="Normal 2 2 2 2 27 3 10 4" xfId="13282"/>
    <cellStyle name="Normal 2 2 2 2 27 3 10 5" xfId="28266"/>
    <cellStyle name="Normal 2 2 2 2 27 3 10 6" xfId="31993"/>
    <cellStyle name="Normal 2 2 2 2 27 3 10 7" xfId="35726"/>
    <cellStyle name="Normal 2 2 2 2 27 3 10 8" xfId="39457"/>
    <cellStyle name="Normal 2 2 2 2 27 3 11" xfId="4250"/>
    <cellStyle name="Normal 2 2 2 2 27 3 11 2" xfId="10571"/>
    <cellStyle name="Normal 2 2 2 2 27 3 11 2 2" xfId="24530"/>
    <cellStyle name="Normal 2 2 2 2 27 3 11 3" xfId="17044"/>
    <cellStyle name="Normal 2 2 2 2 27 3 11 3 2" xfId="20795"/>
    <cellStyle name="Normal 2 2 2 2 27 3 11 4" xfId="13283"/>
    <cellStyle name="Normal 2 2 2 2 27 3 11 5" xfId="28267"/>
    <cellStyle name="Normal 2 2 2 2 27 3 11 6" xfId="31994"/>
    <cellStyle name="Normal 2 2 2 2 27 3 11 7" xfId="35727"/>
    <cellStyle name="Normal 2 2 2 2 27 3 11 8" xfId="39458"/>
    <cellStyle name="Normal 2 2 2 2 27 3 12" xfId="10569"/>
    <cellStyle name="Normal 2 2 2 2 27 3 12 2" xfId="24528"/>
    <cellStyle name="Normal 2 2 2 2 27 3 13" xfId="17042"/>
    <cellStyle name="Normal 2 2 2 2 27 3 13 2" xfId="20793"/>
    <cellStyle name="Normal 2 2 2 2 27 3 14" xfId="13281"/>
    <cellStyle name="Normal 2 2 2 2 27 3 15" xfId="28265"/>
    <cellStyle name="Normal 2 2 2 2 27 3 16" xfId="31992"/>
    <cellStyle name="Normal 2 2 2 2 27 3 17" xfId="35725"/>
    <cellStyle name="Normal 2 2 2 2 27 3 18" xfId="39456"/>
    <cellStyle name="Normal 2 2 2 2 27 3 2" xfId="4251"/>
    <cellStyle name="Normal 2 2 2 2 27 3 2 10" xfId="4252"/>
    <cellStyle name="Normal 2 2 2 2 27 3 2 11" xfId="4253"/>
    <cellStyle name="Normal 2 2 2 2 27 3 2 2" xfId="4254"/>
    <cellStyle name="Normal 2 2 2 2 27 3 2 2 2" xfId="4255"/>
    <cellStyle name="Normal 2 2 2 2 27 3 2 2 3" xfId="10573"/>
    <cellStyle name="Normal 2 2 2 2 27 3 2 2 3 2" xfId="24531"/>
    <cellStyle name="Normal 2 2 2 2 27 3 2 2 4" xfId="17045"/>
    <cellStyle name="Normal 2 2 2 2 27 3 2 2 4 2" xfId="20796"/>
    <cellStyle name="Normal 2 2 2 2 27 3 2 2 5" xfId="13284"/>
    <cellStyle name="Normal 2 2 2 2 27 3 2 2 6" xfId="28268"/>
    <cellStyle name="Normal 2 2 2 2 27 3 2 2 7" xfId="31995"/>
    <cellStyle name="Normal 2 2 2 2 27 3 2 2 8" xfId="35728"/>
    <cellStyle name="Normal 2 2 2 2 27 3 2 2 9" xfId="39459"/>
    <cellStyle name="Normal 2 2 2 2 27 3 2 3" xfId="4256"/>
    <cellStyle name="Normal 2 2 2 2 27 3 2 4" xfId="4257"/>
    <cellStyle name="Normal 2 2 2 2 27 3 2 5" xfId="4258"/>
    <cellStyle name="Normal 2 2 2 2 27 3 2 6" xfId="4259"/>
    <cellStyle name="Normal 2 2 2 2 27 3 2 7" xfId="4260"/>
    <cellStyle name="Normal 2 2 2 2 27 3 2 8" xfId="4261"/>
    <cellStyle name="Normal 2 2 2 2 27 3 2 9" xfId="4262"/>
    <cellStyle name="Normal 2 2 2 2 27 3 3" xfId="4263"/>
    <cellStyle name="Normal 2 2 2 2 27 3 3 2" xfId="4264"/>
    <cellStyle name="Normal 2 2 2 2 27 3 3 2 2" xfId="10574"/>
    <cellStyle name="Normal 2 2 2 2 27 3 3 2 2 2" xfId="24532"/>
    <cellStyle name="Normal 2 2 2 2 27 3 3 2 3" xfId="17046"/>
    <cellStyle name="Normal 2 2 2 2 27 3 3 2 3 2" xfId="20797"/>
    <cellStyle name="Normal 2 2 2 2 27 3 3 2 4" xfId="13285"/>
    <cellStyle name="Normal 2 2 2 2 27 3 3 2 5" xfId="28269"/>
    <cellStyle name="Normal 2 2 2 2 27 3 3 2 6" xfId="31996"/>
    <cellStyle name="Normal 2 2 2 2 27 3 3 2 7" xfId="35729"/>
    <cellStyle name="Normal 2 2 2 2 27 3 3 2 8" xfId="39460"/>
    <cellStyle name="Normal 2 2 2 2 27 3 4" xfId="4265"/>
    <cellStyle name="Normal 2 2 2 2 27 3 4 2" xfId="10575"/>
    <cellStyle name="Normal 2 2 2 2 27 3 4 2 2" xfId="24533"/>
    <cellStyle name="Normal 2 2 2 2 27 3 4 3" xfId="17047"/>
    <cellStyle name="Normal 2 2 2 2 27 3 4 3 2" xfId="20798"/>
    <cellStyle name="Normal 2 2 2 2 27 3 4 4" xfId="13286"/>
    <cellStyle name="Normal 2 2 2 2 27 3 4 5" xfId="28270"/>
    <cellStyle name="Normal 2 2 2 2 27 3 4 6" xfId="31997"/>
    <cellStyle name="Normal 2 2 2 2 27 3 4 7" xfId="35730"/>
    <cellStyle name="Normal 2 2 2 2 27 3 4 8" xfId="39461"/>
    <cellStyle name="Normal 2 2 2 2 27 3 5" xfId="4266"/>
    <cellStyle name="Normal 2 2 2 2 27 3 5 2" xfId="10576"/>
    <cellStyle name="Normal 2 2 2 2 27 3 5 2 2" xfId="24534"/>
    <cellStyle name="Normal 2 2 2 2 27 3 5 3" xfId="17048"/>
    <cellStyle name="Normal 2 2 2 2 27 3 5 3 2" xfId="20799"/>
    <cellStyle name="Normal 2 2 2 2 27 3 5 4" xfId="13287"/>
    <cellStyle name="Normal 2 2 2 2 27 3 5 5" xfId="28271"/>
    <cellStyle name="Normal 2 2 2 2 27 3 5 6" xfId="31998"/>
    <cellStyle name="Normal 2 2 2 2 27 3 5 7" xfId="35731"/>
    <cellStyle name="Normal 2 2 2 2 27 3 5 8" xfId="39462"/>
    <cellStyle name="Normal 2 2 2 2 27 3 6" xfId="4267"/>
    <cellStyle name="Normal 2 2 2 2 27 3 6 2" xfId="10577"/>
    <cellStyle name="Normal 2 2 2 2 27 3 6 2 2" xfId="24535"/>
    <cellStyle name="Normal 2 2 2 2 27 3 6 3" xfId="17049"/>
    <cellStyle name="Normal 2 2 2 2 27 3 6 3 2" xfId="20800"/>
    <cellStyle name="Normal 2 2 2 2 27 3 6 4" xfId="13288"/>
    <cellStyle name="Normal 2 2 2 2 27 3 6 5" xfId="28272"/>
    <cellStyle name="Normal 2 2 2 2 27 3 6 6" xfId="31999"/>
    <cellStyle name="Normal 2 2 2 2 27 3 6 7" xfId="35732"/>
    <cellStyle name="Normal 2 2 2 2 27 3 6 8" xfId="39463"/>
    <cellStyle name="Normal 2 2 2 2 27 3 7" xfId="4268"/>
    <cellStyle name="Normal 2 2 2 2 27 3 7 2" xfId="10578"/>
    <cellStyle name="Normal 2 2 2 2 27 3 7 2 2" xfId="24536"/>
    <cellStyle name="Normal 2 2 2 2 27 3 7 3" xfId="17050"/>
    <cellStyle name="Normal 2 2 2 2 27 3 7 3 2" xfId="20801"/>
    <cellStyle name="Normal 2 2 2 2 27 3 7 4" xfId="13289"/>
    <cellStyle name="Normal 2 2 2 2 27 3 7 5" xfId="28273"/>
    <cellStyle name="Normal 2 2 2 2 27 3 7 6" xfId="32000"/>
    <cellStyle name="Normal 2 2 2 2 27 3 7 7" xfId="35733"/>
    <cellStyle name="Normal 2 2 2 2 27 3 7 8" xfId="39464"/>
    <cellStyle name="Normal 2 2 2 2 27 3 8" xfId="4269"/>
    <cellStyle name="Normal 2 2 2 2 27 3 8 2" xfId="10579"/>
    <cellStyle name="Normal 2 2 2 2 27 3 8 2 2" xfId="24537"/>
    <cellStyle name="Normal 2 2 2 2 27 3 8 3" xfId="17051"/>
    <cellStyle name="Normal 2 2 2 2 27 3 8 3 2" xfId="20802"/>
    <cellStyle name="Normal 2 2 2 2 27 3 8 4" xfId="13290"/>
    <cellStyle name="Normal 2 2 2 2 27 3 8 5" xfId="28274"/>
    <cellStyle name="Normal 2 2 2 2 27 3 8 6" xfId="32001"/>
    <cellStyle name="Normal 2 2 2 2 27 3 8 7" xfId="35734"/>
    <cellStyle name="Normal 2 2 2 2 27 3 8 8" xfId="39465"/>
    <cellStyle name="Normal 2 2 2 2 27 3 9" xfId="4270"/>
    <cellStyle name="Normal 2 2 2 2 27 3 9 2" xfId="10580"/>
    <cellStyle name="Normal 2 2 2 2 27 3 9 2 2" xfId="24538"/>
    <cellStyle name="Normal 2 2 2 2 27 3 9 3" xfId="17052"/>
    <cellStyle name="Normal 2 2 2 2 27 3 9 3 2" xfId="20803"/>
    <cellStyle name="Normal 2 2 2 2 27 3 9 4" xfId="13291"/>
    <cellStyle name="Normal 2 2 2 2 27 3 9 5" xfId="28275"/>
    <cellStyle name="Normal 2 2 2 2 27 3 9 6" xfId="32002"/>
    <cellStyle name="Normal 2 2 2 2 27 3 9 7" xfId="35735"/>
    <cellStyle name="Normal 2 2 2 2 27 3 9 8" xfId="39466"/>
    <cellStyle name="Normal 2 2 2 2 27 4" xfId="4271"/>
    <cellStyle name="Normal 2 2 2 2 27 4 2" xfId="4272"/>
    <cellStyle name="Normal 2 2 2 2 27 4 3" xfId="10581"/>
    <cellStyle name="Normal 2 2 2 2 27 4 3 2" xfId="24539"/>
    <cellStyle name="Normal 2 2 2 2 27 4 4" xfId="17053"/>
    <cellStyle name="Normal 2 2 2 2 27 4 4 2" xfId="20804"/>
    <cellStyle name="Normal 2 2 2 2 27 4 5" xfId="13292"/>
    <cellStyle name="Normal 2 2 2 2 27 4 6" xfId="28276"/>
    <cellStyle name="Normal 2 2 2 2 27 4 7" xfId="32003"/>
    <cellStyle name="Normal 2 2 2 2 27 4 8" xfId="35736"/>
    <cellStyle name="Normal 2 2 2 2 27 4 9" xfId="39467"/>
    <cellStyle name="Normal 2 2 2 2 27 5" xfId="4273"/>
    <cellStyle name="Normal 2 2 2 2 27 6" xfId="4274"/>
    <cellStyle name="Normal 2 2 2 2 27 7" xfId="4275"/>
    <cellStyle name="Normal 2 2 2 2 27 8" xfId="4276"/>
    <cellStyle name="Normal 2 2 2 2 27 9" xfId="4277"/>
    <cellStyle name="Normal 2 2 2 2 28" xfId="4278"/>
    <cellStyle name="Normal 2 2 2 2 28 10" xfId="4279"/>
    <cellStyle name="Normal 2 2 2 2 28 11" xfId="4280"/>
    <cellStyle name="Normal 2 2 2 2 28 12" xfId="4281"/>
    <cellStyle name="Normal 2 2 2 2 28 2" xfId="4282"/>
    <cellStyle name="Normal 2 2 2 2 28 2 10" xfId="4283"/>
    <cellStyle name="Normal 2 2 2 2 28 2 10 2" xfId="10592"/>
    <cellStyle name="Normal 2 2 2 2 28 2 10 2 2" xfId="24541"/>
    <cellStyle name="Normal 2 2 2 2 28 2 10 3" xfId="17055"/>
    <cellStyle name="Normal 2 2 2 2 28 2 10 3 2" xfId="20806"/>
    <cellStyle name="Normal 2 2 2 2 28 2 10 4" xfId="13294"/>
    <cellStyle name="Normal 2 2 2 2 28 2 10 5" xfId="28278"/>
    <cellStyle name="Normal 2 2 2 2 28 2 10 6" xfId="32005"/>
    <cellStyle name="Normal 2 2 2 2 28 2 10 7" xfId="35738"/>
    <cellStyle name="Normal 2 2 2 2 28 2 10 8" xfId="39469"/>
    <cellStyle name="Normal 2 2 2 2 28 2 11" xfId="4284"/>
    <cellStyle name="Normal 2 2 2 2 28 2 11 2" xfId="10593"/>
    <cellStyle name="Normal 2 2 2 2 28 2 11 2 2" xfId="24542"/>
    <cellStyle name="Normal 2 2 2 2 28 2 11 3" xfId="17056"/>
    <cellStyle name="Normal 2 2 2 2 28 2 11 3 2" xfId="20807"/>
    <cellStyle name="Normal 2 2 2 2 28 2 11 4" xfId="13295"/>
    <cellStyle name="Normal 2 2 2 2 28 2 11 5" xfId="28279"/>
    <cellStyle name="Normal 2 2 2 2 28 2 11 6" xfId="32006"/>
    <cellStyle name="Normal 2 2 2 2 28 2 11 7" xfId="35739"/>
    <cellStyle name="Normal 2 2 2 2 28 2 11 8" xfId="39470"/>
    <cellStyle name="Normal 2 2 2 2 28 2 12" xfId="10591"/>
    <cellStyle name="Normal 2 2 2 2 28 2 12 2" xfId="24540"/>
    <cellStyle name="Normal 2 2 2 2 28 2 13" xfId="17054"/>
    <cellStyle name="Normal 2 2 2 2 28 2 13 2" xfId="20805"/>
    <cellStyle name="Normal 2 2 2 2 28 2 14" xfId="13293"/>
    <cellStyle name="Normal 2 2 2 2 28 2 15" xfId="28277"/>
    <cellStyle name="Normal 2 2 2 2 28 2 16" xfId="32004"/>
    <cellStyle name="Normal 2 2 2 2 28 2 17" xfId="35737"/>
    <cellStyle name="Normal 2 2 2 2 28 2 18" xfId="39468"/>
    <cellStyle name="Normal 2 2 2 2 28 2 2" xfId="4285"/>
    <cellStyle name="Normal 2 2 2 2 28 2 2 10" xfId="4286"/>
    <cellStyle name="Normal 2 2 2 2 28 2 2 11" xfId="4287"/>
    <cellStyle name="Normal 2 2 2 2 28 2 2 2" xfId="4288"/>
    <cellStyle name="Normal 2 2 2 2 28 2 2 2 2" xfId="4289"/>
    <cellStyle name="Normal 2 2 2 2 28 2 2 2 3" xfId="10595"/>
    <cellStyle name="Normal 2 2 2 2 28 2 2 2 3 2" xfId="24543"/>
    <cellStyle name="Normal 2 2 2 2 28 2 2 2 4" xfId="17057"/>
    <cellStyle name="Normal 2 2 2 2 28 2 2 2 4 2" xfId="20808"/>
    <cellStyle name="Normal 2 2 2 2 28 2 2 2 5" xfId="13296"/>
    <cellStyle name="Normal 2 2 2 2 28 2 2 2 6" xfId="28280"/>
    <cellStyle name="Normal 2 2 2 2 28 2 2 2 7" xfId="32007"/>
    <cellStyle name="Normal 2 2 2 2 28 2 2 2 8" xfId="35740"/>
    <cellStyle name="Normal 2 2 2 2 28 2 2 2 9" xfId="39471"/>
    <cellStyle name="Normal 2 2 2 2 28 2 2 3" xfId="4290"/>
    <cellStyle name="Normal 2 2 2 2 28 2 2 4" xfId="4291"/>
    <cellStyle name="Normal 2 2 2 2 28 2 2 5" xfId="4292"/>
    <cellStyle name="Normal 2 2 2 2 28 2 2 6" xfId="4293"/>
    <cellStyle name="Normal 2 2 2 2 28 2 2 7" xfId="4294"/>
    <cellStyle name="Normal 2 2 2 2 28 2 2 8" xfId="4295"/>
    <cellStyle name="Normal 2 2 2 2 28 2 2 9" xfId="4296"/>
    <cellStyle name="Normal 2 2 2 2 28 2 3" xfId="4297"/>
    <cellStyle name="Normal 2 2 2 2 28 2 3 2" xfId="4298"/>
    <cellStyle name="Normal 2 2 2 2 28 2 3 2 2" xfId="10596"/>
    <cellStyle name="Normal 2 2 2 2 28 2 3 2 2 2" xfId="24544"/>
    <cellStyle name="Normal 2 2 2 2 28 2 3 2 3" xfId="17058"/>
    <cellStyle name="Normal 2 2 2 2 28 2 3 2 3 2" xfId="20809"/>
    <cellStyle name="Normal 2 2 2 2 28 2 3 2 4" xfId="13297"/>
    <cellStyle name="Normal 2 2 2 2 28 2 3 2 5" xfId="28281"/>
    <cellStyle name="Normal 2 2 2 2 28 2 3 2 6" xfId="32008"/>
    <cellStyle name="Normal 2 2 2 2 28 2 3 2 7" xfId="35741"/>
    <cellStyle name="Normal 2 2 2 2 28 2 3 2 8" xfId="39472"/>
    <cellStyle name="Normal 2 2 2 2 28 2 4" xfId="4299"/>
    <cellStyle name="Normal 2 2 2 2 28 2 4 2" xfId="10597"/>
    <cellStyle name="Normal 2 2 2 2 28 2 4 2 2" xfId="24545"/>
    <cellStyle name="Normal 2 2 2 2 28 2 4 3" xfId="17059"/>
    <cellStyle name="Normal 2 2 2 2 28 2 4 3 2" xfId="20810"/>
    <cellStyle name="Normal 2 2 2 2 28 2 4 4" xfId="13298"/>
    <cellStyle name="Normal 2 2 2 2 28 2 4 5" xfId="28282"/>
    <cellStyle name="Normal 2 2 2 2 28 2 4 6" xfId="32009"/>
    <cellStyle name="Normal 2 2 2 2 28 2 4 7" xfId="35742"/>
    <cellStyle name="Normal 2 2 2 2 28 2 4 8" xfId="39473"/>
    <cellStyle name="Normal 2 2 2 2 28 2 5" xfId="4300"/>
    <cellStyle name="Normal 2 2 2 2 28 2 5 2" xfId="10598"/>
    <cellStyle name="Normal 2 2 2 2 28 2 5 2 2" xfId="24546"/>
    <cellStyle name="Normal 2 2 2 2 28 2 5 3" xfId="17060"/>
    <cellStyle name="Normal 2 2 2 2 28 2 5 3 2" xfId="20811"/>
    <cellStyle name="Normal 2 2 2 2 28 2 5 4" xfId="13299"/>
    <cellStyle name="Normal 2 2 2 2 28 2 5 5" xfId="28283"/>
    <cellStyle name="Normal 2 2 2 2 28 2 5 6" xfId="32010"/>
    <cellStyle name="Normal 2 2 2 2 28 2 5 7" xfId="35743"/>
    <cellStyle name="Normal 2 2 2 2 28 2 5 8" xfId="39474"/>
    <cellStyle name="Normal 2 2 2 2 28 2 6" xfId="4301"/>
    <cellStyle name="Normal 2 2 2 2 28 2 6 2" xfId="10599"/>
    <cellStyle name="Normal 2 2 2 2 28 2 6 2 2" xfId="24547"/>
    <cellStyle name="Normal 2 2 2 2 28 2 6 3" xfId="17061"/>
    <cellStyle name="Normal 2 2 2 2 28 2 6 3 2" xfId="20812"/>
    <cellStyle name="Normal 2 2 2 2 28 2 6 4" xfId="13300"/>
    <cellStyle name="Normal 2 2 2 2 28 2 6 5" xfId="28284"/>
    <cellStyle name="Normal 2 2 2 2 28 2 6 6" xfId="32011"/>
    <cellStyle name="Normal 2 2 2 2 28 2 6 7" xfId="35744"/>
    <cellStyle name="Normal 2 2 2 2 28 2 6 8" xfId="39475"/>
    <cellStyle name="Normal 2 2 2 2 28 2 7" xfId="4302"/>
    <cellStyle name="Normal 2 2 2 2 28 2 7 2" xfId="10600"/>
    <cellStyle name="Normal 2 2 2 2 28 2 7 2 2" xfId="24548"/>
    <cellStyle name="Normal 2 2 2 2 28 2 7 3" xfId="17062"/>
    <cellStyle name="Normal 2 2 2 2 28 2 7 3 2" xfId="20813"/>
    <cellStyle name="Normal 2 2 2 2 28 2 7 4" xfId="13301"/>
    <cellStyle name="Normal 2 2 2 2 28 2 7 5" xfId="28285"/>
    <cellStyle name="Normal 2 2 2 2 28 2 7 6" xfId="32012"/>
    <cellStyle name="Normal 2 2 2 2 28 2 7 7" xfId="35745"/>
    <cellStyle name="Normal 2 2 2 2 28 2 7 8" xfId="39476"/>
    <cellStyle name="Normal 2 2 2 2 28 2 8" xfId="4303"/>
    <cellStyle name="Normal 2 2 2 2 28 2 8 2" xfId="10601"/>
    <cellStyle name="Normal 2 2 2 2 28 2 8 2 2" xfId="24549"/>
    <cellStyle name="Normal 2 2 2 2 28 2 8 3" xfId="17063"/>
    <cellStyle name="Normal 2 2 2 2 28 2 8 3 2" xfId="20814"/>
    <cellStyle name="Normal 2 2 2 2 28 2 8 4" xfId="13302"/>
    <cellStyle name="Normal 2 2 2 2 28 2 8 5" xfId="28286"/>
    <cellStyle name="Normal 2 2 2 2 28 2 8 6" xfId="32013"/>
    <cellStyle name="Normal 2 2 2 2 28 2 8 7" xfId="35746"/>
    <cellStyle name="Normal 2 2 2 2 28 2 8 8" xfId="39477"/>
    <cellStyle name="Normal 2 2 2 2 28 2 9" xfId="4304"/>
    <cellStyle name="Normal 2 2 2 2 28 2 9 2" xfId="10602"/>
    <cellStyle name="Normal 2 2 2 2 28 2 9 2 2" xfId="24550"/>
    <cellStyle name="Normal 2 2 2 2 28 2 9 3" xfId="17064"/>
    <cellStyle name="Normal 2 2 2 2 28 2 9 3 2" xfId="20815"/>
    <cellStyle name="Normal 2 2 2 2 28 2 9 4" xfId="13303"/>
    <cellStyle name="Normal 2 2 2 2 28 2 9 5" xfId="28287"/>
    <cellStyle name="Normal 2 2 2 2 28 2 9 6" xfId="32014"/>
    <cellStyle name="Normal 2 2 2 2 28 2 9 7" xfId="35747"/>
    <cellStyle name="Normal 2 2 2 2 28 2 9 8" xfId="39478"/>
    <cellStyle name="Normal 2 2 2 2 28 3" xfId="4305"/>
    <cellStyle name="Normal 2 2 2 2 28 3 2" xfId="4306"/>
    <cellStyle name="Normal 2 2 2 2 28 3 3" xfId="10603"/>
    <cellStyle name="Normal 2 2 2 2 28 3 3 2" xfId="24551"/>
    <cellStyle name="Normal 2 2 2 2 28 3 4" xfId="17065"/>
    <cellStyle name="Normal 2 2 2 2 28 3 4 2" xfId="20816"/>
    <cellStyle name="Normal 2 2 2 2 28 3 5" xfId="13304"/>
    <cellStyle name="Normal 2 2 2 2 28 3 6" xfId="28288"/>
    <cellStyle name="Normal 2 2 2 2 28 3 7" xfId="32015"/>
    <cellStyle name="Normal 2 2 2 2 28 3 8" xfId="35748"/>
    <cellStyle name="Normal 2 2 2 2 28 3 9" xfId="39479"/>
    <cellStyle name="Normal 2 2 2 2 28 4" xfId="4307"/>
    <cellStyle name="Normal 2 2 2 2 28 5" xfId="4308"/>
    <cellStyle name="Normal 2 2 2 2 28 6" xfId="4309"/>
    <cellStyle name="Normal 2 2 2 2 28 7" xfId="4310"/>
    <cellStyle name="Normal 2 2 2 2 28 8" xfId="4311"/>
    <cellStyle name="Normal 2 2 2 2 28 9" xfId="4312"/>
    <cellStyle name="Normal 2 2 2 2 29" xfId="4313"/>
    <cellStyle name="Normal 2 2 2 2 29 10" xfId="4314"/>
    <cellStyle name="Normal 2 2 2 2 29 11" xfId="4315"/>
    <cellStyle name="Normal 2 2 2 2 29 2" xfId="4316"/>
    <cellStyle name="Normal 2 2 2 2 29 2 2" xfId="4317"/>
    <cellStyle name="Normal 2 2 2 2 29 2 3" xfId="10612"/>
    <cellStyle name="Normal 2 2 2 2 29 2 3 2" xfId="24552"/>
    <cellStyle name="Normal 2 2 2 2 29 2 4" xfId="17066"/>
    <cellStyle name="Normal 2 2 2 2 29 2 4 2" xfId="20817"/>
    <cellStyle name="Normal 2 2 2 2 29 2 5" xfId="13305"/>
    <cellStyle name="Normal 2 2 2 2 29 2 6" xfId="28289"/>
    <cellStyle name="Normal 2 2 2 2 29 2 7" xfId="32016"/>
    <cellStyle name="Normal 2 2 2 2 29 2 8" xfId="35749"/>
    <cellStyle name="Normal 2 2 2 2 29 2 9" xfId="39480"/>
    <cellStyle name="Normal 2 2 2 2 29 3" xfId="4318"/>
    <cellStyle name="Normal 2 2 2 2 29 4" xfId="4319"/>
    <cellStyle name="Normal 2 2 2 2 29 5" xfId="4320"/>
    <cellStyle name="Normal 2 2 2 2 29 6" xfId="4321"/>
    <cellStyle name="Normal 2 2 2 2 29 7" xfId="4322"/>
    <cellStyle name="Normal 2 2 2 2 29 8" xfId="4323"/>
    <cellStyle name="Normal 2 2 2 2 29 9" xfId="4324"/>
    <cellStyle name="Normal 2 2 2 2 3" xfId="4325"/>
    <cellStyle name="Normal 2 2 2 2 30" xfId="4326"/>
    <cellStyle name="Normal 2 2 2 2 30 2" xfId="4327"/>
    <cellStyle name="Normal 2 2 2 2 30 2 2" xfId="10615"/>
    <cellStyle name="Normal 2 2 2 2 30 2 2 2" xfId="24553"/>
    <cellStyle name="Normal 2 2 2 2 30 2 3" xfId="17067"/>
    <cellStyle name="Normal 2 2 2 2 30 2 3 2" xfId="20818"/>
    <cellStyle name="Normal 2 2 2 2 30 2 4" xfId="13306"/>
    <cellStyle name="Normal 2 2 2 2 30 2 5" xfId="28290"/>
    <cellStyle name="Normal 2 2 2 2 30 2 6" xfId="32017"/>
    <cellStyle name="Normal 2 2 2 2 30 2 7" xfId="35750"/>
    <cellStyle name="Normal 2 2 2 2 30 2 8" xfId="39481"/>
    <cellStyle name="Normal 2 2 2 2 31" xfId="4328"/>
    <cellStyle name="Normal 2 2 2 2 31 2" xfId="10616"/>
    <cellStyle name="Normal 2 2 2 2 31 2 2" xfId="24554"/>
    <cellStyle name="Normal 2 2 2 2 31 3" xfId="17068"/>
    <cellStyle name="Normal 2 2 2 2 31 3 2" xfId="20819"/>
    <cellStyle name="Normal 2 2 2 2 31 4" xfId="13307"/>
    <cellStyle name="Normal 2 2 2 2 31 5" xfId="28291"/>
    <cellStyle name="Normal 2 2 2 2 31 6" xfId="32018"/>
    <cellStyle name="Normal 2 2 2 2 31 7" xfId="35751"/>
    <cellStyle name="Normal 2 2 2 2 31 8" xfId="39482"/>
    <cellStyle name="Normal 2 2 2 2 32" xfId="4329"/>
    <cellStyle name="Normal 2 2 2 2 32 2" xfId="10617"/>
    <cellStyle name="Normal 2 2 2 2 32 2 2" xfId="24555"/>
    <cellStyle name="Normal 2 2 2 2 32 3" xfId="17069"/>
    <cellStyle name="Normal 2 2 2 2 32 3 2" xfId="20820"/>
    <cellStyle name="Normal 2 2 2 2 32 4" xfId="13308"/>
    <cellStyle name="Normal 2 2 2 2 32 5" xfId="28292"/>
    <cellStyle name="Normal 2 2 2 2 32 6" xfId="32019"/>
    <cellStyle name="Normal 2 2 2 2 32 7" xfId="35752"/>
    <cellStyle name="Normal 2 2 2 2 32 8" xfId="39483"/>
    <cellStyle name="Normal 2 2 2 2 33" xfId="4330"/>
    <cellStyle name="Normal 2 2 2 2 33 2" xfId="10618"/>
    <cellStyle name="Normal 2 2 2 2 33 2 2" xfId="24556"/>
    <cellStyle name="Normal 2 2 2 2 33 3" xfId="17070"/>
    <cellStyle name="Normal 2 2 2 2 33 3 2" xfId="20821"/>
    <cellStyle name="Normal 2 2 2 2 33 4" xfId="13309"/>
    <cellStyle name="Normal 2 2 2 2 33 5" xfId="28293"/>
    <cellStyle name="Normal 2 2 2 2 33 6" xfId="32020"/>
    <cellStyle name="Normal 2 2 2 2 33 7" xfId="35753"/>
    <cellStyle name="Normal 2 2 2 2 33 8" xfId="39484"/>
    <cellStyle name="Normal 2 2 2 2 34" xfId="4331"/>
    <cellStyle name="Normal 2 2 2 2 34 2" xfId="10619"/>
    <cellStyle name="Normal 2 2 2 2 34 2 2" xfId="24557"/>
    <cellStyle name="Normal 2 2 2 2 34 3" xfId="17071"/>
    <cellStyle name="Normal 2 2 2 2 34 3 2" xfId="20822"/>
    <cellStyle name="Normal 2 2 2 2 34 4" xfId="13310"/>
    <cellStyle name="Normal 2 2 2 2 34 5" xfId="28294"/>
    <cellStyle name="Normal 2 2 2 2 34 6" xfId="32021"/>
    <cellStyle name="Normal 2 2 2 2 34 7" xfId="35754"/>
    <cellStyle name="Normal 2 2 2 2 34 8" xfId="39485"/>
    <cellStyle name="Normal 2 2 2 2 35" xfId="4332"/>
    <cellStyle name="Normal 2 2 2 2 35 2" xfId="10620"/>
    <cellStyle name="Normal 2 2 2 2 35 2 2" xfId="24558"/>
    <cellStyle name="Normal 2 2 2 2 35 3" xfId="17072"/>
    <cellStyle name="Normal 2 2 2 2 35 3 2" xfId="20823"/>
    <cellStyle name="Normal 2 2 2 2 35 4" xfId="13311"/>
    <cellStyle name="Normal 2 2 2 2 35 5" xfId="28295"/>
    <cellStyle name="Normal 2 2 2 2 35 6" xfId="32022"/>
    <cellStyle name="Normal 2 2 2 2 35 7" xfId="35755"/>
    <cellStyle name="Normal 2 2 2 2 35 8" xfId="39486"/>
    <cellStyle name="Normal 2 2 2 2 36" xfId="4333"/>
    <cellStyle name="Normal 2 2 2 2 36 2" xfId="10621"/>
    <cellStyle name="Normal 2 2 2 2 36 2 2" xfId="24559"/>
    <cellStyle name="Normal 2 2 2 2 36 3" xfId="17073"/>
    <cellStyle name="Normal 2 2 2 2 36 3 2" xfId="20824"/>
    <cellStyle name="Normal 2 2 2 2 36 4" xfId="13312"/>
    <cellStyle name="Normal 2 2 2 2 36 5" xfId="28296"/>
    <cellStyle name="Normal 2 2 2 2 36 6" xfId="32023"/>
    <cellStyle name="Normal 2 2 2 2 36 7" xfId="35756"/>
    <cellStyle name="Normal 2 2 2 2 36 8" xfId="39487"/>
    <cellStyle name="Normal 2 2 2 2 37" xfId="4334"/>
    <cellStyle name="Normal 2 2 2 2 37 2" xfId="10622"/>
    <cellStyle name="Normal 2 2 2 2 37 2 2" xfId="24560"/>
    <cellStyle name="Normal 2 2 2 2 37 3" xfId="17074"/>
    <cellStyle name="Normal 2 2 2 2 37 3 2" xfId="20825"/>
    <cellStyle name="Normal 2 2 2 2 37 4" xfId="13313"/>
    <cellStyle name="Normal 2 2 2 2 37 5" xfId="28297"/>
    <cellStyle name="Normal 2 2 2 2 37 6" xfId="32024"/>
    <cellStyle name="Normal 2 2 2 2 37 7" xfId="35757"/>
    <cellStyle name="Normal 2 2 2 2 37 8" xfId="39488"/>
    <cellStyle name="Normal 2 2 2 2 38" xfId="4335"/>
    <cellStyle name="Normal 2 2 2 2 38 2" xfId="10623"/>
    <cellStyle name="Normal 2 2 2 2 38 2 2" xfId="24561"/>
    <cellStyle name="Normal 2 2 2 2 38 3" xfId="17075"/>
    <cellStyle name="Normal 2 2 2 2 38 3 2" xfId="20826"/>
    <cellStyle name="Normal 2 2 2 2 38 4" xfId="13314"/>
    <cellStyle name="Normal 2 2 2 2 38 5" xfId="28298"/>
    <cellStyle name="Normal 2 2 2 2 38 6" xfId="32025"/>
    <cellStyle name="Normal 2 2 2 2 38 7" xfId="35758"/>
    <cellStyle name="Normal 2 2 2 2 38 8" xfId="39489"/>
    <cellStyle name="Normal 2 2 2 2 39" xfId="4336"/>
    <cellStyle name="Normal 2 2 2 2 39 2" xfId="4337"/>
    <cellStyle name="Normal 2 2 2 2 39 2 2" xfId="10625"/>
    <cellStyle name="Normal 2 2 2 2 39 2 2 2" xfId="24562"/>
    <cellStyle name="Normal 2 2 2 2 39 2 3" xfId="17076"/>
    <cellStyle name="Normal 2 2 2 2 39 2 3 2" xfId="20827"/>
    <cellStyle name="Normal 2 2 2 2 39 2 4" xfId="13315"/>
    <cellStyle name="Normal 2 2 2 2 39 2 5" xfId="28299"/>
    <cellStyle name="Normal 2 2 2 2 39 2 6" xfId="32026"/>
    <cellStyle name="Normal 2 2 2 2 39 2 7" xfId="35759"/>
    <cellStyle name="Normal 2 2 2 2 39 2 8" xfId="39490"/>
    <cellStyle name="Normal 2 2 2 2 4" xfId="4338"/>
    <cellStyle name="Normal 2 2 2 2 40" xfId="4339"/>
    <cellStyle name="Normal 2 2 2 2 40 2" xfId="10627"/>
    <cellStyle name="Normal 2 2 2 2 40 2 2" xfId="24563"/>
    <cellStyle name="Normal 2 2 2 2 40 3" xfId="17077"/>
    <cellStyle name="Normal 2 2 2 2 40 3 2" xfId="20828"/>
    <cellStyle name="Normal 2 2 2 2 40 4" xfId="13316"/>
    <cellStyle name="Normal 2 2 2 2 40 5" xfId="28300"/>
    <cellStyle name="Normal 2 2 2 2 40 6" xfId="32027"/>
    <cellStyle name="Normal 2 2 2 2 40 7" xfId="35760"/>
    <cellStyle name="Normal 2 2 2 2 40 8" xfId="39491"/>
    <cellStyle name="Normal 2 2 2 2 41" xfId="4340"/>
    <cellStyle name="Normal 2 2 2 2 41 2" xfId="10628"/>
    <cellStyle name="Normal 2 2 2 2 41 2 2" xfId="24564"/>
    <cellStyle name="Normal 2 2 2 2 41 3" xfId="17078"/>
    <cellStyle name="Normal 2 2 2 2 41 3 2" xfId="20829"/>
    <cellStyle name="Normal 2 2 2 2 41 4" xfId="13317"/>
    <cellStyle name="Normal 2 2 2 2 41 5" xfId="28301"/>
    <cellStyle name="Normal 2 2 2 2 41 6" xfId="32028"/>
    <cellStyle name="Normal 2 2 2 2 41 7" xfId="35761"/>
    <cellStyle name="Normal 2 2 2 2 41 8" xfId="39492"/>
    <cellStyle name="Normal 2 2 2 2 42" xfId="4341"/>
    <cellStyle name="Normal 2 2 2 2 43" xfId="4342"/>
    <cellStyle name="Normal 2 2 2 2 43 2" xfId="4343"/>
    <cellStyle name="Normal 2 2 2 2 43 2 2" xfId="10629"/>
    <cellStyle name="Normal 2 2 2 2 43 2 2 2" xfId="24565"/>
    <cellStyle name="Normal 2 2 2 2 43 2 3" xfId="17079"/>
    <cellStyle name="Normal 2 2 2 2 43 2 3 2" xfId="20830"/>
    <cellStyle name="Normal 2 2 2 2 43 2 4" xfId="13318"/>
    <cellStyle name="Normal 2 2 2 2 43 2 5" xfId="28302"/>
    <cellStyle name="Normal 2 2 2 2 43 2 6" xfId="32029"/>
    <cellStyle name="Normal 2 2 2 2 43 2 7" xfId="35762"/>
    <cellStyle name="Normal 2 2 2 2 43 2 8" xfId="39493"/>
    <cellStyle name="Normal 2 2 2 2 44" xfId="4344"/>
    <cellStyle name="Normal 2 2 2 2 44 2" xfId="10630"/>
    <cellStyle name="Normal 2 2 2 2 44 2 2" xfId="24566"/>
    <cellStyle name="Normal 2 2 2 2 44 3" xfId="17080"/>
    <cellStyle name="Normal 2 2 2 2 44 3 2" xfId="20831"/>
    <cellStyle name="Normal 2 2 2 2 44 4" xfId="13319"/>
    <cellStyle name="Normal 2 2 2 2 44 5" xfId="28303"/>
    <cellStyle name="Normal 2 2 2 2 44 6" xfId="32030"/>
    <cellStyle name="Normal 2 2 2 2 44 7" xfId="35763"/>
    <cellStyle name="Normal 2 2 2 2 44 8" xfId="39494"/>
    <cellStyle name="Normal 2 2 2 2 45" xfId="4345"/>
    <cellStyle name="Normal 2 2 2 2 45 2" xfId="10631"/>
    <cellStyle name="Normal 2 2 2 2 45 2 2" xfId="24567"/>
    <cellStyle name="Normal 2 2 2 2 45 3" xfId="17081"/>
    <cellStyle name="Normal 2 2 2 2 45 3 2" xfId="20832"/>
    <cellStyle name="Normal 2 2 2 2 45 4" xfId="13320"/>
    <cellStyle name="Normal 2 2 2 2 45 5" xfId="28304"/>
    <cellStyle name="Normal 2 2 2 2 45 6" xfId="32031"/>
    <cellStyle name="Normal 2 2 2 2 45 7" xfId="35764"/>
    <cellStyle name="Normal 2 2 2 2 45 8" xfId="39495"/>
    <cellStyle name="Normal 2 2 2 2 46" xfId="4346"/>
    <cellStyle name="Normal 2 2 2 2 46 2" xfId="10632"/>
    <cellStyle name="Normal 2 2 2 2 46 2 2" xfId="24568"/>
    <cellStyle name="Normal 2 2 2 2 46 3" xfId="17082"/>
    <cellStyle name="Normal 2 2 2 2 46 3 2" xfId="20833"/>
    <cellStyle name="Normal 2 2 2 2 46 4" xfId="13321"/>
    <cellStyle name="Normal 2 2 2 2 46 5" xfId="28305"/>
    <cellStyle name="Normal 2 2 2 2 46 6" xfId="32032"/>
    <cellStyle name="Normal 2 2 2 2 46 7" xfId="35765"/>
    <cellStyle name="Normal 2 2 2 2 46 8" xfId="39496"/>
    <cellStyle name="Normal 2 2 2 2 47" xfId="7423"/>
    <cellStyle name="Normal 2 2 2 2 47 2" xfId="22438"/>
    <cellStyle name="Normal 2 2 2 2 48" xfId="14952"/>
    <cellStyle name="Normal 2 2 2 2 48 2" xfId="18703"/>
    <cellStyle name="Normal 2 2 2 2 49" xfId="7695"/>
    <cellStyle name="Normal 2 2 2 2 5" xfId="4347"/>
    <cellStyle name="Normal 2 2 2 2 5 2" xfId="10633"/>
    <cellStyle name="Normal 2 2 2 2 5 2 2" xfId="24569"/>
    <cellStyle name="Normal 2 2 2 2 5 3" xfId="17083"/>
    <cellStyle name="Normal 2 2 2 2 5 3 2" xfId="20834"/>
    <cellStyle name="Normal 2 2 2 2 5 4" xfId="13322"/>
    <cellStyle name="Normal 2 2 2 2 5 5" xfId="28306"/>
    <cellStyle name="Normal 2 2 2 2 5 6" xfId="32033"/>
    <cellStyle name="Normal 2 2 2 2 5 7" xfId="35766"/>
    <cellStyle name="Normal 2 2 2 2 5 8" xfId="39497"/>
    <cellStyle name="Normal 2 2 2 2 50" xfId="26175"/>
    <cellStyle name="Normal 2 2 2 2 51" xfId="29902"/>
    <cellStyle name="Normal 2 2 2 2 52" xfId="33635"/>
    <cellStyle name="Normal 2 2 2 2 53" xfId="37366"/>
    <cellStyle name="Normal 2 2 2 2 6" xfId="4348"/>
    <cellStyle name="Normal 2 2 2 2 6 2" xfId="4349"/>
    <cellStyle name="Normal 2 2 2 2 6 2 2" xfId="4350"/>
    <cellStyle name="Normal 2 2 2 2 6 2 3" xfId="10634"/>
    <cellStyle name="Normal 2 2 2 2 6 2 3 2" xfId="24570"/>
    <cellStyle name="Normal 2 2 2 2 6 2 4" xfId="17084"/>
    <cellStyle name="Normal 2 2 2 2 6 2 4 2" xfId="20835"/>
    <cellStyle name="Normal 2 2 2 2 6 2 5" xfId="13323"/>
    <cellStyle name="Normal 2 2 2 2 6 2 6" xfId="28307"/>
    <cellStyle name="Normal 2 2 2 2 6 2 7" xfId="32034"/>
    <cellStyle name="Normal 2 2 2 2 6 2 8" xfId="35767"/>
    <cellStyle name="Normal 2 2 2 2 6 2 9" xfId="39498"/>
    <cellStyle name="Normal 2 2 2 2 7" xfId="4351"/>
    <cellStyle name="Normal 2 2 2 2 7 2" xfId="4352"/>
    <cellStyle name="Normal 2 2 2 2 7 2 2" xfId="10636"/>
    <cellStyle name="Normal 2 2 2 2 7 2 2 2" xfId="24571"/>
    <cellStyle name="Normal 2 2 2 2 7 2 3" xfId="17085"/>
    <cellStyle name="Normal 2 2 2 2 7 2 3 2" xfId="20836"/>
    <cellStyle name="Normal 2 2 2 2 7 2 4" xfId="13324"/>
    <cellStyle name="Normal 2 2 2 2 7 2 5" xfId="28308"/>
    <cellStyle name="Normal 2 2 2 2 7 2 6" xfId="32035"/>
    <cellStyle name="Normal 2 2 2 2 7 2 7" xfId="35768"/>
    <cellStyle name="Normal 2 2 2 2 7 2 8" xfId="39499"/>
    <cellStyle name="Normal 2 2 2 2 8" xfId="4353"/>
    <cellStyle name="Normal 2 2 2 2 8 2" xfId="10637"/>
    <cellStyle name="Normal 2 2 2 2 8 2 2" xfId="24572"/>
    <cellStyle name="Normal 2 2 2 2 8 3" xfId="17086"/>
    <cellStyle name="Normal 2 2 2 2 8 3 2" xfId="20837"/>
    <cellStyle name="Normal 2 2 2 2 8 4" xfId="13325"/>
    <cellStyle name="Normal 2 2 2 2 8 5" xfId="28309"/>
    <cellStyle name="Normal 2 2 2 2 8 6" xfId="32036"/>
    <cellStyle name="Normal 2 2 2 2 8 7" xfId="35769"/>
    <cellStyle name="Normal 2 2 2 2 8 8" xfId="39500"/>
    <cellStyle name="Normal 2 2 2 2 9" xfId="4354"/>
    <cellStyle name="Normal 2 2 2 2 9 2" xfId="10638"/>
    <cellStyle name="Normal 2 2 2 2 9 2 2" xfId="24573"/>
    <cellStyle name="Normal 2 2 2 2 9 3" xfId="17087"/>
    <cellStyle name="Normal 2 2 2 2 9 3 2" xfId="20838"/>
    <cellStyle name="Normal 2 2 2 2 9 4" xfId="13326"/>
    <cellStyle name="Normal 2 2 2 2 9 5" xfId="28310"/>
    <cellStyle name="Normal 2 2 2 2 9 6" xfId="32037"/>
    <cellStyle name="Normal 2 2 2 2 9 7" xfId="35770"/>
    <cellStyle name="Normal 2 2 2 2 9 8" xfId="39501"/>
    <cellStyle name="Normal 2 2 2 20" xfId="4355"/>
    <cellStyle name="Normal 2 2 2 21" xfId="4356"/>
    <cellStyle name="Normal 2 2 2 22" xfId="4357"/>
    <cellStyle name="Normal 2 2 2 22 2" xfId="10641"/>
    <cellStyle name="Normal 2 2 2 22 2 2" xfId="24574"/>
    <cellStyle name="Normal 2 2 2 22 3" xfId="17088"/>
    <cellStyle name="Normal 2 2 2 22 3 2" xfId="20839"/>
    <cellStyle name="Normal 2 2 2 22 4" xfId="13327"/>
    <cellStyle name="Normal 2 2 2 22 5" xfId="28311"/>
    <cellStyle name="Normal 2 2 2 22 6" xfId="32038"/>
    <cellStyle name="Normal 2 2 2 22 7" xfId="35771"/>
    <cellStyle name="Normal 2 2 2 22 8" xfId="39502"/>
    <cellStyle name="Normal 2 2 2 23" xfId="4358"/>
    <cellStyle name="Normal 2 2 2 23 2" xfId="10642"/>
    <cellStyle name="Normal 2 2 2 23 2 2" xfId="24575"/>
    <cellStyle name="Normal 2 2 2 23 3" xfId="17089"/>
    <cellStyle name="Normal 2 2 2 23 3 2" xfId="20840"/>
    <cellStyle name="Normal 2 2 2 23 4" xfId="13328"/>
    <cellStyle name="Normal 2 2 2 23 5" xfId="28312"/>
    <cellStyle name="Normal 2 2 2 23 6" xfId="32039"/>
    <cellStyle name="Normal 2 2 2 23 7" xfId="35772"/>
    <cellStyle name="Normal 2 2 2 23 8" xfId="39503"/>
    <cellStyle name="Normal 2 2 2 24" xfId="4359"/>
    <cellStyle name="Normal 2 2 2 24 2" xfId="10643"/>
    <cellStyle name="Normal 2 2 2 24 2 2" xfId="24576"/>
    <cellStyle name="Normal 2 2 2 24 3" xfId="17090"/>
    <cellStyle name="Normal 2 2 2 24 3 2" xfId="20841"/>
    <cellStyle name="Normal 2 2 2 24 4" xfId="13329"/>
    <cellStyle name="Normal 2 2 2 24 5" xfId="28313"/>
    <cellStyle name="Normal 2 2 2 24 6" xfId="32040"/>
    <cellStyle name="Normal 2 2 2 24 7" xfId="35773"/>
    <cellStyle name="Normal 2 2 2 24 8" xfId="39504"/>
    <cellStyle name="Normal 2 2 2 25" xfId="4360"/>
    <cellStyle name="Normal 2 2 2 25 10" xfId="4361"/>
    <cellStyle name="Normal 2 2 2 25 10 2" xfId="10645"/>
    <cellStyle name="Normal 2 2 2 25 10 2 2" xfId="24578"/>
    <cellStyle name="Normal 2 2 2 25 10 3" xfId="17092"/>
    <cellStyle name="Normal 2 2 2 25 10 3 2" xfId="20843"/>
    <cellStyle name="Normal 2 2 2 25 10 4" xfId="13331"/>
    <cellStyle name="Normal 2 2 2 25 10 5" xfId="28315"/>
    <cellStyle name="Normal 2 2 2 25 10 6" xfId="32042"/>
    <cellStyle name="Normal 2 2 2 25 10 7" xfId="35775"/>
    <cellStyle name="Normal 2 2 2 25 10 8" xfId="39506"/>
    <cellStyle name="Normal 2 2 2 25 11" xfId="4362"/>
    <cellStyle name="Normal 2 2 2 25 11 2" xfId="10646"/>
    <cellStyle name="Normal 2 2 2 25 11 2 2" xfId="24579"/>
    <cellStyle name="Normal 2 2 2 25 11 3" xfId="17093"/>
    <cellStyle name="Normal 2 2 2 25 11 3 2" xfId="20844"/>
    <cellStyle name="Normal 2 2 2 25 11 4" xfId="13332"/>
    <cellStyle name="Normal 2 2 2 25 11 5" xfId="28316"/>
    <cellStyle name="Normal 2 2 2 25 11 6" xfId="32043"/>
    <cellStyle name="Normal 2 2 2 25 11 7" xfId="35776"/>
    <cellStyle name="Normal 2 2 2 25 11 8" xfId="39507"/>
    <cellStyle name="Normal 2 2 2 25 12" xfId="4363"/>
    <cellStyle name="Normal 2 2 2 25 12 2" xfId="10647"/>
    <cellStyle name="Normal 2 2 2 25 12 2 2" xfId="24580"/>
    <cellStyle name="Normal 2 2 2 25 12 3" xfId="17094"/>
    <cellStyle name="Normal 2 2 2 25 12 3 2" xfId="20845"/>
    <cellStyle name="Normal 2 2 2 25 12 4" xfId="13333"/>
    <cellStyle name="Normal 2 2 2 25 12 5" xfId="28317"/>
    <cellStyle name="Normal 2 2 2 25 12 6" xfId="32044"/>
    <cellStyle name="Normal 2 2 2 25 12 7" xfId="35777"/>
    <cellStyle name="Normal 2 2 2 25 12 8" xfId="39508"/>
    <cellStyle name="Normal 2 2 2 25 13" xfId="4364"/>
    <cellStyle name="Normal 2 2 2 25 13 2" xfId="10648"/>
    <cellStyle name="Normal 2 2 2 25 13 2 2" xfId="24581"/>
    <cellStyle name="Normal 2 2 2 25 13 3" xfId="17095"/>
    <cellStyle name="Normal 2 2 2 25 13 3 2" xfId="20846"/>
    <cellStyle name="Normal 2 2 2 25 13 4" xfId="13334"/>
    <cellStyle name="Normal 2 2 2 25 13 5" xfId="28318"/>
    <cellStyle name="Normal 2 2 2 25 13 6" xfId="32045"/>
    <cellStyle name="Normal 2 2 2 25 13 7" xfId="35778"/>
    <cellStyle name="Normal 2 2 2 25 13 8" xfId="39509"/>
    <cellStyle name="Normal 2 2 2 25 14" xfId="4365"/>
    <cellStyle name="Normal 2 2 2 25 14 2" xfId="10649"/>
    <cellStyle name="Normal 2 2 2 25 14 2 2" xfId="24582"/>
    <cellStyle name="Normal 2 2 2 25 14 3" xfId="17096"/>
    <cellStyle name="Normal 2 2 2 25 14 3 2" xfId="20847"/>
    <cellStyle name="Normal 2 2 2 25 14 4" xfId="13335"/>
    <cellStyle name="Normal 2 2 2 25 14 5" xfId="28319"/>
    <cellStyle name="Normal 2 2 2 25 14 6" xfId="32046"/>
    <cellStyle name="Normal 2 2 2 25 14 7" xfId="35779"/>
    <cellStyle name="Normal 2 2 2 25 14 8" xfId="39510"/>
    <cellStyle name="Normal 2 2 2 25 15" xfId="4366"/>
    <cellStyle name="Normal 2 2 2 25 15 2" xfId="10650"/>
    <cellStyle name="Normal 2 2 2 25 15 2 2" xfId="24583"/>
    <cellStyle name="Normal 2 2 2 25 15 3" xfId="17097"/>
    <cellStyle name="Normal 2 2 2 25 15 3 2" xfId="20848"/>
    <cellStyle name="Normal 2 2 2 25 15 4" xfId="13336"/>
    <cellStyle name="Normal 2 2 2 25 15 5" xfId="28320"/>
    <cellStyle name="Normal 2 2 2 25 15 6" xfId="32047"/>
    <cellStyle name="Normal 2 2 2 25 15 7" xfId="35780"/>
    <cellStyle name="Normal 2 2 2 25 15 8" xfId="39511"/>
    <cellStyle name="Normal 2 2 2 25 16" xfId="10644"/>
    <cellStyle name="Normal 2 2 2 25 16 2" xfId="24577"/>
    <cellStyle name="Normal 2 2 2 25 17" xfId="17091"/>
    <cellStyle name="Normal 2 2 2 25 17 2" xfId="20842"/>
    <cellStyle name="Normal 2 2 2 25 18" xfId="13330"/>
    <cellStyle name="Normal 2 2 2 25 19" xfId="28314"/>
    <cellStyle name="Normal 2 2 2 25 2" xfId="4367"/>
    <cellStyle name="Normal 2 2 2 25 2 10" xfId="4368"/>
    <cellStyle name="Normal 2 2 2 25 2 11" xfId="4369"/>
    <cellStyle name="Normal 2 2 2 25 2 12" xfId="4370"/>
    <cellStyle name="Normal 2 2 2 25 2 13" xfId="4371"/>
    <cellStyle name="Normal 2 2 2 25 2 14" xfId="4372"/>
    <cellStyle name="Normal 2 2 2 25 2 2" xfId="4373"/>
    <cellStyle name="Normal 2 2 2 25 2 2 10" xfId="4374"/>
    <cellStyle name="Normal 2 2 2 25 2 2 10 2" xfId="10653"/>
    <cellStyle name="Normal 2 2 2 25 2 2 10 2 2" xfId="24585"/>
    <cellStyle name="Normal 2 2 2 25 2 2 10 3" xfId="17099"/>
    <cellStyle name="Normal 2 2 2 25 2 2 10 3 2" xfId="20850"/>
    <cellStyle name="Normal 2 2 2 25 2 2 10 4" xfId="13338"/>
    <cellStyle name="Normal 2 2 2 25 2 2 10 5" xfId="28322"/>
    <cellStyle name="Normal 2 2 2 25 2 2 10 6" xfId="32049"/>
    <cellStyle name="Normal 2 2 2 25 2 2 10 7" xfId="35782"/>
    <cellStyle name="Normal 2 2 2 25 2 2 10 8" xfId="39513"/>
    <cellStyle name="Normal 2 2 2 25 2 2 11" xfId="4375"/>
    <cellStyle name="Normal 2 2 2 25 2 2 11 2" xfId="10654"/>
    <cellStyle name="Normal 2 2 2 25 2 2 11 2 2" xfId="24586"/>
    <cellStyle name="Normal 2 2 2 25 2 2 11 3" xfId="17100"/>
    <cellStyle name="Normal 2 2 2 25 2 2 11 3 2" xfId="20851"/>
    <cellStyle name="Normal 2 2 2 25 2 2 11 4" xfId="13339"/>
    <cellStyle name="Normal 2 2 2 25 2 2 11 5" xfId="28323"/>
    <cellStyle name="Normal 2 2 2 25 2 2 11 6" xfId="32050"/>
    <cellStyle name="Normal 2 2 2 25 2 2 11 7" xfId="35783"/>
    <cellStyle name="Normal 2 2 2 25 2 2 11 8" xfId="39514"/>
    <cellStyle name="Normal 2 2 2 25 2 2 12" xfId="4376"/>
    <cellStyle name="Normal 2 2 2 25 2 2 12 2" xfId="10655"/>
    <cellStyle name="Normal 2 2 2 25 2 2 12 2 2" xfId="24587"/>
    <cellStyle name="Normal 2 2 2 25 2 2 12 3" xfId="17101"/>
    <cellStyle name="Normal 2 2 2 25 2 2 12 3 2" xfId="20852"/>
    <cellStyle name="Normal 2 2 2 25 2 2 12 4" xfId="13340"/>
    <cellStyle name="Normal 2 2 2 25 2 2 12 5" xfId="28324"/>
    <cellStyle name="Normal 2 2 2 25 2 2 12 6" xfId="32051"/>
    <cellStyle name="Normal 2 2 2 25 2 2 12 7" xfId="35784"/>
    <cellStyle name="Normal 2 2 2 25 2 2 12 8" xfId="39515"/>
    <cellStyle name="Normal 2 2 2 25 2 2 13" xfId="4377"/>
    <cellStyle name="Normal 2 2 2 25 2 2 13 2" xfId="10656"/>
    <cellStyle name="Normal 2 2 2 25 2 2 13 2 2" xfId="24588"/>
    <cellStyle name="Normal 2 2 2 25 2 2 13 3" xfId="17102"/>
    <cellStyle name="Normal 2 2 2 25 2 2 13 3 2" xfId="20853"/>
    <cellStyle name="Normal 2 2 2 25 2 2 13 4" xfId="13341"/>
    <cellStyle name="Normal 2 2 2 25 2 2 13 5" xfId="28325"/>
    <cellStyle name="Normal 2 2 2 25 2 2 13 6" xfId="32052"/>
    <cellStyle name="Normal 2 2 2 25 2 2 13 7" xfId="35785"/>
    <cellStyle name="Normal 2 2 2 25 2 2 13 8" xfId="39516"/>
    <cellStyle name="Normal 2 2 2 25 2 2 14" xfId="4378"/>
    <cellStyle name="Normal 2 2 2 25 2 2 14 2" xfId="10657"/>
    <cellStyle name="Normal 2 2 2 25 2 2 14 2 2" xfId="24589"/>
    <cellStyle name="Normal 2 2 2 25 2 2 14 3" xfId="17103"/>
    <cellStyle name="Normal 2 2 2 25 2 2 14 3 2" xfId="20854"/>
    <cellStyle name="Normal 2 2 2 25 2 2 14 4" xfId="13342"/>
    <cellStyle name="Normal 2 2 2 25 2 2 14 5" xfId="28326"/>
    <cellStyle name="Normal 2 2 2 25 2 2 14 6" xfId="32053"/>
    <cellStyle name="Normal 2 2 2 25 2 2 14 7" xfId="35786"/>
    <cellStyle name="Normal 2 2 2 25 2 2 14 8" xfId="39517"/>
    <cellStyle name="Normal 2 2 2 25 2 2 15" xfId="10652"/>
    <cellStyle name="Normal 2 2 2 25 2 2 15 2" xfId="24584"/>
    <cellStyle name="Normal 2 2 2 25 2 2 16" xfId="17098"/>
    <cellStyle name="Normal 2 2 2 25 2 2 16 2" xfId="20849"/>
    <cellStyle name="Normal 2 2 2 25 2 2 17" xfId="13337"/>
    <cellStyle name="Normal 2 2 2 25 2 2 18" xfId="28321"/>
    <cellStyle name="Normal 2 2 2 25 2 2 19" xfId="32048"/>
    <cellStyle name="Normal 2 2 2 25 2 2 2" xfId="4379"/>
    <cellStyle name="Normal 2 2 2 25 2 2 2 10" xfId="4380"/>
    <cellStyle name="Normal 2 2 2 25 2 2 2 11" xfId="4381"/>
    <cellStyle name="Normal 2 2 2 25 2 2 2 12" xfId="4382"/>
    <cellStyle name="Normal 2 2 2 25 2 2 2 13" xfId="4383"/>
    <cellStyle name="Normal 2 2 2 25 2 2 2 2" xfId="4384"/>
    <cellStyle name="Normal 2 2 2 25 2 2 2 2 10" xfId="4385"/>
    <cellStyle name="Normal 2 2 2 25 2 2 2 2 10 2" xfId="10659"/>
    <cellStyle name="Normal 2 2 2 25 2 2 2 2 10 2 2" xfId="24591"/>
    <cellStyle name="Normal 2 2 2 25 2 2 2 2 10 3" xfId="17105"/>
    <cellStyle name="Normal 2 2 2 25 2 2 2 2 10 3 2" xfId="20856"/>
    <cellStyle name="Normal 2 2 2 25 2 2 2 2 10 4" xfId="13344"/>
    <cellStyle name="Normal 2 2 2 25 2 2 2 2 10 5" xfId="28328"/>
    <cellStyle name="Normal 2 2 2 25 2 2 2 2 10 6" xfId="32055"/>
    <cellStyle name="Normal 2 2 2 25 2 2 2 2 10 7" xfId="35788"/>
    <cellStyle name="Normal 2 2 2 25 2 2 2 2 10 8" xfId="39519"/>
    <cellStyle name="Normal 2 2 2 25 2 2 2 2 11" xfId="4386"/>
    <cellStyle name="Normal 2 2 2 25 2 2 2 2 11 2" xfId="10660"/>
    <cellStyle name="Normal 2 2 2 25 2 2 2 2 11 2 2" xfId="24592"/>
    <cellStyle name="Normal 2 2 2 25 2 2 2 2 11 3" xfId="17106"/>
    <cellStyle name="Normal 2 2 2 25 2 2 2 2 11 3 2" xfId="20857"/>
    <cellStyle name="Normal 2 2 2 25 2 2 2 2 11 4" xfId="13345"/>
    <cellStyle name="Normal 2 2 2 25 2 2 2 2 11 5" xfId="28329"/>
    <cellStyle name="Normal 2 2 2 25 2 2 2 2 11 6" xfId="32056"/>
    <cellStyle name="Normal 2 2 2 25 2 2 2 2 11 7" xfId="35789"/>
    <cellStyle name="Normal 2 2 2 25 2 2 2 2 11 8" xfId="39520"/>
    <cellStyle name="Normal 2 2 2 25 2 2 2 2 12" xfId="4387"/>
    <cellStyle name="Normal 2 2 2 25 2 2 2 2 12 2" xfId="10661"/>
    <cellStyle name="Normal 2 2 2 25 2 2 2 2 12 2 2" xfId="24593"/>
    <cellStyle name="Normal 2 2 2 25 2 2 2 2 12 3" xfId="17107"/>
    <cellStyle name="Normal 2 2 2 25 2 2 2 2 12 3 2" xfId="20858"/>
    <cellStyle name="Normal 2 2 2 25 2 2 2 2 12 4" xfId="13346"/>
    <cellStyle name="Normal 2 2 2 25 2 2 2 2 12 5" xfId="28330"/>
    <cellStyle name="Normal 2 2 2 25 2 2 2 2 12 6" xfId="32057"/>
    <cellStyle name="Normal 2 2 2 25 2 2 2 2 12 7" xfId="35790"/>
    <cellStyle name="Normal 2 2 2 25 2 2 2 2 12 8" xfId="39521"/>
    <cellStyle name="Normal 2 2 2 25 2 2 2 2 13" xfId="4388"/>
    <cellStyle name="Normal 2 2 2 25 2 2 2 2 13 2" xfId="10662"/>
    <cellStyle name="Normal 2 2 2 25 2 2 2 2 13 2 2" xfId="24594"/>
    <cellStyle name="Normal 2 2 2 25 2 2 2 2 13 3" xfId="17108"/>
    <cellStyle name="Normal 2 2 2 25 2 2 2 2 13 3 2" xfId="20859"/>
    <cellStyle name="Normal 2 2 2 25 2 2 2 2 13 4" xfId="13347"/>
    <cellStyle name="Normal 2 2 2 25 2 2 2 2 13 5" xfId="28331"/>
    <cellStyle name="Normal 2 2 2 25 2 2 2 2 13 6" xfId="32058"/>
    <cellStyle name="Normal 2 2 2 25 2 2 2 2 13 7" xfId="35791"/>
    <cellStyle name="Normal 2 2 2 25 2 2 2 2 13 8" xfId="39522"/>
    <cellStyle name="Normal 2 2 2 25 2 2 2 2 14" xfId="10658"/>
    <cellStyle name="Normal 2 2 2 25 2 2 2 2 14 2" xfId="24590"/>
    <cellStyle name="Normal 2 2 2 25 2 2 2 2 15" xfId="17104"/>
    <cellStyle name="Normal 2 2 2 25 2 2 2 2 15 2" xfId="20855"/>
    <cellStyle name="Normal 2 2 2 25 2 2 2 2 16" xfId="13343"/>
    <cellStyle name="Normal 2 2 2 25 2 2 2 2 17" xfId="28327"/>
    <cellStyle name="Normal 2 2 2 25 2 2 2 2 18" xfId="32054"/>
    <cellStyle name="Normal 2 2 2 25 2 2 2 2 19" xfId="35787"/>
    <cellStyle name="Normal 2 2 2 25 2 2 2 2 2" xfId="4389"/>
    <cellStyle name="Normal 2 2 2 25 2 2 2 2 2 10" xfId="4390"/>
    <cellStyle name="Normal 2 2 2 25 2 2 2 2 2 11" xfId="4391"/>
    <cellStyle name="Normal 2 2 2 25 2 2 2 2 2 12" xfId="4392"/>
    <cellStyle name="Normal 2 2 2 25 2 2 2 2 2 2" xfId="4393"/>
    <cellStyle name="Normal 2 2 2 25 2 2 2 2 2 2 10" xfId="4394"/>
    <cellStyle name="Normal 2 2 2 25 2 2 2 2 2 2 10 2" xfId="10666"/>
    <cellStyle name="Normal 2 2 2 25 2 2 2 2 2 2 10 2 2" xfId="24596"/>
    <cellStyle name="Normal 2 2 2 25 2 2 2 2 2 2 10 3" xfId="17110"/>
    <cellStyle name="Normal 2 2 2 25 2 2 2 2 2 2 10 3 2" xfId="20861"/>
    <cellStyle name="Normal 2 2 2 25 2 2 2 2 2 2 10 4" xfId="13349"/>
    <cellStyle name="Normal 2 2 2 25 2 2 2 2 2 2 10 5" xfId="28333"/>
    <cellStyle name="Normal 2 2 2 25 2 2 2 2 2 2 10 6" xfId="32060"/>
    <cellStyle name="Normal 2 2 2 25 2 2 2 2 2 2 10 7" xfId="35793"/>
    <cellStyle name="Normal 2 2 2 25 2 2 2 2 2 2 10 8" xfId="39524"/>
    <cellStyle name="Normal 2 2 2 25 2 2 2 2 2 2 11" xfId="4395"/>
    <cellStyle name="Normal 2 2 2 25 2 2 2 2 2 2 11 2" xfId="10667"/>
    <cellStyle name="Normal 2 2 2 25 2 2 2 2 2 2 11 2 2" xfId="24597"/>
    <cellStyle name="Normal 2 2 2 25 2 2 2 2 2 2 11 3" xfId="17111"/>
    <cellStyle name="Normal 2 2 2 25 2 2 2 2 2 2 11 3 2" xfId="20862"/>
    <cellStyle name="Normal 2 2 2 25 2 2 2 2 2 2 11 4" xfId="13350"/>
    <cellStyle name="Normal 2 2 2 25 2 2 2 2 2 2 11 5" xfId="28334"/>
    <cellStyle name="Normal 2 2 2 25 2 2 2 2 2 2 11 6" xfId="32061"/>
    <cellStyle name="Normal 2 2 2 25 2 2 2 2 2 2 11 7" xfId="35794"/>
    <cellStyle name="Normal 2 2 2 25 2 2 2 2 2 2 11 8" xfId="39525"/>
    <cellStyle name="Normal 2 2 2 25 2 2 2 2 2 2 12" xfId="4396"/>
    <cellStyle name="Normal 2 2 2 25 2 2 2 2 2 2 12 2" xfId="10668"/>
    <cellStyle name="Normal 2 2 2 25 2 2 2 2 2 2 12 2 2" xfId="24598"/>
    <cellStyle name="Normal 2 2 2 25 2 2 2 2 2 2 12 3" xfId="17112"/>
    <cellStyle name="Normal 2 2 2 25 2 2 2 2 2 2 12 3 2" xfId="20863"/>
    <cellStyle name="Normal 2 2 2 25 2 2 2 2 2 2 12 4" xfId="13351"/>
    <cellStyle name="Normal 2 2 2 25 2 2 2 2 2 2 12 5" xfId="28335"/>
    <cellStyle name="Normal 2 2 2 25 2 2 2 2 2 2 12 6" xfId="32062"/>
    <cellStyle name="Normal 2 2 2 25 2 2 2 2 2 2 12 7" xfId="35795"/>
    <cellStyle name="Normal 2 2 2 25 2 2 2 2 2 2 12 8" xfId="39526"/>
    <cellStyle name="Normal 2 2 2 25 2 2 2 2 2 2 13" xfId="10665"/>
    <cellStyle name="Normal 2 2 2 25 2 2 2 2 2 2 13 2" xfId="24595"/>
    <cellStyle name="Normal 2 2 2 25 2 2 2 2 2 2 14" xfId="17109"/>
    <cellStyle name="Normal 2 2 2 25 2 2 2 2 2 2 14 2" xfId="20860"/>
    <cellStyle name="Normal 2 2 2 25 2 2 2 2 2 2 15" xfId="13348"/>
    <cellStyle name="Normal 2 2 2 25 2 2 2 2 2 2 16" xfId="28332"/>
    <cellStyle name="Normal 2 2 2 25 2 2 2 2 2 2 17" xfId="32059"/>
    <cellStyle name="Normal 2 2 2 25 2 2 2 2 2 2 18" xfId="35792"/>
    <cellStyle name="Normal 2 2 2 25 2 2 2 2 2 2 19" xfId="39523"/>
    <cellStyle name="Normal 2 2 2 25 2 2 2 2 2 2 2" xfId="4397"/>
    <cellStyle name="Normal 2 2 2 25 2 2 2 2 2 2 2 10" xfId="4398"/>
    <cellStyle name="Normal 2 2 2 25 2 2 2 2 2 2 2 11" xfId="4399"/>
    <cellStyle name="Normal 2 2 2 25 2 2 2 2 2 2 2 2" xfId="4400"/>
    <cellStyle name="Normal 2 2 2 25 2 2 2 2 2 2 2 2 10" xfId="4401"/>
    <cellStyle name="Normal 2 2 2 25 2 2 2 2 2 2 2 2 10 2" xfId="10673"/>
    <cellStyle name="Normal 2 2 2 25 2 2 2 2 2 2 2 2 10 2 2" xfId="24600"/>
    <cellStyle name="Normal 2 2 2 25 2 2 2 2 2 2 2 2 10 3" xfId="17114"/>
    <cellStyle name="Normal 2 2 2 25 2 2 2 2 2 2 2 2 10 3 2" xfId="20865"/>
    <cellStyle name="Normal 2 2 2 25 2 2 2 2 2 2 2 2 10 4" xfId="13353"/>
    <cellStyle name="Normal 2 2 2 25 2 2 2 2 2 2 2 2 10 5" xfId="28337"/>
    <cellStyle name="Normal 2 2 2 25 2 2 2 2 2 2 2 2 10 6" xfId="32064"/>
    <cellStyle name="Normal 2 2 2 25 2 2 2 2 2 2 2 2 10 7" xfId="35797"/>
    <cellStyle name="Normal 2 2 2 25 2 2 2 2 2 2 2 2 10 8" xfId="39528"/>
    <cellStyle name="Normal 2 2 2 25 2 2 2 2 2 2 2 2 11" xfId="4402"/>
    <cellStyle name="Normal 2 2 2 25 2 2 2 2 2 2 2 2 11 2" xfId="10674"/>
    <cellStyle name="Normal 2 2 2 25 2 2 2 2 2 2 2 2 11 2 2" xfId="24601"/>
    <cellStyle name="Normal 2 2 2 25 2 2 2 2 2 2 2 2 11 3" xfId="17115"/>
    <cellStyle name="Normal 2 2 2 25 2 2 2 2 2 2 2 2 11 3 2" xfId="20866"/>
    <cellStyle name="Normal 2 2 2 25 2 2 2 2 2 2 2 2 11 4" xfId="13354"/>
    <cellStyle name="Normal 2 2 2 25 2 2 2 2 2 2 2 2 11 5" xfId="28338"/>
    <cellStyle name="Normal 2 2 2 25 2 2 2 2 2 2 2 2 11 6" xfId="32065"/>
    <cellStyle name="Normal 2 2 2 25 2 2 2 2 2 2 2 2 11 7" xfId="35798"/>
    <cellStyle name="Normal 2 2 2 25 2 2 2 2 2 2 2 2 11 8" xfId="39529"/>
    <cellStyle name="Normal 2 2 2 25 2 2 2 2 2 2 2 2 12" xfId="10672"/>
    <cellStyle name="Normal 2 2 2 25 2 2 2 2 2 2 2 2 12 2" xfId="24599"/>
    <cellStyle name="Normal 2 2 2 25 2 2 2 2 2 2 2 2 13" xfId="17113"/>
    <cellStyle name="Normal 2 2 2 25 2 2 2 2 2 2 2 2 13 2" xfId="20864"/>
    <cellStyle name="Normal 2 2 2 25 2 2 2 2 2 2 2 2 14" xfId="13352"/>
    <cellStyle name="Normal 2 2 2 25 2 2 2 2 2 2 2 2 15" xfId="28336"/>
    <cellStyle name="Normal 2 2 2 25 2 2 2 2 2 2 2 2 16" xfId="32063"/>
    <cellStyle name="Normal 2 2 2 25 2 2 2 2 2 2 2 2 17" xfId="35796"/>
    <cellStyle name="Normal 2 2 2 25 2 2 2 2 2 2 2 2 18" xfId="39527"/>
    <cellStyle name="Normal 2 2 2 25 2 2 2 2 2 2 2 2 2" xfId="4403"/>
    <cellStyle name="Normal 2 2 2 25 2 2 2 2 2 2 2 2 2 2" xfId="4404"/>
    <cellStyle name="Normal 2 2 2 25 2 2 2 2 2 2 2 2 2 2 2" xfId="10676"/>
    <cellStyle name="Normal 2 2 2 25 2 2 2 2 2 2 2 2 2 2 2 2" xfId="24602"/>
    <cellStyle name="Normal 2 2 2 25 2 2 2 2 2 2 2 2 2 2 3" xfId="17116"/>
    <cellStyle name="Normal 2 2 2 25 2 2 2 2 2 2 2 2 2 2 3 2" xfId="20867"/>
    <cellStyle name="Normal 2 2 2 25 2 2 2 2 2 2 2 2 2 2 4" xfId="13355"/>
    <cellStyle name="Normal 2 2 2 25 2 2 2 2 2 2 2 2 2 2 5" xfId="28339"/>
    <cellStyle name="Normal 2 2 2 25 2 2 2 2 2 2 2 2 2 2 6" xfId="32066"/>
    <cellStyle name="Normal 2 2 2 25 2 2 2 2 2 2 2 2 2 2 7" xfId="35799"/>
    <cellStyle name="Normal 2 2 2 25 2 2 2 2 2 2 2 2 2 2 8" xfId="39530"/>
    <cellStyle name="Normal 2 2 2 25 2 2 2 2 2 2 2 2 3" xfId="4405"/>
    <cellStyle name="Normal 2 2 2 25 2 2 2 2 2 2 2 2 3 2" xfId="10677"/>
    <cellStyle name="Normal 2 2 2 25 2 2 2 2 2 2 2 2 3 2 2" xfId="24603"/>
    <cellStyle name="Normal 2 2 2 25 2 2 2 2 2 2 2 2 3 3" xfId="17117"/>
    <cellStyle name="Normal 2 2 2 25 2 2 2 2 2 2 2 2 3 3 2" xfId="20868"/>
    <cellStyle name="Normal 2 2 2 25 2 2 2 2 2 2 2 2 3 4" xfId="13356"/>
    <cellStyle name="Normal 2 2 2 25 2 2 2 2 2 2 2 2 3 5" xfId="28340"/>
    <cellStyle name="Normal 2 2 2 25 2 2 2 2 2 2 2 2 3 6" xfId="32067"/>
    <cellStyle name="Normal 2 2 2 25 2 2 2 2 2 2 2 2 3 7" xfId="35800"/>
    <cellStyle name="Normal 2 2 2 25 2 2 2 2 2 2 2 2 3 8" xfId="39531"/>
    <cellStyle name="Normal 2 2 2 25 2 2 2 2 2 2 2 2 4" xfId="4406"/>
    <cellStyle name="Normal 2 2 2 25 2 2 2 2 2 2 2 2 4 2" xfId="10678"/>
    <cellStyle name="Normal 2 2 2 25 2 2 2 2 2 2 2 2 4 2 2" xfId="24604"/>
    <cellStyle name="Normal 2 2 2 25 2 2 2 2 2 2 2 2 4 3" xfId="17118"/>
    <cellStyle name="Normal 2 2 2 25 2 2 2 2 2 2 2 2 4 3 2" xfId="20869"/>
    <cellStyle name="Normal 2 2 2 25 2 2 2 2 2 2 2 2 4 4" xfId="13357"/>
    <cellStyle name="Normal 2 2 2 25 2 2 2 2 2 2 2 2 4 5" xfId="28341"/>
    <cellStyle name="Normal 2 2 2 25 2 2 2 2 2 2 2 2 4 6" xfId="32068"/>
    <cellStyle name="Normal 2 2 2 25 2 2 2 2 2 2 2 2 4 7" xfId="35801"/>
    <cellStyle name="Normal 2 2 2 25 2 2 2 2 2 2 2 2 4 8" xfId="39532"/>
    <cellStyle name="Normal 2 2 2 25 2 2 2 2 2 2 2 2 5" xfId="4407"/>
    <cellStyle name="Normal 2 2 2 25 2 2 2 2 2 2 2 2 5 2" xfId="10679"/>
    <cellStyle name="Normal 2 2 2 25 2 2 2 2 2 2 2 2 5 2 2" xfId="24605"/>
    <cellStyle name="Normal 2 2 2 25 2 2 2 2 2 2 2 2 5 3" xfId="17119"/>
    <cellStyle name="Normal 2 2 2 25 2 2 2 2 2 2 2 2 5 3 2" xfId="20870"/>
    <cellStyle name="Normal 2 2 2 25 2 2 2 2 2 2 2 2 5 4" xfId="13358"/>
    <cellStyle name="Normal 2 2 2 25 2 2 2 2 2 2 2 2 5 5" xfId="28342"/>
    <cellStyle name="Normal 2 2 2 25 2 2 2 2 2 2 2 2 5 6" xfId="32069"/>
    <cellStyle name="Normal 2 2 2 25 2 2 2 2 2 2 2 2 5 7" xfId="35802"/>
    <cellStyle name="Normal 2 2 2 25 2 2 2 2 2 2 2 2 5 8" xfId="39533"/>
    <cellStyle name="Normal 2 2 2 25 2 2 2 2 2 2 2 2 6" xfId="4408"/>
    <cellStyle name="Normal 2 2 2 25 2 2 2 2 2 2 2 2 6 2" xfId="10680"/>
    <cellStyle name="Normal 2 2 2 25 2 2 2 2 2 2 2 2 6 2 2" xfId="24606"/>
    <cellStyle name="Normal 2 2 2 25 2 2 2 2 2 2 2 2 6 3" xfId="17120"/>
    <cellStyle name="Normal 2 2 2 25 2 2 2 2 2 2 2 2 6 3 2" xfId="20871"/>
    <cellStyle name="Normal 2 2 2 25 2 2 2 2 2 2 2 2 6 4" xfId="13359"/>
    <cellStyle name="Normal 2 2 2 25 2 2 2 2 2 2 2 2 6 5" xfId="28343"/>
    <cellStyle name="Normal 2 2 2 25 2 2 2 2 2 2 2 2 6 6" xfId="32070"/>
    <cellStyle name="Normal 2 2 2 25 2 2 2 2 2 2 2 2 6 7" xfId="35803"/>
    <cellStyle name="Normal 2 2 2 25 2 2 2 2 2 2 2 2 6 8" xfId="39534"/>
    <cellStyle name="Normal 2 2 2 25 2 2 2 2 2 2 2 2 7" xfId="4409"/>
    <cellStyle name="Normal 2 2 2 25 2 2 2 2 2 2 2 2 7 2" xfId="10681"/>
    <cellStyle name="Normal 2 2 2 25 2 2 2 2 2 2 2 2 7 2 2" xfId="24607"/>
    <cellStyle name="Normal 2 2 2 25 2 2 2 2 2 2 2 2 7 3" xfId="17121"/>
    <cellStyle name="Normal 2 2 2 25 2 2 2 2 2 2 2 2 7 3 2" xfId="20872"/>
    <cellStyle name="Normal 2 2 2 25 2 2 2 2 2 2 2 2 7 4" xfId="13360"/>
    <cellStyle name="Normal 2 2 2 25 2 2 2 2 2 2 2 2 7 5" xfId="28344"/>
    <cellStyle name="Normal 2 2 2 25 2 2 2 2 2 2 2 2 7 6" xfId="32071"/>
    <cellStyle name="Normal 2 2 2 25 2 2 2 2 2 2 2 2 7 7" xfId="35804"/>
    <cellStyle name="Normal 2 2 2 25 2 2 2 2 2 2 2 2 7 8" xfId="39535"/>
    <cellStyle name="Normal 2 2 2 25 2 2 2 2 2 2 2 2 8" xfId="4410"/>
    <cellStyle name="Normal 2 2 2 25 2 2 2 2 2 2 2 2 8 2" xfId="10682"/>
    <cellStyle name="Normal 2 2 2 25 2 2 2 2 2 2 2 2 8 2 2" xfId="24608"/>
    <cellStyle name="Normal 2 2 2 25 2 2 2 2 2 2 2 2 8 3" xfId="17122"/>
    <cellStyle name="Normal 2 2 2 25 2 2 2 2 2 2 2 2 8 3 2" xfId="20873"/>
    <cellStyle name="Normal 2 2 2 25 2 2 2 2 2 2 2 2 8 4" xfId="13361"/>
    <cellStyle name="Normal 2 2 2 25 2 2 2 2 2 2 2 2 8 5" xfId="28345"/>
    <cellStyle name="Normal 2 2 2 25 2 2 2 2 2 2 2 2 8 6" xfId="32072"/>
    <cellStyle name="Normal 2 2 2 25 2 2 2 2 2 2 2 2 8 7" xfId="35805"/>
    <cellStyle name="Normal 2 2 2 25 2 2 2 2 2 2 2 2 8 8" xfId="39536"/>
    <cellStyle name="Normal 2 2 2 25 2 2 2 2 2 2 2 2 9" xfId="4411"/>
    <cellStyle name="Normal 2 2 2 25 2 2 2 2 2 2 2 2 9 2" xfId="10683"/>
    <cellStyle name="Normal 2 2 2 25 2 2 2 2 2 2 2 2 9 2 2" xfId="24609"/>
    <cellStyle name="Normal 2 2 2 25 2 2 2 2 2 2 2 2 9 3" xfId="17123"/>
    <cellStyle name="Normal 2 2 2 25 2 2 2 2 2 2 2 2 9 3 2" xfId="20874"/>
    <cellStyle name="Normal 2 2 2 25 2 2 2 2 2 2 2 2 9 4" xfId="13362"/>
    <cellStyle name="Normal 2 2 2 25 2 2 2 2 2 2 2 2 9 5" xfId="28346"/>
    <cellStyle name="Normal 2 2 2 25 2 2 2 2 2 2 2 2 9 6" xfId="32073"/>
    <cellStyle name="Normal 2 2 2 25 2 2 2 2 2 2 2 2 9 7" xfId="35806"/>
    <cellStyle name="Normal 2 2 2 25 2 2 2 2 2 2 2 2 9 8" xfId="39537"/>
    <cellStyle name="Normal 2 2 2 25 2 2 2 2 2 2 2 3" xfId="4412"/>
    <cellStyle name="Normal 2 2 2 25 2 2 2 2 2 2 2 3 2" xfId="4413"/>
    <cellStyle name="Normal 2 2 2 25 2 2 2 2 2 2 2 3 3" xfId="10684"/>
    <cellStyle name="Normal 2 2 2 25 2 2 2 2 2 2 2 3 3 2" xfId="24610"/>
    <cellStyle name="Normal 2 2 2 25 2 2 2 2 2 2 2 3 4" xfId="17124"/>
    <cellStyle name="Normal 2 2 2 25 2 2 2 2 2 2 2 3 4 2" xfId="20875"/>
    <cellStyle name="Normal 2 2 2 25 2 2 2 2 2 2 2 3 5" xfId="13363"/>
    <cellStyle name="Normal 2 2 2 25 2 2 2 2 2 2 2 3 6" xfId="28347"/>
    <cellStyle name="Normal 2 2 2 25 2 2 2 2 2 2 2 3 7" xfId="32074"/>
    <cellStyle name="Normal 2 2 2 25 2 2 2 2 2 2 2 3 8" xfId="35807"/>
    <cellStyle name="Normal 2 2 2 25 2 2 2 2 2 2 2 3 9" xfId="39538"/>
    <cellStyle name="Normal 2 2 2 25 2 2 2 2 2 2 2 4" xfId="4414"/>
    <cellStyle name="Normal 2 2 2 25 2 2 2 2 2 2 2 5" xfId="4415"/>
    <cellStyle name="Normal 2 2 2 25 2 2 2 2 2 2 2 6" xfId="4416"/>
    <cellStyle name="Normal 2 2 2 25 2 2 2 2 2 2 2 7" xfId="4417"/>
    <cellStyle name="Normal 2 2 2 25 2 2 2 2 2 2 2 8" xfId="4418"/>
    <cellStyle name="Normal 2 2 2 25 2 2 2 2 2 2 2 9" xfId="4419"/>
    <cellStyle name="Normal 2 2 2 25 2 2 2 2 2 2 3" xfId="4420"/>
    <cellStyle name="Normal 2 2 2 25 2 2 2 2 2 2 3 2" xfId="4421"/>
    <cellStyle name="Normal 2 2 2 25 2 2 2 2 2 2 3 2 2" xfId="10687"/>
    <cellStyle name="Normal 2 2 2 25 2 2 2 2 2 2 3 2 2 2" xfId="24611"/>
    <cellStyle name="Normal 2 2 2 25 2 2 2 2 2 2 3 2 3" xfId="17125"/>
    <cellStyle name="Normal 2 2 2 25 2 2 2 2 2 2 3 2 3 2" xfId="20876"/>
    <cellStyle name="Normal 2 2 2 25 2 2 2 2 2 2 3 2 4" xfId="13364"/>
    <cellStyle name="Normal 2 2 2 25 2 2 2 2 2 2 3 2 5" xfId="28348"/>
    <cellStyle name="Normal 2 2 2 25 2 2 2 2 2 2 3 2 6" xfId="32075"/>
    <cellStyle name="Normal 2 2 2 25 2 2 2 2 2 2 3 2 7" xfId="35808"/>
    <cellStyle name="Normal 2 2 2 25 2 2 2 2 2 2 3 2 8" xfId="39539"/>
    <cellStyle name="Normal 2 2 2 25 2 2 2 2 2 2 4" xfId="4422"/>
    <cellStyle name="Normal 2 2 2 25 2 2 2 2 2 2 4 2" xfId="10688"/>
    <cellStyle name="Normal 2 2 2 25 2 2 2 2 2 2 4 2 2" xfId="24612"/>
    <cellStyle name="Normal 2 2 2 25 2 2 2 2 2 2 4 3" xfId="17126"/>
    <cellStyle name="Normal 2 2 2 25 2 2 2 2 2 2 4 3 2" xfId="20877"/>
    <cellStyle name="Normal 2 2 2 25 2 2 2 2 2 2 4 4" xfId="13365"/>
    <cellStyle name="Normal 2 2 2 25 2 2 2 2 2 2 4 5" xfId="28349"/>
    <cellStyle name="Normal 2 2 2 25 2 2 2 2 2 2 4 6" xfId="32076"/>
    <cellStyle name="Normal 2 2 2 25 2 2 2 2 2 2 4 7" xfId="35809"/>
    <cellStyle name="Normal 2 2 2 25 2 2 2 2 2 2 4 8" xfId="39540"/>
    <cellStyle name="Normal 2 2 2 25 2 2 2 2 2 2 5" xfId="4423"/>
    <cellStyle name="Normal 2 2 2 25 2 2 2 2 2 2 5 2" xfId="10689"/>
    <cellStyle name="Normal 2 2 2 25 2 2 2 2 2 2 5 2 2" xfId="24613"/>
    <cellStyle name="Normal 2 2 2 25 2 2 2 2 2 2 5 3" xfId="17127"/>
    <cellStyle name="Normal 2 2 2 25 2 2 2 2 2 2 5 3 2" xfId="20878"/>
    <cellStyle name="Normal 2 2 2 25 2 2 2 2 2 2 5 4" xfId="13366"/>
    <cellStyle name="Normal 2 2 2 25 2 2 2 2 2 2 5 5" xfId="28350"/>
    <cellStyle name="Normal 2 2 2 25 2 2 2 2 2 2 5 6" xfId="32077"/>
    <cellStyle name="Normal 2 2 2 25 2 2 2 2 2 2 5 7" xfId="35810"/>
    <cellStyle name="Normal 2 2 2 25 2 2 2 2 2 2 5 8" xfId="39541"/>
    <cellStyle name="Normal 2 2 2 25 2 2 2 2 2 2 6" xfId="4424"/>
    <cellStyle name="Normal 2 2 2 25 2 2 2 2 2 2 6 2" xfId="10690"/>
    <cellStyle name="Normal 2 2 2 25 2 2 2 2 2 2 6 2 2" xfId="24614"/>
    <cellStyle name="Normal 2 2 2 25 2 2 2 2 2 2 6 3" xfId="17128"/>
    <cellStyle name="Normal 2 2 2 25 2 2 2 2 2 2 6 3 2" xfId="20879"/>
    <cellStyle name="Normal 2 2 2 25 2 2 2 2 2 2 6 4" xfId="13367"/>
    <cellStyle name="Normal 2 2 2 25 2 2 2 2 2 2 6 5" xfId="28351"/>
    <cellStyle name="Normal 2 2 2 25 2 2 2 2 2 2 6 6" xfId="32078"/>
    <cellStyle name="Normal 2 2 2 25 2 2 2 2 2 2 6 7" xfId="35811"/>
    <cellStyle name="Normal 2 2 2 25 2 2 2 2 2 2 6 8" xfId="39542"/>
    <cellStyle name="Normal 2 2 2 25 2 2 2 2 2 2 7" xfId="4425"/>
    <cellStyle name="Normal 2 2 2 25 2 2 2 2 2 2 7 2" xfId="10691"/>
    <cellStyle name="Normal 2 2 2 25 2 2 2 2 2 2 7 2 2" xfId="24615"/>
    <cellStyle name="Normal 2 2 2 25 2 2 2 2 2 2 7 3" xfId="17129"/>
    <cellStyle name="Normal 2 2 2 25 2 2 2 2 2 2 7 3 2" xfId="20880"/>
    <cellStyle name="Normal 2 2 2 25 2 2 2 2 2 2 7 4" xfId="13368"/>
    <cellStyle name="Normal 2 2 2 25 2 2 2 2 2 2 7 5" xfId="28352"/>
    <cellStyle name="Normal 2 2 2 25 2 2 2 2 2 2 7 6" xfId="32079"/>
    <cellStyle name="Normal 2 2 2 25 2 2 2 2 2 2 7 7" xfId="35812"/>
    <cellStyle name="Normal 2 2 2 25 2 2 2 2 2 2 7 8" xfId="39543"/>
    <cellStyle name="Normal 2 2 2 25 2 2 2 2 2 2 8" xfId="4426"/>
    <cellStyle name="Normal 2 2 2 25 2 2 2 2 2 2 8 2" xfId="10692"/>
    <cellStyle name="Normal 2 2 2 25 2 2 2 2 2 2 8 2 2" xfId="24616"/>
    <cellStyle name="Normal 2 2 2 25 2 2 2 2 2 2 8 3" xfId="17130"/>
    <cellStyle name="Normal 2 2 2 25 2 2 2 2 2 2 8 3 2" xfId="20881"/>
    <cellStyle name="Normal 2 2 2 25 2 2 2 2 2 2 8 4" xfId="13369"/>
    <cellStyle name="Normal 2 2 2 25 2 2 2 2 2 2 8 5" xfId="28353"/>
    <cellStyle name="Normal 2 2 2 25 2 2 2 2 2 2 8 6" xfId="32080"/>
    <cellStyle name="Normal 2 2 2 25 2 2 2 2 2 2 8 7" xfId="35813"/>
    <cellStyle name="Normal 2 2 2 25 2 2 2 2 2 2 8 8" xfId="39544"/>
    <cellStyle name="Normal 2 2 2 25 2 2 2 2 2 2 9" xfId="4427"/>
    <cellStyle name="Normal 2 2 2 25 2 2 2 2 2 2 9 2" xfId="10693"/>
    <cellStyle name="Normal 2 2 2 25 2 2 2 2 2 2 9 2 2" xfId="24617"/>
    <cellStyle name="Normal 2 2 2 25 2 2 2 2 2 2 9 3" xfId="17131"/>
    <cellStyle name="Normal 2 2 2 25 2 2 2 2 2 2 9 3 2" xfId="20882"/>
    <cellStyle name="Normal 2 2 2 25 2 2 2 2 2 2 9 4" xfId="13370"/>
    <cellStyle name="Normal 2 2 2 25 2 2 2 2 2 2 9 5" xfId="28354"/>
    <cellStyle name="Normal 2 2 2 25 2 2 2 2 2 2 9 6" xfId="32081"/>
    <cellStyle name="Normal 2 2 2 25 2 2 2 2 2 2 9 7" xfId="35814"/>
    <cellStyle name="Normal 2 2 2 25 2 2 2 2 2 2 9 8" xfId="39545"/>
    <cellStyle name="Normal 2 2 2 25 2 2 2 2 2 3" xfId="4428"/>
    <cellStyle name="Normal 2 2 2 25 2 2 2 2 2 3 10" xfId="4429"/>
    <cellStyle name="Normal 2 2 2 25 2 2 2 2 2 3 10 2" xfId="10695"/>
    <cellStyle name="Normal 2 2 2 25 2 2 2 2 2 3 10 2 2" xfId="24619"/>
    <cellStyle name="Normal 2 2 2 25 2 2 2 2 2 3 10 3" xfId="17133"/>
    <cellStyle name="Normal 2 2 2 25 2 2 2 2 2 3 10 3 2" xfId="20884"/>
    <cellStyle name="Normal 2 2 2 25 2 2 2 2 2 3 10 4" xfId="13372"/>
    <cellStyle name="Normal 2 2 2 25 2 2 2 2 2 3 10 5" xfId="28356"/>
    <cellStyle name="Normal 2 2 2 25 2 2 2 2 2 3 10 6" xfId="32083"/>
    <cellStyle name="Normal 2 2 2 25 2 2 2 2 2 3 10 7" xfId="35816"/>
    <cellStyle name="Normal 2 2 2 25 2 2 2 2 2 3 10 8" xfId="39547"/>
    <cellStyle name="Normal 2 2 2 25 2 2 2 2 2 3 11" xfId="4430"/>
    <cellStyle name="Normal 2 2 2 25 2 2 2 2 2 3 11 2" xfId="10696"/>
    <cellStyle name="Normal 2 2 2 25 2 2 2 2 2 3 11 2 2" xfId="24620"/>
    <cellStyle name="Normal 2 2 2 25 2 2 2 2 2 3 11 3" xfId="17134"/>
    <cellStyle name="Normal 2 2 2 25 2 2 2 2 2 3 11 3 2" xfId="20885"/>
    <cellStyle name="Normal 2 2 2 25 2 2 2 2 2 3 11 4" xfId="13373"/>
    <cellStyle name="Normal 2 2 2 25 2 2 2 2 2 3 11 5" xfId="28357"/>
    <cellStyle name="Normal 2 2 2 25 2 2 2 2 2 3 11 6" xfId="32084"/>
    <cellStyle name="Normal 2 2 2 25 2 2 2 2 2 3 11 7" xfId="35817"/>
    <cellStyle name="Normal 2 2 2 25 2 2 2 2 2 3 11 8" xfId="39548"/>
    <cellStyle name="Normal 2 2 2 25 2 2 2 2 2 3 12" xfId="10694"/>
    <cellStyle name="Normal 2 2 2 25 2 2 2 2 2 3 12 2" xfId="24618"/>
    <cellStyle name="Normal 2 2 2 25 2 2 2 2 2 3 13" xfId="17132"/>
    <cellStyle name="Normal 2 2 2 25 2 2 2 2 2 3 13 2" xfId="20883"/>
    <cellStyle name="Normal 2 2 2 25 2 2 2 2 2 3 14" xfId="13371"/>
    <cellStyle name="Normal 2 2 2 25 2 2 2 2 2 3 15" xfId="28355"/>
    <cellStyle name="Normal 2 2 2 25 2 2 2 2 2 3 16" xfId="32082"/>
    <cellStyle name="Normal 2 2 2 25 2 2 2 2 2 3 17" xfId="35815"/>
    <cellStyle name="Normal 2 2 2 25 2 2 2 2 2 3 18" xfId="39546"/>
    <cellStyle name="Normal 2 2 2 25 2 2 2 2 2 3 2" xfId="4431"/>
    <cellStyle name="Normal 2 2 2 25 2 2 2 2 2 3 2 2" xfId="4432"/>
    <cellStyle name="Normal 2 2 2 25 2 2 2 2 2 3 2 2 2" xfId="10697"/>
    <cellStyle name="Normal 2 2 2 25 2 2 2 2 2 3 2 2 2 2" xfId="24621"/>
    <cellStyle name="Normal 2 2 2 25 2 2 2 2 2 3 2 2 3" xfId="17135"/>
    <cellStyle name="Normal 2 2 2 25 2 2 2 2 2 3 2 2 3 2" xfId="20886"/>
    <cellStyle name="Normal 2 2 2 25 2 2 2 2 2 3 2 2 4" xfId="13374"/>
    <cellStyle name="Normal 2 2 2 25 2 2 2 2 2 3 2 2 5" xfId="28358"/>
    <cellStyle name="Normal 2 2 2 25 2 2 2 2 2 3 2 2 6" xfId="32085"/>
    <cellStyle name="Normal 2 2 2 25 2 2 2 2 2 3 2 2 7" xfId="35818"/>
    <cellStyle name="Normal 2 2 2 25 2 2 2 2 2 3 2 2 8" xfId="39549"/>
    <cellStyle name="Normal 2 2 2 25 2 2 2 2 2 3 3" xfId="4433"/>
    <cellStyle name="Normal 2 2 2 25 2 2 2 2 2 3 3 2" xfId="10698"/>
    <cellStyle name="Normal 2 2 2 25 2 2 2 2 2 3 3 2 2" xfId="24622"/>
    <cellStyle name="Normal 2 2 2 25 2 2 2 2 2 3 3 3" xfId="17136"/>
    <cellStyle name="Normal 2 2 2 25 2 2 2 2 2 3 3 3 2" xfId="20887"/>
    <cellStyle name="Normal 2 2 2 25 2 2 2 2 2 3 3 4" xfId="13375"/>
    <cellStyle name="Normal 2 2 2 25 2 2 2 2 2 3 3 5" xfId="28359"/>
    <cellStyle name="Normal 2 2 2 25 2 2 2 2 2 3 3 6" xfId="32086"/>
    <cellStyle name="Normal 2 2 2 25 2 2 2 2 2 3 3 7" xfId="35819"/>
    <cellStyle name="Normal 2 2 2 25 2 2 2 2 2 3 3 8" xfId="39550"/>
    <cellStyle name="Normal 2 2 2 25 2 2 2 2 2 3 4" xfId="4434"/>
    <cellStyle name="Normal 2 2 2 25 2 2 2 2 2 3 4 2" xfId="10699"/>
    <cellStyle name="Normal 2 2 2 25 2 2 2 2 2 3 4 2 2" xfId="24623"/>
    <cellStyle name="Normal 2 2 2 25 2 2 2 2 2 3 4 3" xfId="17137"/>
    <cellStyle name="Normal 2 2 2 25 2 2 2 2 2 3 4 3 2" xfId="20888"/>
    <cellStyle name="Normal 2 2 2 25 2 2 2 2 2 3 4 4" xfId="13376"/>
    <cellStyle name="Normal 2 2 2 25 2 2 2 2 2 3 4 5" xfId="28360"/>
    <cellStyle name="Normal 2 2 2 25 2 2 2 2 2 3 4 6" xfId="32087"/>
    <cellStyle name="Normal 2 2 2 25 2 2 2 2 2 3 4 7" xfId="35820"/>
    <cellStyle name="Normal 2 2 2 25 2 2 2 2 2 3 4 8" xfId="39551"/>
    <cellStyle name="Normal 2 2 2 25 2 2 2 2 2 3 5" xfId="4435"/>
    <cellStyle name="Normal 2 2 2 25 2 2 2 2 2 3 5 2" xfId="10700"/>
    <cellStyle name="Normal 2 2 2 25 2 2 2 2 2 3 5 2 2" xfId="24624"/>
    <cellStyle name="Normal 2 2 2 25 2 2 2 2 2 3 5 3" xfId="17138"/>
    <cellStyle name="Normal 2 2 2 25 2 2 2 2 2 3 5 3 2" xfId="20889"/>
    <cellStyle name="Normal 2 2 2 25 2 2 2 2 2 3 5 4" xfId="13377"/>
    <cellStyle name="Normal 2 2 2 25 2 2 2 2 2 3 5 5" xfId="28361"/>
    <cellStyle name="Normal 2 2 2 25 2 2 2 2 2 3 5 6" xfId="32088"/>
    <cellStyle name="Normal 2 2 2 25 2 2 2 2 2 3 5 7" xfId="35821"/>
    <cellStyle name="Normal 2 2 2 25 2 2 2 2 2 3 5 8" xfId="39552"/>
    <cellStyle name="Normal 2 2 2 25 2 2 2 2 2 3 6" xfId="4436"/>
    <cellStyle name="Normal 2 2 2 25 2 2 2 2 2 3 6 2" xfId="10701"/>
    <cellStyle name="Normal 2 2 2 25 2 2 2 2 2 3 6 2 2" xfId="24625"/>
    <cellStyle name="Normal 2 2 2 25 2 2 2 2 2 3 6 3" xfId="17139"/>
    <cellStyle name="Normal 2 2 2 25 2 2 2 2 2 3 6 3 2" xfId="20890"/>
    <cellStyle name="Normal 2 2 2 25 2 2 2 2 2 3 6 4" xfId="13378"/>
    <cellStyle name="Normal 2 2 2 25 2 2 2 2 2 3 6 5" xfId="28362"/>
    <cellStyle name="Normal 2 2 2 25 2 2 2 2 2 3 6 6" xfId="32089"/>
    <cellStyle name="Normal 2 2 2 25 2 2 2 2 2 3 6 7" xfId="35822"/>
    <cellStyle name="Normal 2 2 2 25 2 2 2 2 2 3 6 8" xfId="39553"/>
    <cellStyle name="Normal 2 2 2 25 2 2 2 2 2 3 7" xfId="4437"/>
    <cellStyle name="Normal 2 2 2 25 2 2 2 2 2 3 7 2" xfId="10702"/>
    <cellStyle name="Normal 2 2 2 25 2 2 2 2 2 3 7 2 2" xfId="24626"/>
    <cellStyle name="Normal 2 2 2 25 2 2 2 2 2 3 7 3" xfId="17140"/>
    <cellStyle name="Normal 2 2 2 25 2 2 2 2 2 3 7 3 2" xfId="20891"/>
    <cellStyle name="Normal 2 2 2 25 2 2 2 2 2 3 7 4" xfId="13379"/>
    <cellStyle name="Normal 2 2 2 25 2 2 2 2 2 3 7 5" xfId="28363"/>
    <cellStyle name="Normal 2 2 2 25 2 2 2 2 2 3 7 6" xfId="32090"/>
    <cellStyle name="Normal 2 2 2 25 2 2 2 2 2 3 7 7" xfId="35823"/>
    <cellStyle name="Normal 2 2 2 25 2 2 2 2 2 3 7 8" xfId="39554"/>
    <cellStyle name="Normal 2 2 2 25 2 2 2 2 2 3 8" xfId="4438"/>
    <cellStyle name="Normal 2 2 2 25 2 2 2 2 2 3 8 2" xfId="10703"/>
    <cellStyle name="Normal 2 2 2 25 2 2 2 2 2 3 8 2 2" xfId="24627"/>
    <cellStyle name="Normal 2 2 2 25 2 2 2 2 2 3 8 3" xfId="17141"/>
    <cellStyle name="Normal 2 2 2 25 2 2 2 2 2 3 8 3 2" xfId="20892"/>
    <cellStyle name="Normal 2 2 2 25 2 2 2 2 2 3 8 4" xfId="13380"/>
    <cellStyle name="Normal 2 2 2 25 2 2 2 2 2 3 8 5" xfId="28364"/>
    <cellStyle name="Normal 2 2 2 25 2 2 2 2 2 3 8 6" xfId="32091"/>
    <cellStyle name="Normal 2 2 2 25 2 2 2 2 2 3 8 7" xfId="35824"/>
    <cellStyle name="Normal 2 2 2 25 2 2 2 2 2 3 8 8" xfId="39555"/>
    <cellStyle name="Normal 2 2 2 25 2 2 2 2 2 3 9" xfId="4439"/>
    <cellStyle name="Normal 2 2 2 25 2 2 2 2 2 3 9 2" xfId="10704"/>
    <cellStyle name="Normal 2 2 2 25 2 2 2 2 2 3 9 2 2" xfId="24628"/>
    <cellStyle name="Normal 2 2 2 25 2 2 2 2 2 3 9 3" xfId="17142"/>
    <cellStyle name="Normal 2 2 2 25 2 2 2 2 2 3 9 3 2" xfId="20893"/>
    <cellStyle name="Normal 2 2 2 25 2 2 2 2 2 3 9 4" xfId="13381"/>
    <cellStyle name="Normal 2 2 2 25 2 2 2 2 2 3 9 5" xfId="28365"/>
    <cellStyle name="Normal 2 2 2 25 2 2 2 2 2 3 9 6" xfId="32092"/>
    <cellStyle name="Normal 2 2 2 25 2 2 2 2 2 3 9 7" xfId="35825"/>
    <cellStyle name="Normal 2 2 2 25 2 2 2 2 2 3 9 8" xfId="39556"/>
    <cellStyle name="Normal 2 2 2 25 2 2 2 2 2 4" xfId="4440"/>
    <cellStyle name="Normal 2 2 2 25 2 2 2 2 2 4 2" xfId="4441"/>
    <cellStyle name="Normal 2 2 2 25 2 2 2 2 2 4 3" xfId="10705"/>
    <cellStyle name="Normal 2 2 2 25 2 2 2 2 2 4 3 2" xfId="24629"/>
    <cellStyle name="Normal 2 2 2 25 2 2 2 2 2 4 4" xfId="17143"/>
    <cellStyle name="Normal 2 2 2 25 2 2 2 2 2 4 4 2" xfId="20894"/>
    <cellStyle name="Normal 2 2 2 25 2 2 2 2 2 4 5" xfId="13382"/>
    <cellStyle name="Normal 2 2 2 25 2 2 2 2 2 4 6" xfId="28366"/>
    <cellStyle name="Normal 2 2 2 25 2 2 2 2 2 4 7" xfId="32093"/>
    <cellStyle name="Normal 2 2 2 25 2 2 2 2 2 4 8" xfId="35826"/>
    <cellStyle name="Normal 2 2 2 25 2 2 2 2 2 4 9" xfId="39557"/>
    <cellStyle name="Normal 2 2 2 25 2 2 2 2 2 5" xfId="4442"/>
    <cellStyle name="Normal 2 2 2 25 2 2 2 2 2 6" xfId="4443"/>
    <cellStyle name="Normal 2 2 2 25 2 2 2 2 2 7" xfId="4444"/>
    <cellStyle name="Normal 2 2 2 25 2 2 2 2 2 8" xfId="4445"/>
    <cellStyle name="Normal 2 2 2 25 2 2 2 2 2 9" xfId="4446"/>
    <cellStyle name="Normal 2 2 2 25 2 2 2 2 20" xfId="39518"/>
    <cellStyle name="Normal 2 2 2 25 2 2 2 2 3" xfId="4447"/>
    <cellStyle name="Normal 2 2 2 25 2 2 2 2 3 10" xfId="4448"/>
    <cellStyle name="Normal 2 2 2 25 2 2 2 2 3 11" xfId="4449"/>
    <cellStyle name="Normal 2 2 2 25 2 2 2 2 3 2" xfId="4450"/>
    <cellStyle name="Normal 2 2 2 25 2 2 2 2 3 2 10" xfId="4451"/>
    <cellStyle name="Normal 2 2 2 25 2 2 2 2 3 2 10 2" xfId="10708"/>
    <cellStyle name="Normal 2 2 2 25 2 2 2 2 3 2 10 2 2" xfId="24631"/>
    <cellStyle name="Normal 2 2 2 25 2 2 2 2 3 2 10 3" xfId="17145"/>
    <cellStyle name="Normal 2 2 2 25 2 2 2 2 3 2 10 3 2" xfId="20896"/>
    <cellStyle name="Normal 2 2 2 25 2 2 2 2 3 2 10 4" xfId="13384"/>
    <cellStyle name="Normal 2 2 2 25 2 2 2 2 3 2 10 5" xfId="28368"/>
    <cellStyle name="Normal 2 2 2 25 2 2 2 2 3 2 10 6" xfId="32095"/>
    <cellStyle name="Normal 2 2 2 25 2 2 2 2 3 2 10 7" xfId="35828"/>
    <cellStyle name="Normal 2 2 2 25 2 2 2 2 3 2 10 8" xfId="39559"/>
    <cellStyle name="Normal 2 2 2 25 2 2 2 2 3 2 11" xfId="4452"/>
    <cellStyle name="Normal 2 2 2 25 2 2 2 2 3 2 11 2" xfId="10709"/>
    <cellStyle name="Normal 2 2 2 25 2 2 2 2 3 2 11 2 2" xfId="24632"/>
    <cellStyle name="Normal 2 2 2 25 2 2 2 2 3 2 11 3" xfId="17146"/>
    <cellStyle name="Normal 2 2 2 25 2 2 2 2 3 2 11 3 2" xfId="20897"/>
    <cellStyle name="Normal 2 2 2 25 2 2 2 2 3 2 11 4" xfId="13385"/>
    <cellStyle name="Normal 2 2 2 25 2 2 2 2 3 2 11 5" xfId="28369"/>
    <cellStyle name="Normal 2 2 2 25 2 2 2 2 3 2 11 6" xfId="32096"/>
    <cellStyle name="Normal 2 2 2 25 2 2 2 2 3 2 11 7" xfId="35829"/>
    <cellStyle name="Normal 2 2 2 25 2 2 2 2 3 2 11 8" xfId="39560"/>
    <cellStyle name="Normal 2 2 2 25 2 2 2 2 3 2 12" xfId="10707"/>
    <cellStyle name="Normal 2 2 2 25 2 2 2 2 3 2 12 2" xfId="24630"/>
    <cellStyle name="Normal 2 2 2 25 2 2 2 2 3 2 13" xfId="17144"/>
    <cellStyle name="Normal 2 2 2 25 2 2 2 2 3 2 13 2" xfId="20895"/>
    <cellStyle name="Normal 2 2 2 25 2 2 2 2 3 2 14" xfId="13383"/>
    <cellStyle name="Normal 2 2 2 25 2 2 2 2 3 2 15" xfId="28367"/>
    <cellStyle name="Normal 2 2 2 25 2 2 2 2 3 2 16" xfId="32094"/>
    <cellStyle name="Normal 2 2 2 25 2 2 2 2 3 2 17" xfId="35827"/>
    <cellStyle name="Normal 2 2 2 25 2 2 2 2 3 2 18" xfId="39558"/>
    <cellStyle name="Normal 2 2 2 25 2 2 2 2 3 2 2" xfId="4453"/>
    <cellStyle name="Normal 2 2 2 25 2 2 2 2 3 2 2 2" xfId="4454"/>
    <cellStyle name="Normal 2 2 2 25 2 2 2 2 3 2 2 2 2" xfId="10710"/>
    <cellStyle name="Normal 2 2 2 25 2 2 2 2 3 2 2 2 2 2" xfId="24633"/>
    <cellStyle name="Normal 2 2 2 25 2 2 2 2 3 2 2 2 3" xfId="17147"/>
    <cellStyle name="Normal 2 2 2 25 2 2 2 2 3 2 2 2 3 2" xfId="20898"/>
    <cellStyle name="Normal 2 2 2 25 2 2 2 2 3 2 2 2 4" xfId="13386"/>
    <cellStyle name="Normal 2 2 2 25 2 2 2 2 3 2 2 2 5" xfId="28370"/>
    <cellStyle name="Normal 2 2 2 25 2 2 2 2 3 2 2 2 6" xfId="32097"/>
    <cellStyle name="Normal 2 2 2 25 2 2 2 2 3 2 2 2 7" xfId="35830"/>
    <cellStyle name="Normal 2 2 2 25 2 2 2 2 3 2 2 2 8" xfId="39561"/>
    <cellStyle name="Normal 2 2 2 25 2 2 2 2 3 2 3" xfId="4455"/>
    <cellStyle name="Normal 2 2 2 25 2 2 2 2 3 2 3 2" xfId="10711"/>
    <cellStyle name="Normal 2 2 2 25 2 2 2 2 3 2 3 2 2" xfId="24634"/>
    <cellStyle name="Normal 2 2 2 25 2 2 2 2 3 2 3 3" xfId="17148"/>
    <cellStyle name="Normal 2 2 2 25 2 2 2 2 3 2 3 3 2" xfId="20899"/>
    <cellStyle name="Normal 2 2 2 25 2 2 2 2 3 2 3 4" xfId="13387"/>
    <cellStyle name="Normal 2 2 2 25 2 2 2 2 3 2 3 5" xfId="28371"/>
    <cellStyle name="Normal 2 2 2 25 2 2 2 2 3 2 3 6" xfId="32098"/>
    <cellStyle name="Normal 2 2 2 25 2 2 2 2 3 2 3 7" xfId="35831"/>
    <cellStyle name="Normal 2 2 2 25 2 2 2 2 3 2 3 8" xfId="39562"/>
    <cellStyle name="Normal 2 2 2 25 2 2 2 2 3 2 4" xfId="4456"/>
    <cellStyle name="Normal 2 2 2 25 2 2 2 2 3 2 4 2" xfId="10712"/>
    <cellStyle name="Normal 2 2 2 25 2 2 2 2 3 2 4 2 2" xfId="24635"/>
    <cellStyle name="Normal 2 2 2 25 2 2 2 2 3 2 4 3" xfId="17149"/>
    <cellStyle name="Normal 2 2 2 25 2 2 2 2 3 2 4 3 2" xfId="20900"/>
    <cellStyle name="Normal 2 2 2 25 2 2 2 2 3 2 4 4" xfId="13388"/>
    <cellStyle name="Normal 2 2 2 25 2 2 2 2 3 2 4 5" xfId="28372"/>
    <cellStyle name="Normal 2 2 2 25 2 2 2 2 3 2 4 6" xfId="32099"/>
    <cellStyle name="Normal 2 2 2 25 2 2 2 2 3 2 4 7" xfId="35832"/>
    <cellStyle name="Normal 2 2 2 25 2 2 2 2 3 2 4 8" xfId="39563"/>
    <cellStyle name="Normal 2 2 2 25 2 2 2 2 3 2 5" xfId="4457"/>
    <cellStyle name="Normal 2 2 2 25 2 2 2 2 3 2 5 2" xfId="10713"/>
    <cellStyle name="Normal 2 2 2 25 2 2 2 2 3 2 5 2 2" xfId="24636"/>
    <cellStyle name="Normal 2 2 2 25 2 2 2 2 3 2 5 3" xfId="17150"/>
    <cellStyle name="Normal 2 2 2 25 2 2 2 2 3 2 5 3 2" xfId="20901"/>
    <cellStyle name="Normal 2 2 2 25 2 2 2 2 3 2 5 4" xfId="13389"/>
    <cellStyle name="Normal 2 2 2 25 2 2 2 2 3 2 5 5" xfId="28373"/>
    <cellStyle name="Normal 2 2 2 25 2 2 2 2 3 2 5 6" xfId="32100"/>
    <cellStyle name="Normal 2 2 2 25 2 2 2 2 3 2 5 7" xfId="35833"/>
    <cellStyle name="Normal 2 2 2 25 2 2 2 2 3 2 5 8" xfId="39564"/>
    <cellStyle name="Normal 2 2 2 25 2 2 2 2 3 2 6" xfId="4458"/>
    <cellStyle name="Normal 2 2 2 25 2 2 2 2 3 2 6 2" xfId="10714"/>
    <cellStyle name="Normal 2 2 2 25 2 2 2 2 3 2 6 2 2" xfId="24637"/>
    <cellStyle name="Normal 2 2 2 25 2 2 2 2 3 2 6 3" xfId="17151"/>
    <cellStyle name="Normal 2 2 2 25 2 2 2 2 3 2 6 3 2" xfId="20902"/>
    <cellStyle name="Normal 2 2 2 25 2 2 2 2 3 2 6 4" xfId="13390"/>
    <cellStyle name="Normal 2 2 2 25 2 2 2 2 3 2 6 5" xfId="28374"/>
    <cellStyle name="Normal 2 2 2 25 2 2 2 2 3 2 6 6" xfId="32101"/>
    <cellStyle name="Normal 2 2 2 25 2 2 2 2 3 2 6 7" xfId="35834"/>
    <cellStyle name="Normal 2 2 2 25 2 2 2 2 3 2 6 8" xfId="39565"/>
    <cellStyle name="Normal 2 2 2 25 2 2 2 2 3 2 7" xfId="4459"/>
    <cellStyle name="Normal 2 2 2 25 2 2 2 2 3 2 7 2" xfId="10715"/>
    <cellStyle name="Normal 2 2 2 25 2 2 2 2 3 2 7 2 2" xfId="24638"/>
    <cellStyle name="Normal 2 2 2 25 2 2 2 2 3 2 7 3" xfId="17152"/>
    <cellStyle name="Normal 2 2 2 25 2 2 2 2 3 2 7 3 2" xfId="20903"/>
    <cellStyle name="Normal 2 2 2 25 2 2 2 2 3 2 7 4" xfId="13391"/>
    <cellStyle name="Normal 2 2 2 25 2 2 2 2 3 2 7 5" xfId="28375"/>
    <cellStyle name="Normal 2 2 2 25 2 2 2 2 3 2 7 6" xfId="32102"/>
    <cellStyle name="Normal 2 2 2 25 2 2 2 2 3 2 7 7" xfId="35835"/>
    <cellStyle name="Normal 2 2 2 25 2 2 2 2 3 2 7 8" xfId="39566"/>
    <cellStyle name="Normal 2 2 2 25 2 2 2 2 3 2 8" xfId="4460"/>
    <cellStyle name="Normal 2 2 2 25 2 2 2 2 3 2 8 2" xfId="10716"/>
    <cellStyle name="Normal 2 2 2 25 2 2 2 2 3 2 8 2 2" xfId="24639"/>
    <cellStyle name="Normal 2 2 2 25 2 2 2 2 3 2 8 3" xfId="17153"/>
    <cellStyle name="Normal 2 2 2 25 2 2 2 2 3 2 8 3 2" xfId="20904"/>
    <cellStyle name="Normal 2 2 2 25 2 2 2 2 3 2 8 4" xfId="13392"/>
    <cellStyle name="Normal 2 2 2 25 2 2 2 2 3 2 8 5" xfId="28376"/>
    <cellStyle name="Normal 2 2 2 25 2 2 2 2 3 2 8 6" xfId="32103"/>
    <cellStyle name="Normal 2 2 2 25 2 2 2 2 3 2 8 7" xfId="35836"/>
    <cellStyle name="Normal 2 2 2 25 2 2 2 2 3 2 8 8" xfId="39567"/>
    <cellStyle name="Normal 2 2 2 25 2 2 2 2 3 2 9" xfId="4461"/>
    <cellStyle name="Normal 2 2 2 25 2 2 2 2 3 2 9 2" xfId="10717"/>
    <cellStyle name="Normal 2 2 2 25 2 2 2 2 3 2 9 2 2" xfId="24640"/>
    <cellStyle name="Normal 2 2 2 25 2 2 2 2 3 2 9 3" xfId="17154"/>
    <cellStyle name="Normal 2 2 2 25 2 2 2 2 3 2 9 3 2" xfId="20905"/>
    <cellStyle name="Normal 2 2 2 25 2 2 2 2 3 2 9 4" xfId="13393"/>
    <cellStyle name="Normal 2 2 2 25 2 2 2 2 3 2 9 5" xfId="28377"/>
    <cellStyle name="Normal 2 2 2 25 2 2 2 2 3 2 9 6" xfId="32104"/>
    <cellStyle name="Normal 2 2 2 25 2 2 2 2 3 2 9 7" xfId="35837"/>
    <cellStyle name="Normal 2 2 2 25 2 2 2 2 3 2 9 8" xfId="39568"/>
    <cellStyle name="Normal 2 2 2 25 2 2 2 2 3 3" xfId="4462"/>
    <cellStyle name="Normal 2 2 2 25 2 2 2 2 3 3 2" xfId="4463"/>
    <cellStyle name="Normal 2 2 2 25 2 2 2 2 3 3 3" xfId="10718"/>
    <cellStyle name="Normal 2 2 2 25 2 2 2 2 3 3 3 2" xfId="24641"/>
    <cellStyle name="Normal 2 2 2 25 2 2 2 2 3 3 4" xfId="17155"/>
    <cellStyle name="Normal 2 2 2 25 2 2 2 2 3 3 4 2" xfId="20906"/>
    <cellStyle name="Normal 2 2 2 25 2 2 2 2 3 3 5" xfId="13394"/>
    <cellStyle name="Normal 2 2 2 25 2 2 2 2 3 3 6" xfId="28378"/>
    <cellStyle name="Normal 2 2 2 25 2 2 2 2 3 3 7" xfId="32105"/>
    <cellStyle name="Normal 2 2 2 25 2 2 2 2 3 3 8" xfId="35838"/>
    <cellStyle name="Normal 2 2 2 25 2 2 2 2 3 3 9" xfId="39569"/>
    <cellStyle name="Normal 2 2 2 25 2 2 2 2 3 4" xfId="4464"/>
    <cellStyle name="Normal 2 2 2 25 2 2 2 2 3 5" xfId="4465"/>
    <cellStyle name="Normal 2 2 2 25 2 2 2 2 3 6" xfId="4466"/>
    <cellStyle name="Normal 2 2 2 25 2 2 2 2 3 7" xfId="4467"/>
    <cellStyle name="Normal 2 2 2 25 2 2 2 2 3 8" xfId="4468"/>
    <cellStyle name="Normal 2 2 2 25 2 2 2 2 3 9" xfId="4469"/>
    <cellStyle name="Normal 2 2 2 25 2 2 2 2 4" xfId="4470"/>
    <cellStyle name="Normal 2 2 2 25 2 2 2 2 4 2" xfId="4471"/>
    <cellStyle name="Normal 2 2 2 25 2 2 2 2 4 2 2" xfId="10724"/>
    <cellStyle name="Normal 2 2 2 25 2 2 2 2 4 2 2 2" xfId="24642"/>
    <cellStyle name="Normal 2 2 2 25 2 2 2 2 4 2 3" xfId="17156"/>
    <cellStyle name="Normal 2 2 2 25 2 2 2 2 4 2 3 2" xfId="20907"/>
    <cellStyle name="Normal 2 2 2 25 2 2 2 2 4 2 4" xfId="13395"/>
    <cellStyle name="Normal 2 2 2 25 2 2 2 2 4 2 5" xfId="28379"/>
    <cellStyle name="Normal 2 2 2 25 2 2 2 2 4 2 6" xfId="32106"/>
    <cellStyle name="Normal 2 2 2 25 2 2 2 2 4 2 7" xfId="35839"/>
    <cellStyle name="Normal 2 2 2 25 2 2 2 2 4 2 8" xfId="39570"/>
    <cellStyle name="Normal 2 2 2 25 2 2 2 2 5" xfId="4472"/>
    <cellStyle name="Normal 2 2 2 25 2 2 2 2 5 2" xfId="10725"/>
    <cellStyle name="Normal 2 2 2 25 2 2 2 2 5 2 2" xfId="24643"/>
    <cellStyle name="Normal 2 2 2 25 2 2 2 2 5 3" xfId="17157"/>
    <cellStyle name="Normal 2 2 2 25 2 2 2 2 5 3 2" xfId="20908"/>
    <cellStyle name="Normal 2 2 2 25 2 2 2 2 5 4" xfId="13396"/>
    <cellStyle name="Normal 2 2 2 25 2 2 2 2 5 5" xfId="28380"/>
    <cellStyle name="Normal 2 2 2 25 2 2 2 2 5 6" xfId="32107"/>
    <cellStyle name="Normal 2 2 2 25 2 2 2 2 5 7" xfId="35840"/>
    <cellStyle name="Normal 2 2 2 25 2 2 2 2 5 8" xfId="39571"/>
    <cellStyle name="Normal 2 2 2 25 2 2 2 2 6" xfId="4473"/>
    <cellStyle name="Normal 2 2 2 25 2 2 2 2 6 2" xfId="10726"/>
    <cellStyle name="Normal 2 2 2 25 2 2 2 2 6 2 2" xfId="24644"/>
    <cellStyle name="Normal 2 2 2 25 2 2 2 2 6 3" xfId="17158"/>
    <cellStyle name="Normal 2 2 2 25 2 2 2 2 6 3 2" xfId="20909"/>
    <cellStyle name="Normal 2 2 2 25 2 2 2 2 6 4" xfId="13397"/>
    <cellStyle name="Normal 2 2 2 25 2 2 2 2 6 5" xfId="28381"/>
    <cellStyle name="Normal 2 2 2 25 2 2 2 2 6 6" xfId="32108"/>
    <cellStyle name="Normal 2 2 2 25 2 2 2 2 6 7" xfId="35841"/>
    <cellStyle name="Normal 2 2 2 25 2 2 2 2 6 8" xfId="39572"/>
    <cellStyle name="Normal 2 2 2 25 2 2 2 2 7" xfId="4474"/>
    <cellStyle name="Normal 2 2 2 25 2 2 2 2 7 2" xfId="10727"/>
    <cellStyle name="Normal 2 2 2 25 2 2 2 2 7 2 2" xfId="24645"/>
    <cellStyle name="Normal 2 2 2 25 2 2 2 2 7 3" xfId="17159"/>
    <cellStyle name="Normal 2 2 2 25 2 2 2 2 7 3 2" xfId="20910"/>
    <cellStyle name="Normal 2 2 2 25 2 2 2 2 7 4" xfId="13398"/>
    <cellStyle name="Normal 2 2 2 25 2 2 2 2 7 5" xfId="28382"/>
    <cellStyle name="Normal 2 2 2 25 2 2 2 2 7 6" xfId="32109"/>
    <cellStyle name="Normal 2 2 2 25 2 2 2 2 7 7" xfId="35842"/>
    <cellStyle name="Normal 2 2 2 25 2 2 2 2 7 8" xfId="39573"/>
    <cellStyle name="Normal 2 2 2 25 2 2 2 2 8" xfId="4475"/>
    <cellStyle name="Normal 2 2 2 25 2 2 2 2 8 2" xfId="10728"/>
    <cellStyle name="Normal 2 2 2 25 2 2 2 2 8 2 2" xfId="24646"/>
    <cellStyle name="Normal 2 2 2 25 2 2 2 2 8 3" xfId="17160"/>
    <cellStyle name="Normal 2 2 2 25 2 2 2 2 8 3 2" xfId="20911"/>
    <cellStyle name="Normal 2 2 2 25 2 2 2 2 8 4" xfId="13399"/>
    <cellStyle name="Normal 2 2 2 25 2 2 2 2 8 5" xfId="28383"/>
    <cellStyle name="Normal 2 2 2 25 2 2 2 2 8 6" xfId="32110"/>
    <cellStyle name="Normal 2 2 2 25 2 2 2 2 8 7" xfId="35843"/>
    <cellStyle name="Normal 2 2 2 25 2 2 2 2 8 8" xfId="39574"/>
    <cellStyle name="Normal 2 2 2 25 2 2 2 2 9" xfId="4476"/>
    <cellStyle name="Normal 2 2 2 25 2 2 2 2 9 2" xfId="10729"/>
    <cellStyle name="Normal 2 2 2 25 2 2 2 2 9 2 2" xfId="24647"/>
    <cellStyle name="Normal 2 2 2 25 2 2 2 2 9 3" xfId="17161"/>
    <cellStyle name="Normal 2 2 2 25 2 2 2 2 9 3 2" xfId="20912"/>
    <cellStyle name="Normal 2 2 2 25 2 2 2 2 9 4" xfId="13400"/>
    <cellStyle name="Normal 2 2 2 25 2 2 2 2 9 5" xfId="28384"/>
    <cellStyle name="Normal 2 2 2 25 2 2 2 2 9 6" xfId="32111"/>
    <cellStyle name="Normal 2 2 2 25 2 2 2 2 9 7" xfId="35844"/>
    <cellStyle name="Normal 2 2 2 25 2 2 2 2 9 8" xfId="39575"/>
    <cellStyle name="Normal 2 2 2 25 2 2 2 3" xfId="4477"/>
    <cellStyle name="Normal 2 2 2 25 2 2 2 3 10" xfId="4478"/>
    <cellStyle name="Normal 2 2 2 25 2 2 2 3 10 2" xfId="10731"/>
    <cellStyle name="Normal 2 2 2 25 2 2 2 3 10 2 2" xfId="24649"/>
    <cellStyle name="Normal 2 2 2 25 2 2 2 3 10 3" xfId="17163"/>
    <cellStyle name="Normal 2 2 2 25 2 2 2 3 10 3 2" xfId="20914"/>
    <cellStyle name="Normal 2 2 2 25 2 2 2 3 10 4" xfId="13402"/>
    <cellStyle name="Normal 2 2 2 25 2 2 2 3 10 5" xfId="28386"/>
    <cellStyle name="Normal 2 2 2 25 2 2 2 3 10 6" xfId="32113"/>
    <cellStyle name="Normal 2 2 2 25 2 2 2 3 10 7" xfId="35846"/>
    <cellStyle name="Normal 2 2 2 25 2 2 2 3 10 8" xfId="39577"/>
    <cellStyle name="Normal 2 2 2 25 2 2 2 3 11" xfId="4479"/>
    <cellStyle name="Normal 2 2 2 25 2 2 2 3 11 2" xfId="10732"/>
    <cellStyle name="Normal 2 2 2 25 2 2 2 3 11 2 2" xfId="24650"/>
    <cellStyle name="Normal 2 2 2 25 2 2 2 3 11 3" xfId="17164"/>
    <cellStyle name="Normal 2 2 2 25 2 2 2 3 11 3 2" xfId="20915"/>
    <cellStyle name="Normal 2 2 2 25 2 2 2 3 11 4" xfId="13403"/>
    <cellStyle name="Normal 2 2 2 25 2 2 2 3 11 5" xfId="28387"/>
    <cellStyle name="Normal 2 2 2 25 2 2 2 3 11 6" xfId="32114"/>
    <cellStyle name="Normal 2 2 2 25 2 2 2 3 11 7" xfId="35847"/>
    <cellStyle name="Normal 2 2 2 25 2 2 2 3 11 8" xfId="39578"/>
    <cellStyle name="Normal 2 2 2 25 2 2 2 3 12" xfId="4480"/>
    <cellStyle name="Normal 2 2 2 25 2 2 2 3 12 2" xfId="10733"/>
    <cellStyle name="Normal 2 2 2 25 2 2 2 3 12 2 2" xfId="24651"/>
    <cellStyle name="Normal 2 2 2 25 2 2 2 3 12 3" xfId="17165"/>
    <cellStyle name="Normal 2 2 2 25 2 2 2 3 12 3 2" xfId="20916"/>
    <cellStyle name="Normal 2 2 2 25 2 2 2 3 12 4" xfId="13404"/>
    <cellStyle name="Normal 2 2 2 25 2 2 2 3 12 5" xfId="28388"/>
    <cellStyle name="Normal 2 2 2 25 2 2 2 3 12 6" xfId="32115"/>
    <cellStyle name="Normal 2 2 2 25 2 2 2 3 12 7" xfId="35848"/>
    <cellStyle name="Normal 2 2 2 25 2 2 2 3 12 8" xfId="39579"/>
    <cellStyle name="Normal 2 2 2 25 2 2 2 3 13" xfId="10730"/>
    <cellStyle name="Normal 2 2 2 25 2 2 2 3 13 2" xfId="24648"/>
    <cellStyle name="Normal 2 2 2 25 2 2 2 3 14" xfId="17162"/>
    <cellStyle name="Normal 2 2 2 25 2 2 2 3 14 2" xfId="20913"/>
    <cellStyle name="Normal 2 2 2 25 2 2 2 3 15" xfId="13401"/>
    <cellStyle name="Normal 2 2 2 25 2 2 2 3 16" xfId="28385"/>
    <cellStyle name="Normal 2 2 2 25 2 2 2 3 17" xfId="32112"/>
    <cellStyle name="Normal 2 2 2 25 2 2 2 3 18" xfId="35845"/>
    <cellStyle name="Normal 2 2 2 25 2 2 2 3 19" xfId="39576"/>
    <cellStyle name="Normal 2 2 2 25 2 2 2 3 2" xfId="4481"/>
    <cellStyle name="Normal 2 2 2 25 2 2 2 3 2 10" xfId="4482"/>
    <cellStyle name="Normal 2 2 2 25 2 2 2 3 2 11" xfId="4483"/>
    <cellStyle name="Normal 2 2 2 25 2 2 2 3 2 2" xfId="4484"/>
    <cellStyle name="Normal 2 2 2 25 2 2 2 3 2 2 10" xfId="4485"/>
    <cellStyle name="Normal 2 2 2 25 2 2 2 3 2 2 10 2" xfId="10738"/>
    <cellStyle name="Normal 2 2 2 25 2 2 2 3 2 2 10 2 2" xfId="24653"/>
    <cellStyle name="Normal 2 2 2 25 2 2 2 3 2 2 10 3" xfId="17167"/>
    <cellStyle name="Normal 2 2 2 25 2 2 2 3 2 2 10 3 2" xfId="20918"/>
    <cellStyle name="Normal 2 2 2 25 2 2 2 3 2 2 10 4" xfId="13406"/>
    <cellStyle name="Normal 2 2 2 25 2 2 2 3 2 2 10 5" xfId="28390"/>
    <cellStyle name="Normal 2 2 2 25 2 2 2 3 2 2 10 6" xfId="32117"/>
    <cellStyle name="Normal 2 2 2 25 2 2 2 3 2 2 10 7" xfId="35850"/>
    <cellStyle name="Normal 2 2 2 25 2 2 2 3 2 2 10 8" xfId="39581"/>
    <cellStyle name="Normal 2 2 2 25 2 2 2 3 2 2 11" xfId="4486"/>
    <cellStyle name="Normal 2 2 2 25 2 2 2 3 2 2 11 2" xfId="10739"/>
    <cellStyle name="Normal 2 2 2 25 2 2 2 3 2 2 11 2 2" xfId="24654"/>
    <cellStyle name="Normal 2 2 2 25 2 2 2 3 2 2 11 3" xfId="17168"/>
    <cellStyle name="Normal 2 2 2 25 2 2 2 3 2 2 11 3 2" xfId="20919"/>
    <cellStyle name="Normal 2 2 2 25 2 2 2 3 2 2 11 4" xfId="13407"/>
    <cellStyle name="Normal 2 2 2 25 2 2 2 3 2 2 11 5" xfId="28391"/>
    <cellStyle name="Normal 2 2 2 25 2 2 2 3 2 2 11 6" xfId="32118"/>
    <cellStyle name="Normal 2 2 2 25 2 2 2 3 2 2 11 7" xfId="35851"/>
    <cellStyle name="Normal 2 2 2 25 2 2 2 3 2 2 11 8" xfId="39582"/>
    <cellStyle name="Normal 2 2 2 25 2 2 2 3 2 2 12" xfId="10737"/>
    <cellStyle name="Normal 2 2 2 25 2 2 2 3 2 2 12 2" xfId="24652"/>
    <cellStyle name="Normal 2 2 2 25 2 2 2 3 2 2 13" xfId="17166"/>
    <cellStyle name="Normal 2 2 2 25 2 2 2 3 2 2 13 2" xfId="20917"/>
    <cellStyle name="Normal 2 2 2 25 2 2 2 3 2 2 14" xfId="13405"/>
    <cellStyle name="Normal 2 2 2 25 2 2 2 3 2 2 15" xfId="28389"/>
    <cellStyle name="Normal 2 2 2 25 2 2 2 3 2 2 16" xfId="32116"/>
    <cellStyle name="Normal 2 2 2 25 2 2 2 3 2 2 17" xfId="35849"/>
    <cellStyle name="Normal 2 2 2 25 2 2 2 3 2 2 18" xfId="39580"/>
    <cellStyle name="Normal 2 2 2 25 2 2 2 3 2 2 2" xfId="4487"/>
    <cellStyle name="Normal 2 2 2 25 2 2 2 3 2 2 2 2" xfId="4488"/>
    <cellStyle name="Normal 2 2 2 25 2 2 2 3 2 2 2 2 2" xfId="10741"/>
    <cellStyle name="Normal 2 2 2 25 2 2 2 3 2 2 2 2 2 2" xfId="24655"/>
    <cellStyle name="Normal 2 2 2 25 2 2 2 3 2 2 2 2 3" xfId="17169"/>
    <cellStyle name="Normal 2 2 2 25 2 2 2 3 2 2 2 2 3 2" xfId="20920"/>
    <cellStyle name="Normal 2 2 2 25 2 2 2 3 2 2 2 2 4" xfId="13408"/>
    <cellStyle name="Normal 2 2 2 25 2 2 2 3 2 2 2 2 5" xfId="28392"/>
    <cellStyle name="Normal 2 2 2 25 2 2 2 3 2 2 2 2 6" xfId="32119"/>
    <cellStyle name="Normal 2 2 2 25 2 2 2 3 2 2 2 2 7" xfId="35852"/>
    <cellStyle name="Normal 2 2 2 25 2 2 2 3 2 2 2 2 8" xfId="39583"/>
    <cellStyle name="Normal 2 2 2 25 2 2 2 3 2 2 3" xfId="4489"/>
    <cellStyle name="Normal 2 2 2 25 2 2 2 3 2 2 3 2" xfId="10742"/>
    <cellStyle name="Normal 2 2 2 25 2 2 2 3 2 2 3 2 2" xfId="24656"/>
    <cellStyle name="Normal 2 2 2 25 2 2 2 3 2 2 3 3" xfId="17170"/>
    <cellStyle name="Normal 2 2 2 25 2 2 2 3 2 2 3 3 2" xfId="20921"/>
    <cellStyle name="Normal 2 2 2 25 2 2 2 3 2 2 3 4" xfId="13409"/>
    <cellStyle name="Normal 2 2 2 25 2 2 2 3 2 2 3 5" xfId="28393"/>
    <cellStyle name="Normal 2 2 2 25 2 2 2 3 2 2 3 6" xfId="32120"/>
    <cellStyle name="Normal 2 2 2 25 2 2 2 3 2 2 3 7" xfId="35853"/>
    <cellStyle name="Normal 2 2 2 25 2 2 2 3 2 2 3 8" xfId="39584"/>
    <cellStyle name="Normal 2 2 2 25 2 2 2 3 2 2 4" xfId="4490"/>
    <cellStyle name="Normal 2 2 2 25 2 2 2 3 2 2 4 2" xfId="10743"/>
    <cellStyle name="Normal 2 2 2 25 2 2 2 3 2 2 4 2 2" xfId="24657"/>
    <cellStyle name="Normal 2 2 2 25 2 2 2 3 2 2 4 3" xfId="17171"/>
    <cellStyle name="Normal 2 2 2 25 2 2 2 3 2 2 4 3 2" xfId="20922"/>
    <cellStyle name="Normal 2 2 2 25 2 2 2 3 2 2 4 4" xfId="13410"/>
    <cellStyle name="Normal 2 2 2 25 2 2 2 3 2 2 4 5" xfId="28394"/>
    <cellStyle name="Normal 2 2 2 25 2 2 2 3 2 2 4 6" xfId="32121"/>
    <cellStyle name="Normal 2 2 2 25 2 2 2 3 2 2 4 7" xfId="35854"/>
    <cellStyle name="Normal 2 2 2 25 2 2 2 3 2 2 4 8" xfId="39585"/>
    <cellStyle name="Normal 2 2 2 25 2 2 2 3 2 2 5" xfId="4491"/>
    <cellStyle name="Normal 2 2 2 25 2 2 2 3 2 2 5 2" xfId="10744"/>
    <cellStyle name="Normal 2 2 2 25 2 2 2 3 2 2 5 2 2" xfId="24658"/>
    <cellStyle name="Normal 2 2 2 25 2 2 2 3 2 2 5 3" xfId="17172"/>
    <cellStyle name="Normal 2 2 2 25 2 2 2 3 2 2 5 3 2" xfId="20923"/>
    <cellStyle name="Normal 2 2 2 25 2 2 2 3 2 2 5 4" xfId="13411"/>
    <cellStyle name="Normal 2 2 2 25 2 2 2 3 2 2 5 5" xfId="28395"/>
    <cellStyle name="Normal 2 2 2 25 2 2 2 3 2 2 5 6" xfId="32122"/>
    <cellStyle name="Normal 2 2 2 25 2 2 2 3 2 2 5 7" xfId="35855"/>
    <cellStyle name="Normal 2 2 2 25 2 2 2 3 2 2 5 8" xfId="39586"/>
    <cellStyle name="Normal 2 2 2 25 2 2 2 3 2 2 6" xfId="4492"/>
    <cellStyle name="Normal 2 2 2 25 2 2 2 3 2 2 6 2" xfId="10745"/>
    <cellStyle name="Normal 2 2 2 25 2 2 2 3 2 2 6 2 2" xfId="24659"/>
    <cellStyle name="Normal 2 2 2 25 2 2 2 3 2 2 6 3" xfId="17173"/>
    <cellStyle name="Normal 2 2 2 25 2 2 2 3 2 2 6 3 2" xfId="20924"/>
    <cellStyle name="Normal 2 2 2 25 2 2 2 3 2 2 6 4" xfId="13412"/>
    <cellStyle name="Normal 2 2 2 25 2 2 2 3 2 2 6 5" xfId="28396"/>
    <cellStyle name="Normal 2 2 2 25 2 2 2 3 2 2 6 6" xfId="32123"/>
    <cellStyle name="Normal 2 2 2 25 2 2 2 3 2 2 6 7" xfId="35856"/>
    <cellStyle name="Normal 2 2 2 25 2 2 2 3 2 2 6 8" xfId="39587"/>
    <cellStyle name="Normal 2 2 2 25 2 2 2 3 2 2 7" xfId="4493"/>
    <cellStyle name="Normal 2 2 2 25 2 2 2 3 2 2 7 2" xfId="10746"/>
    <cellStyle name="Normal 2 2 2 25 2 2 2 3 2 2 7 2 2" xfId="24660"/>
    <cellStyle name="Normal 2 2 2 25 2 2 2 3 2 2 7 3" xfId="17174"/>
    <cellStyle name="Normal 2 2 2 25 2 2 2 3 2 2 7 3 2" xfId="20925"/>
    <cellStyle name="Normal 2 2 2 25 2 2 2 3 2 2 7 4" xfId="13413"/>
    <cellStyle name="Normal 2 2 2 25 2 2 2 3 2 2 7 5" xfId="28397"/>
    <cellStyle name="Normal 2 2 2 25 2 2 2 3 2 2 7 6" xfId="32124"/>
    <cellStyle name="Normal 2 2 2 25 2 2 2 3 2 2 7 7" xfId="35857"/>
    <cellStyle name="Normal 2 2 2 25 2 2 2 3 2 2 7 8" xfId="39588"/>
    <cellStyle name="Normal 2 2 2 25 2 2 2 3 2 2 8" xfId="4494"/>
    <cellStyle name="Normal 2 2 2 25 2 2 2 3 2 2 8 2" xfId="10747"/>
    <cellStyle name="Normal 2 2 2 25 2 2 2 3 2 2 8 2 2" xfId="24661"/>
    <cellStyle name="Normal 2 2 2 25 2 2 2 3 2 2 8 3" xfId="17175"/>
    <cellStyle name="Normal 2 2 2 25 2 2 2 3 2 2 8 3 2" xfId="20926"/>
    <cellStyle name="Normal 2 2 2 25 2 2 2 3 2 2 8 4" xfId="13414"/>
    <cellStyle name="Normal 2 2 2 25 2 2 2 3 2 2 8 5" xfId="28398"/>
    <cellStyle name="Normal 2 2 2 25 2 2 2 3 2 2 8 6" xfId="32125"/>
    <cellStyle name="Normal 2 2 2 25 2 2 2 3 2 2 8 7" xfId="35858"/>
    <cellStyle name="Normal 2 2 2 25 2 2 2 3 2 2 8 8" xfId="39589"/>
    <cellStyle name="Normal 2 2 2 25 2 2 2 3 2 2 9" xfId="4495"/>
    <cellStyle name="Normal 2 2 2 25 2 2 2 3 2 2 9 2" xfId="10748"/>
    <cellStyle name="Normal 2 2 2 25 2 2 2 3 2 2 9 2 2" xfId="24662"/>
    <cellStyle name="Normal 2 2 2 25 2 2 2 3 2 2 9 3" xfId="17176"/>
    <cellStyle name="Normal 2 2 2 25 2 2 2 3 2 2 9 3 2" xfId="20927"/>
    <cellStyle name="Normal 2 2 2 25 2 2 2 3 2 2 9 4" xfId="13415"/>
    <cellStyle name="Normal 2 2 2 25 2 2 2 3 2 2 9 5" xfId="28399"/>
    <cellStyle name="Normal 2 2 2 25 2 2 2 3 2 2 9 6" xfId="32126"/>
    <cellStyle name="Normal 2 2 2 25 2 2 2 3 2 2 9 7" xfId="35859"/>
    <cellStyle name="Normal 2 2 2 25 2 2 2 3 2 2 9 8" xfId="39590"/>
    <cellStyle name="Normal 2 2 2 25 2 2 2 3 2 3" xfId="4496"/>
    <cellStyle name="Normal 2 2 2 25 2 2 2 3 2 3 2" xfId="4497"/>
    <cellStyle name="Normal 2 2 2 25 2 2 2 3 2 3 3" xfId="10749"/>
    <cellStyle name="Normal 2 2 2 25 2 2 2 3 2 3 3 2" xfId="24663"/>
    <cellStyle name="Normal 2 2 2 25 2 2 2 3 2 3 4" xfId="17177"/>
    <cellStyle name="Normal 2 2 2 25 2 2 2 3 2 3 4 2" xfId="20928"/>
    <cellStyle name="Normal 2 2 2 25 2 2 2 3 2 3 5" xfId="13416"/>
    <cellStyle name="Normal 2 2 2 25 2 2 2 3 2 3 6" xfId="28400"/>
    <cellStyle name="Normal 2 2 2 25 2 2 2 3 2 3 7" xfId="32127"/>
    <cellStyle name="Normal 2 2 2 25 2 2 2 3 2 3 8" xfId="35860"/>
    <cellStyle name="Normal 2 2 2 25 2 2 2 3 2 3 9" xfId="39591"/>
    <cellStyle name="Normal 2 2 2 25 2 2 2 3 2 4" xfId="4498"/>
    <cellStyle name="Normal 2 2 2 25 2 2 2 3 2 5" xfId="4499"/>
    <cellStyle name="Normal 2 2 2 25 2 2 2 3 2 6" xfId="4500"/>
    <cellStyle name="Normal 2 2 2 25 2 2 2 3 2 7" xfId="4501"/>
    <cellStyle name="Normal 2 2 2 25 2 2 2 3 2 8" xfId="4502"/>
    <cellStyle name="Normal 2 2 2 25 2 2 2 3 2 9" xfId="4503"/>
    <cellStyle name="Normal 2 2 2 25 2 2 2 3 3" xfId="4504"/>
    <cellStyle name="Normal 2 2 2 25 2 2 2 3 3 2" xfId="4505"/>
    <cellStyle name="Normal 2 2 2 25 2 2 2 3 3 2 2" xfId="10751"/>
    <cellStyle name="Normal 2 2 2 25 2 2 2 3 3 2 2 2" xfId="24664"/>
    <cellStyle name="Normal 2 2 2 25 2 2 2 3 3 2 3" xfId="17178"/>
    <cellStyle name="Normal 2 2 2 25 2 2 2 3 3 2 3 2" xfId="20929"/>
    <cellStyle name="Normal 2 2 2 25 2 2 2 3 3 2 4" xfId="13417"/>
    <cellStyle name="Normal 2 2 2 25 2 2 2 3 3 2 5" xfId="28401"/>
    <cellStyle name="Normal 2 2 2 25 2 2 2 3 3 2 6" xfId="32128"/>
    <cellStyle name="Normal 2 2 2 25 2 2 2 3 3 2 7" xfId="35861"/>
    <cellStyle name="Normal 2 2 2 25 2 2 2 3 3 2 8" xfId="39592"/>
    <cellStyle name="Normal 2 2 2 25 2 2 2 3 4" xfId="4506"/>
    <cellStyle name="Normal 2 2 2 25 2 2 2 3 4 2" xfId="10752"/>
    <cellStyle name="Normal 2 2 2 25 2 2 2 3 4 2 2" xfId="24665"/>
    <cellStyle name="Normal 2 2 2 25 2 2 2 3 4 3" xfId="17179"/>
    <cellStyle name="Normal 2 2 2 25 2 2 2 3 4 3 2" xfId="20930"/>
    <cellStyle name="Normal 2 2 2 25 2 2 2 3 4 4" xfId="13418"/>
    <cellStyle name="Normal 2 2 2 25 2 2 2 3 4 5" xfId="28402"/>
    <cellStyle name="Normal 2 2 2 25 2 2 2 3 4 6" xfId="32129"/>
    <cellStyle name="Normal 2 2 2 25 2 2 2 3 4 7" xfId="35862"/>
    <cellStyle name="Normal 2 2 2 25 2 2 2 3 4 8" xfId="39593"/>
    <cellStyle name="Normal 2 2 2 25 2 2 2 3 5" xfId="4507"/>
    <cellStyle name="Normal 2 2 2 25 2 2 2 3 5 2" xfId="10753"/>
    <cellStyle name="Normal 2 2 2 25 2 2 2 3 5 2 2" xfId="24666"/>
    <cellStyle name="Normal 2 2 2 25 2 2 2 3 5 3" xfId="17180"/>
    <cellStyle name="Normal 2 2 2 25 2 2 2 3 5 3 2" xfId="20931"/>
    <cellStyle name="Normal 2 2 2 25 2 2 2 3 5 4" xfId="13419"/>
    <cellStyle name="Normal 2 2 2 25 2 2 2 3 5 5" xfId="28403"/>
    <cellStyle name="Normal 2 2 2 25 2 2 2 3 5 6" xfId="32130"/>
    <cellStyle name="Normal 2 2 2 25 2 2 2 3 5 7" xfId="35863"/>
    <cellStyle name="Normal 2 2 2 25 2 2 2 3 5 8" xfId="39594"/>
    <cellStyle name="Normal 2 2 2 25 2 2 2 3 6" xfId="4508"/>
    <cellStyle name="Normal 2 2 2 25 2 2 2 3 6 2" xfId="10754"/>
    <cellStyle name="Normal 2 2 2 25 2 2 2 3 6 2 2" xfId="24667"/>
    <cellStyle name="Normal 2 2 2 25 2 2 2 3 6 3" xfId="17181"/>
    <cellStyle name="Normal 2 2 2 25 2 2 2 3 6 3 2" xfId="20932"/>
    <cellStyle name="Normal 2 2 2 25 2 2 2 3 6 4" xfId="13420"/>
    <cellStyle name="Normal 2 2 2 25 2 2 2 3 6 5" xfId="28404"/>
    <cellStyle name="Normal 2 2 2 25 2 2 2 3 6 6" xfId="32131"/>
    <cellStyle name="Normal 2 2 2 25 2 2 2 3 6 7" xfId="35864"/>
    <cellStyle name="Normal 2 2 2 25 2 2 2 3 6 8" xfId="39595"/>
    <cellStyle name="Normal 2 2 2 25 2 2 2 3 7" xfId="4509"/>
    <cellStyle name="Normal 2 2 2 25 2 2 2 3 7 2" xfId="10755"/>
    <cellStyle name="Normal 2 2 2 25 2 2 2 3 7 2 2" xfId="24668"/>
    <cellStyle name="Normal 2 2 2 25 2 2 2 3 7 3" xfId="17182"/>
    <cellStyle name="Normal 2 2 2 25 2 2 2 3 7 3 2" xfId="20933"/>
    <cellStyle name="Normal 2 2 2 25 2 2 2 3 7 4" xfId="13421"/>
    <cellStyle name="Normal 2 2 2 25 2 2 2 3 7 5" xfId="28405"/>
    <cellStyle name="Normal 2 2 2 25 2 2 2 3 7 6" xfId="32132"/>
    <cellStyle name="Normal 2 2 2 25 2 2 2 3 7 7" xfId="35865"/>
    <cellStyle name="Normal 2 2 2 25 2 2 2 3 7 8" xfId="39596"/>
    <cellStyle name="Normal 2 2 2 25 2 2 2 3 8" xfId="4510"/>
    <cellStyle name="Normal 2 2 2 25 2 2 2 3 8 2" xfId="10756"/>
    <cellStyle name="Normal 2 2 2 25 2 2 2 3 8 2 2" xfId="24669"/>
    <cellStyle name="Normal 2 2 2 25 2 2 2 3 8 3" xfId="17183"/>
    <cellStyle name="Normal 2 2 2 25 2 2 2 3 8 3 2" xfId="20934"/>
    <cellStyle name="Normal 2 2 2 25 2 2 2 3 8 4" xfId="13422"/>
    <cellStyle name="Normal 2 2 2 25 2 2 2 3 8 5" xfId="28406"/>
    <cellStyle name="Normal 2 2 2 25 2 2 2 3 8 6" xfId="32133"/>
    <cellStyle name="Normal 2 2 2 25 2 2 2 3 8 7" xfId="35866"/>
    <cellStyle name="Normal 2 2 2 25 2 2 2 3 8 8" xfId="39597"/>
    <cellStyle name="Normal 2 2 2 25 2 2 2 3 9" xfId="4511"/>
    <cellStyle name="Normal 2 2 2 25 2 2 2 3 9 2" xfId="10757"/>
    <cellStyle name="Normal 2 2 2 25 2 2 2 3 9 2 2" xfId="24670"/>
    <cellStyle name="Normal 2 2 2 25 2 2 2 3 9 3" xfId="17184"/>
    <cellStyle name="Normal 2 2 2 25 2 2 2 3 9 3 2" xfId="20935"/>
    <cellStyle name="Normal 2 2 2 25 2 2 2 3 9 4" xfId="13423"/>
    <cellStyle name="Normal 2 2 2 25 2 2 2 3 9 5" xfId="28407"/>
    <cellStyle name="Normal 2 2 2 25 2 2 2 3 9 6" xfId="32134"/>
    <cellStyle name="Normal 2 2 2 25 2 2 2 3 9 7" xfId="35867"/>
    <cellStyle name="Normal 2 2 2 25 2 2 2 3 9 8" xfId="39598"/>
    <cellStyle name="Normal 2 2 2 25 2 2 2 4" xfId="4512"/>
    <cellStyle name="Normal 2 2 2 25 2 2 2 4 10" xfId="4513"/>
    <cellStyle name="Normal 2 2 2 25 2 2 2 4 10 2" xfId="10759"/>
    <cellStyle name="Normal 2 2 2 25 2 2 2 4 10 2 2" xfId="24672"/>
    <cellStyle name="Normal 2 2 2 25 2 2 2 4 10 3" xfId="17186"/>
    <cellStyle name="Normal 2 2 2 25 2 2 2 4 10 3 2" xfId="20937"/>
    <cellStyle name="Normal 2 2 2 25 2 2 2 4 10 4" xfId="13425"/>
    <cellStyle name="Normal 2 2 2 25 2 2 2 4 10 5" xfId="28409"/>
    <cellStyle name="Normal 2 2 2 25 2 2 2 4 10 6" xfId="32136"/>
    <cellStyle name="Normal 2 2 2 25 2 2 2 4 10 7" xfId="35869"/>
    <cellStyle name="Normal 2 2 2 25 2 2 2 4 10 8" xfId="39600"/>
    <cellStyle name="Normal 2 2 2 25 2 2 2 4 11" xfId="4514"/>
    <cellStyle name="Normal 2 2 2 25 2 2 2 4 11 2" xfId="10760"/>
    <cellStyle name="Normal 2 2 2 25 2 2 2 4 11 2 2" xfId="24673"/>
    <cellStyle name="Normal 2 2 2 25 2 2 2 4 11 3" xfId="17187"/>
    <cellStyle name="Normal 2 2 2 25 2 2 2 4 11 3 2" xfId="20938"/>
    <cellStyle name="Normal 2 2 2 25 2 2 2 4 11 4" xfId="13426"/>
    <cellStyle name="Normal 2 2 2 25 2 2 2 4 11 5" xfId="28410"/>
    <cellStyle name="Normal 2 2 2 25 2 2 2 4 11 6" xfId="32137"/>
    <cellStyle name="Normal 2 2 2 25 2 2 2 4 11 7" xfId="35870"/>
    <cellStyle name="Normal 2 2 2 25 2 2 2 4 11 8" xfId="39601"/>
    <cellStyle name="Normal 2 2 2 25 2 2 2 4 12" xfId="10758"/>
    <cellStyle name="Normal 2 2 2 25 2 2 2 4 12 2" xfId="24671"/>
    <cellStyle name="Normal 2 2 2 25 2 2 2 4 13" xfId="17185"/>
    <cellStyle name="Normal 2 2 2 25 2 2 2 4 13 2" xfId="20936"/>
    <cellStyle name="Normal 2 2 2 25 2 2 2 4 14" xfId="13424"/>
    <cellStyle name="Normal 2 2 2 25 2 2 2 4 15" xfId="28408"/>
    <cellStyle name="Normal 2 2 2 25 2 2 2 4 16" xfId="32135"/>
    <cellStyle name="Normal 2 2 2 25 2 2 2 4 17" xfId="35868"/>
    <cellStyle name="Normal 2 2 2 25 2 2 2 4 18" xfId="39599"/>
    <cellStyle name="Normal 2 2 2 25 2 2 2 4 2" xfId="4515"/>
    <cellStyle name="Normal 2 2 2 25 2 2 2 4 2 2" xfId="4516"/>
    <cellStyle name="Normal 2 2 2 25 2 2 2 4 2 2 2" xfId="10761"/>
    <cellStyle name="Normal 2 2 2 25 2 2 2 4 2 2 2 2" xfId="24674"/>
    <cellStyle name="Normal 2 2 2 25 2 2 2 4 2 2 3" xfId="17188"/>
    <cellStyle name="Normal 2 2 2 25 2 2 2 4 2 2 3 2" xfId="20939"/>
    <cellStyle name="Normal 2 2 2 25 2 2 2 4 2 2 4" xfId="13427"/>
    <cellStyle name="Normal 2 2 2 25 2 2 2 4 2 2 5" xfId="28411"/>
    <cellStyle name="Normal 2 2 2 25 2 2 2 4 2 2 6" xfId="32138"/>
    <cellStyle name="Normal 2 2 2 25 2 2 2 4 2 2 7" xfId="35871"/>
    <cellStyle name="Normal 2 2 2 25 2 2 2 4 2 2 8" xfId="39602"/>
    <cellStyle name="Normal 2 2 2 25 2 2 2 4 3" xfId="4517"/>
    <cellStyle name="Normal 2 2 2 25 2 2 2 4 3 2" xfId="10762"/>
    <cellStyle name="Normal 2 2 2 25 2 2 2 4 3 2 2" xfId="24675"/>
    <cellStyle name="Normal 2 2 2 25 2 2 2 4 3 3" xfId="17189"/>
    <cellStyle name="Normal 2 2 2 25 2 2 2 4 3 3 2" xfId="20940"/>
    <cellStyle name="Normal 2 2 2 25 2 2 2 4 3 4" xfId="13428"/>
    <cellStyle name="Normal 2 2 2 25 2 2 2 4 3 5" xfId="28412"/>
    <cellStyle name="Normal 2 2 2 25 2 2 2 4 3 6" xfId="32139"/>
    <cellStyle name="Normal 2 2 2 25 2 2 2 4 3 7" xfId="35872"/>
    <cellStyle name="Normal 2 2 2 25 2 2 2 4 3 8" xfId="39603"/>
    <cellStyle name="Normal 2 2 2 25 2 2 2 4 4" xfId="4518"/>
    <cellStyle name="Normal 2 2 2 25 2 2 2 4 4 2" xfId="10763"/>
    <cellStyle name="Normal 2 2 2 25 2 2 2 4 4 2 2" xfId="24676"/>
    <cellStyle name="Normal 2 2 2 25 2 2 2 4 4 3" xfId="17190"/>
    <cellStyle name="Normal 2 2 2 25 2 2 2 4 4 3 2" xfId="20941"/>
    <cellStyle name="Normal 2 2 2 25 2 2 2 4 4 4" xfId="13429"/>
    <cellStyle name="Normal 2 2 2 25 2 2 2 4 4 5" xfId="28413"/>
    <cellStyle name="Normal 2 2 2 25 2 2 2 4 4 6" xfId="32140"/>
    <cellStyle name="Normal 2 2 2 25 2 2 2 4 4 7" xfId="35873"/>
    <cellStyle name="Normal 2 2 2 25 2 2 2 4 4 8" xfId="39604"/>
    <cellStyle name="Normal 2 2 2 25 2 2 2 4 5" xfId="4519"/>
    <cellStyle name="Normal 2 2 2 25 2 2 2 4 5 2" xfId="10764"/>
    <cellStyle name="Normal 2 2 2 25 2 2 2 4 5 2 2" xfId="24677"/>
    <cellStyle name="Normal 2 2 2 25 2 2 2 4 5 3" xfId="17191"/>
    <cellStyle name="Normal 2 2 2 25 2 2 2 4 5 3 2" xfId="20942"/>
    <cellStyle name="Normal 2 2 2 25 2 2 2 4 5 4" xfId="13430"/>
    <cellStyle name="Normal 2 2 2 25 2 2 2 4 5 5" xfId="28414"/>
    <cellStyle name="Normal 2 2 2 25 2 2 2 4 5 6" xfId="32141"/>
    <cellStyle name="Normal 2 2 2 25 2 2 2 4 5 7" xfId="35874"/>
    <cellStyle name="Normal 2 2 2 25 2 2 2 4 5 8" xfId="39605"/>
    <cellStyle name="Normal 2 2 2 25 2 2 2 4 6" xfId="4520"/>
    <cellStyle name="Normal 2 2 2 25 2 2 2 4 6 2" xfId="10765"/>
    <cellStyle name="Normal 2 2 2 25 2 2 2 4 6 2 2" xfId="24678"/>
    <cellStyle name="Normal 2 2 2 25 2 2 2 4 6 3" xfId="17192"/>
    <cellStyle name="Normal 2 2 2 25 2 2 2 4 6 3 2" xfId="20943"/>
    <cellStyle name="Normal 2 2 2 25 2 2 2 4 6 4" xfId="13431"/>
    <cellStyle name="Normal 2 2 2 25 2 2 2 4 6 5" xfId="28415"/>
    <cellStyle name="Normal 2 2 2 25 2 2 2 4 6 6" xfId="32142"/>
    <cellStyle name="Normal 2 2 2 25 2 2 2 4 6 7" xfId="35875"/>
    <cellStyle name="Normal 2 2 2 25 2 2 2 4 6 8" xfId="39606"/>
    <cellStyle name="Normal 2 2 2 25 2 2 2 4 7" xfId="4521"/>
    <cellStyle name="Normal 2 2 2 25 2 2 2 4 7 2" xfId="10766"/>
    <cellStyle name="Normal 2 2 2 25 2 2 2 4 7 2 2" xfId="24679"/>
    <cellStyle name="Normal 2 2 2 25 2 2 2 4 7 3" xfId="17193"/>
    <cellStyle name="Normal 2 2 2 25 2 2 2 4 7 3 2" xfId="20944"/>
    <cellStyle name="Normal 2 2 2 25 2 2 2 4 7 4" xfId="13432"/>
    <cellStyle name="Normal 2 2 2 25 2 2 2 4 7 5" xfId="28416"/>
    <cellStyle name="Normal 2 2 2 25 2 2 2 4 7 6" xfId="32143"/>
    <cellStyle name="Normal 2 2 2 25 2 2 2 4 7 7" xfId="35876"/>
    <cellStyle name="Normal 2 2 2 25 2 2 2 4 7 8" xfId="39607"/>
    <cellStyle name="Normal 2 2 2 25 2 2 2 4 8" xfId="4522"/>
    <cellStyle name="Normal 2 2 2 25 2 2 2 4 8 2" xfId="10767"/>
    <cellStyle name="Normal 2 2 2 25 2 2 2 4 8 2 2" xfId="24680"/>
    <cellStyle name="Normal 2 2 2 25 2 2 2 4 8 3" xfId="17194"/>
    <cellStyle name="Normal 2 2 2 25 2 2 2 4 8 3 2" xfId="20945"/>
    <cellStyle name="Normal 2 2 2 25 2 2 2 4 8 4" xfId="13433"/>
    <cellStyle name="Normal 2 2 2 25 2 2 2 4 8 5" xfId="28417"/>
    <cellStyle name="Normal 2 2 2 25 2 2 2 4 8 6" xfId="32144"/>
    <cellStyle name="Normal 2 2 2 25 2 2 2 4 8 7" xfId="35877"/>
    <cellStyle name="Normal 2 2 2 25 2 2 2 4 8 8" xfId="39608"/>
    <cellStyle name="Normal 2 2 2 25 2 2 2 4 9" xfId="4523"/>
    <cellStyle name="Normal 2 2 2 25 2 2 2 4 9 2" xfId="10768"/>
    <cellStyle name="Normal 2 2 2 25 2 2 2 4 9 2 2" xfId="24681"/>
    <cellStyle name="Normal 2 2 2 25 2 2 2 4 9 3" xfId="17195"/>
    <cellStyle name="Normal 2 2 2 25 2 2 2 4 9 3 2" xfId="20946"/>
    <cellStyle name="Normal 2 2 2 25 2 2 2 4 9 4" xfId="13434"/>
    <cellStyle name="Normal 2 2 2 25 2 2 2 4 9 5" xfId="28418"/>
    <cellStyle name="Normal 2 2 2 25 2 2 2 4 9 6" xfId="32145"/>
    <cellStyle name="Normal 2 2 2 25 2 2 2 4 9 7" xfId="35878"/>
    <cellStyle name="Normal 2 2 2 25 2 2 2 4 9 8" xfId="39609"/>
    <cellStyle name="Normal 2 2 2 25 2 2 2 5" xfId="4524"/>
    <cellStyle name="Normal 2 2 2 25 2 2 2 5 2" xfId="4525"/>
    <cellStyle name="Normal 2 2 2 25 2 2 2 5 3" xfId="10769"/>
    <cellStyle name="Normal 2 2 2 25 2 2 2 5 3 2" xfId="24682"/>
    <cellStyle name="Normal 2 2 2 25 2 2 2 5 4" xfId="17196"/>
    <cellStyle name="Normal 2 2 2 25 2 2 2 5 4 2" xfId="20947"/>
    <cellStyle name="Normal 2 2 2 25 2 2 2 5 5" xfId="13435"/>
    <cellStyle name="Normal 2 2 2 25 2 2 2 5 6" xfId="28419"/>
    <cellStyle name="Normal 2 2 2 25 2 2 2 5 7" xfId="32146"/>
    <cellStyle name="Normal 2 2 2 25 2 2 2 5 8" xfId="35879"/>
    <cellStyle name="Normal 2 2 2 25 2 2 2 5 9" xfId="39610"/>
    <cellStyle name="Normal 2 2 2 25 2 2 2 6" xfId="4526"/>
    <cellStyle name="Normal 2 2 2 25 2 2 2 7" xfId="4527"/>
    <cellStyle name="Normal 2 2 2 25 2 2 2 8" xfId="4528"/>
    <cellStyle name="Normal 2 2 2 25 2 2 2 9" xfId="4529"/>
    <cellStyle name="Normal 2 2 2 25 2 2 20" xfId="35781"/>
    <cellStyle name="Normal 2 2 2 25 2 2 21" xfId="39512"/>
    <cellStyle name="Normal 2 2 2 25 2 2 3" xfId="4530"/>
    <cellStyle name="Normal 2 2 2 25 2 2 3 10" xfId="4531"/>
    <cellStyle name="Normal 2 2 2 25 2 2 3 11" xfId="4532"/>
    <cellStyle name="Normal 2 2 2 25 2 2 3 12" xfId="4533"/>
    <cellStyle name="Normal 2 2 2 25 2 2 3 2" xfId="4534"/>
    <cellStyle name="Normal 2 2 2 25 2 2 3 2 10" xfId="4535"/>
    <cellStyle name="Normal 2 2 2 25 2 2 3 2 10 2" xfId="10776"/>
    <cellStyle name="Normal 2 2 2 25 2 2 3 2 10 2 2" xfId="24684"/>
    <cellStyle name="Normal 2 2 2 25 2 2 3 2 10 3" xfId="17198"/>
    <cellStyle name="Normal 2 2 2 25 2 2 3 2 10 3 2" xfId="20949"/>
    <cellStyle name="Normal 2 2 2 25 2 2 3 2 10 4" xfId="13437"/>
    <cellStyle name="Normal 2 2 2 25 2 2 3 2 10 5" xfId="28421"/>
    <cellStyle name="Normal 2 2 2 25 2 2 3 2 10 6" xfId="32148"/>
    <cellStyle name="Normal 2 2 2 25 2 2 3 2 10 7" xfId="35881"/>
    <cellStyle name="Normal 2 2 2 25 2 2 3 2 10 8" xfId="39612"/>
    <cellStyle name="Normal 2 2 2 25 2 2 3 2 11" xfId="4536"/>
    <cellStyle name="Normal 2 2 2 25 2 2 3 2 11 2" xfId="10777"/>
    <cellStyle name="Normal 2 2 2 25 2 2 3 2 11 2 2" xfId="24685"/>
    <cellStyle name="Normal 2 2 2 25 2 2 3 2 11 3" xfId="17199"/>
    <cellStyle name="Normal 2 2 2 25 2 2 3 2 11 3 2" xfId="20950"/>
    <cellStyle name="Normal 2 2 2 25 2 2 3 2 11 4" xfId="13438"/>
    <cellStyle name="Normal 2 2 2 25 2 2 3 2 11 5" xfId="28422"/>
    <cellStyle name="Normal 2 2 2 25 2 2 3 2 11 6" xfId="32149"/>
    <cellStyle name="Normal 2 2 2 25 2 2 3 2 11 7" xfId="35882"/>
    <cellStyle name="Normal 2 2 2 25 2 2 3 2 11 8" xfId="39613"/>
    <cellStyle name="Normal 2 2 2 25 2 2 3 2 12" xfId="4537"/>
    <cellStyle name="Normal 2 2 2 25 2 2 3 2 12 2" xfId="10778"/>
    <cellStyle name="Normal 2 2 2 25 2 2 3 2 12 2 2" xfId="24686"/>
    <cellStyle name="Normal 2 2 2 25 2 2 3 2 12 3" xfId="17200"/>
    <cellStyle name="Normal 2 2 2 25 2 2 3 2 12 3 2" xfId="20951"/>
    <cellStyle name="Normal 2 2 2 25 2 2 3 2 12 4" xfId="13439"/>
    <cellStyle name="Normal 2 2 2 25 2 2 3 2 12 5" xfId="28423"/>
    <cellStyle name="Normal 2 2 2 25 2 2 3 2 12 6" xfId="32150"/>
    <cellStyle name="Normal 2 2 2 25 2 2 3 2 12 7" xfId="35883"/>
    <cellStyle name="Normal 2 2 2 25 2 2 3 2 12 8" xfId="39614"/>
    <cellStyle name="Normal 2 2 2 25 2 2 3 2 13" xfId="10775"/>
    <cellStyle name="Normal 2 2 2 25 2 2 3 2 13 2" xfId="24683"/>
    <cellStyle name="Normal 2 2 2 25 2 2 3 2 14" xfId="17197"/>
    <cellStyle name="Normal 2 2 2 25 2 2 3 2 14 2" xfId="20948"/>
    <cellStyle name="Normal 2 2 2 25 2 2 3 2 15" xfId="13436"/>
    <cellStyle name="Normal 2 2 2 25 2 2 3 2 16" xfId="28420"/>
    <cellStyle name="Normal 2 2 2 25 2 2 3 2 17" xfId="32147"/>
    <cellStyle name="Normal 2 2 2 25 2 2 3 2 18" xfId="35880"/>
    <cellStyle name="Normal 2 2 2 25 2 2 3 2 19" xfId="39611"/>
    <cellStyle name="Normal 2 2 2 25 2 2 3 2 2" xfId="4538"/>
    <cellStyle name="Normal 2 2 2 25 2 2 3 2 2 10" xfId="4539"/>
    <cellStyle name="Normal 2 2 2 25 2 2 3 2 2 11" xfId="4540"/>
    <cellStyle name="Normal 2 2 2 25 2 2 3 2 2 2" xfId="4541"/>
    <cellStyle name="Normal 2 2 2 25 2 2 3 2 2 2 10" xfId="4542"/>
    <cellStyle name="Normal 2 2 2 25 2 2 3 2 2 2 10 2" xfId="10783"/>
    <cellStyle name="Normal 2 2 2 25 2 2 3 2 2 2 10 2 2" xfId="24688"/>
    <cellStyle name="Normal 2 2 2 25 2 2 3 2 2 2 10 3" xfId="17202"/>
    <cellStyle name="Normal 2 2 2 25 2 2 3 2 2 2 10 3 2" xfId="20953"/>
    <cellStyle name="Normal 2 2 2 25 2 2 3 2 2 2 10 4" xfId="13441"/>
    <cellStyle name="Normal 2 2 2 25 2 2 3 2 2 2 10 5" xfId="28425"/>
    <cellStyle name="Normal 2 2 2 25 2 2 3 2 2 2 10 6" xfId="32152"/>
    <cellStyle name="Normal 2 2 2 25 2 2 3 2 2 2 10 7" xfId="35885"/>
    <cellStyle name="Normal 2 2 2 25 2 2 3 2 2 2 10 8" xfId="39616"/>
    <cellStyle name="Normal 2 2 2 25 2 2 3 2 2 2 11" xfId="4543"/>
    <cellStyle name="Normal 2 2 2 25 2 2 3 2 2 2 11 2" xfId="10784"/>
    <cellStyle name="Normal 2 2 2 25 2 2 3 2 2 2 11 2 2" xfId="24689"/>
    <cellStyle name="Normal 2 2 2 25 2 2 3 2 2 2 11 3" xfId="17203"/>
    <cellStyle name="Normal 2 2 2 25 2 2 3 2 2 2 11 3 2" xfId="20954"/>
    <cellStyle name="Normal 2 2 2 25 2 2 3 2 2 2 11 4" xfId="13442"/>
    <cellStyle name="Normal 2 2 2 25 2 2 3 2 2 2 11 5" xfId="28426"/>
    <cellStyle name="Normal 2 2 2 25 2 2 3 2 2 2 11 6" xfId="32153"/>
    <cellStyle name="Normal 2 2 2 25 2 2 3 2 2 2 11 7" xfId="35886"/>
    <cellStyle name="Normal 2 2 2 25 2 2 3 2 2 2 11 8" xfId="39617"/>
    <cellStyle name="Normal 2 2 2 25 2 2 3 2 2 2 12" xfId="10782"/>
    <cellStyle name="Normal 2 2 2 25 2 2 3 2 2 2 12 2" xfId="24687"/>
    <cellStyle name="Normal 2 2 2 25 2 2 3 2 2 2 13" xfId="17201"/>
    <cellStyle name="Normal 2 2 2 25 2 2 3 2 2 2 13 2" xfId="20952"/>
    <cellStyle name="Normal 2 2 2 25 2 2 3 2 2 2 14" xfId="13440"/>
    <cellStyle name="Normal 2 2 2 25 2 2 3 2 2 2 15" xfId="28424"/>
    <cellStyle name="Normal 2 2 2 25 2 2 3 2 2 2 16" xfId="32151"/>
    <cellStyle name="Normal 2 2 2 25 2 2 3 2 2 2 17" xfId="35884"/>
    <cellStyle name="Normal 2 2 2 25 2 2 3 2 2 2 18" xfId="39615"/>
    <cellStyle name="Normal 2 2 2 25 2 2 3 2 2 2 2" xfId="4544"/>
    <cellStyle name="Normal 2 2 2 25 2 2 3 2 2 2 2 2" xfId="4545"/>
    <cellStyle name="Normal 2 2 2 25 2 2 3 2 2 2 2 2 2" xfId="10785"/>
    <cellStyle name="Normal 2 2 2 25 2 2 3 2 2 2 2 2 2 2" xfId="24690"/>
    <cellStyle name="Normal 2 2 2 25 2 2 3 2 2 2 2 2 3" xfId="17204"/>
    <cellStyle name="Normal 2 2 2 25 2 2 3 2 2 2 2 2 3 2" xfId="20955"/>
    <cellStyle name="Normal 2 2 2 25 2 2 3 2 2 2 2 2 4" xfId="13443"/>
    <cellStyle name="Normal 2 2 2 25 2 2 3 2 2 2 2 2 5" xfId="28427"/>
    <cellStyle name="Normal 2 2 2 25 2 2 3 2 2 2 2 2 6" xfId="32154"/>
    <cellStyle name="Normal 2 2 2 25 2 2 3 2 2 2 2 2 7" xfId="35887"/>
    <cellStyle name="Normal 2 2 2 25 2 2 3 2 2 2 2 2 8" xfId="39618"/>
    <cellStyle name="Normal 2 2 2 25 2 2 3 2 2 2 3" xfId="4546"/>
    <cellStyle name="Normal 2 2 2 25 2 2 3 2 2 2 3 2" xfId="10786"/>
    <cellStyle name="Normal 2 2 2 25 2 2 3 2 2 2 3 2 2" xfId="24691"/>
    <cellStyle name="Normal 2 2 2 25 2 2 3 2 2 2 3 3" xfId="17205"/>
    <cellStyle name="Normal 2 2 2 25 2 2 3 2 2 2 3 3 2" xfId="20956"/>
    <cellStyle name="Normal 2 2 2 25 2 2 3 2 2 2 3 4" xfId="13444"/>
    <cellStyle name="Normal 2 2 2 25 2 2 3 2 2 2 3 5" xfId="28428"/>
    <cellStyle name="Normal 2 2 2 25 2 2 3 2 2 2 3 6" xfId="32155"/>
    <cellStyle name="Normal 2 2 2 25 2 2 3 2 2 2 3 7" xfId="35888"/>
    <cellStyle name="Normal 2 2 2 25 2 2 3 2 2 2 3 8" xfId="39619"/>
    <cellStyle name="Normal 2 2 2 25 2 2 3 2 2 2 4" xfId="4547"/>
    <cellStyle name="Normal 2 2 2 25 2 2 3 2 2 2 4 2" xfId="10787"/>
    <cellStyle name="Normal 2 2 2 25 2 2 3 2 2 2 4 2 2" xfId="24692"/>
    <cellStyle name="Normal 2 2 2 25 2 2 3 2 2 2 4 3" xfId="17206"/>
    <cellStyle name="Normal 2 2 2 25 2 2 3 2 2 2 4 3 2" xfId="20957"/>
    <cellStyle name="Normal 2 2 2 25 2 2 3 2 2 2 4 4" xfId="13445"/>
    <cellStyle name="Normal 2 2 2 25 2 2 3 2 2 2 4 5" xfId="28429"/>
    <cellStyle name="Normal 2 2 2 25 2 2 3 2 2 2 4 6" xfId="32156"/>
    <cellStyle name="Normal 2 2 2 25 2 2 3 2 2 2 4 7" xfId="35889"/>
    <cellStyle name="Normal 2 2 2 25 2 2 3 2 2 2 4 8" xfId="39620"/>
    <cellStyle name="Normal 2 2 2 25 2 2 3 2 2 2 5" xfId="4548"/>
    <cellStyle name="Normal 2 2 2 25 2 2 3 2 2 2 5 2" xfId="10788"/>
    <cellStyle name="Normal 2 2 2 25 2 2 3 2 2 2 5 2 2" xfId="24693"/>
    <cellStyle name="Normal 2 2 2 25 2 2 3 2 2 2 5 3" xfId="17207"/>
    <cellStyle name="Normal 2 2 2 25 2 2 3 2 2 2 5 3 2" xfId="20958"/>
    <cellStyle name="Normal 2 2 2 25 2 2 3 2 2 2 5 4" xfId="13446"/>
    <cellStyle name="Normal 2 2 2 25 2 2 3 2 2 2 5 5" xfId="28430"/>
    <cellStyle name="Normal 2 2 2 25 2 2 3 2 2 2 5 6" xfId="32157"/>
    <cellStyle name="Normal 2 2 2 25 2 2 3 2 2 2 5 7" xfId="35890"/>
    <cellStyle name="Normal 2 2 2 25 2 2 3 2 2 2 5 8" xfId="39621"/>
    <cellStyle name="Normal 2 2 2 25 2 2 3 2 2 2 6" xfId="4549"/>
    <cellStyle name="Normal 2 2 2 25 2 2 3 2 2 2 6 2" xfId="10789"/>
    <cellStyle name="Normal 2 2 2 25 2 2 3 2 2 2 6 2 2" xfId="24694"/>
    <cellStyle name="Normal 2 2 2 25 2 2 3 2 2 2 6 3" xfId="17208"/>
    <cellStyle name="Normal 2 2 2 25 2 2 3 2 2 2 6 3 2" xfId="20959"/>
    <cellStyle name="Normal 2 2 2 25 2 2 3 2 2 2 6 4" xfId="13447"/>
    <cellStyle name="Normal 2 2 2 25 2 2 3 2 2 2 6 5" xfId="28431"/>
    <cellStyle name="Normal 2 2 2 25 2 2 3 2 2 2 6 6" xfId="32158"/>
    <cellStyle name="Normal 2 2 2 25 2 2 3 2 2 2 6 7" xfId="35891"/>
    <cellStyle name="Normal 2 2 2 25 2 2 3 2 2 2 6 8" xfId="39622"/>
    <cellStyle name="Normal 2 2 2 25 2 2 3 2 2 2 7" xfId="4550"/>
    <cellStyle name="Normal 2 2 2 25 2 2 3 2 2 2 7 2" xfId="10790"/>
    <cellStyle name="Normal 2 2 2 25 2 2 3 2 2 2 7 2 2" xfId="24695"/>
    <cellStyle name="Normal 2 2 2 25 2 2 3 2 2 2 7 3" xfId="17209"/>
    <cellStyle name="Normal 2 2 2 25 2 2 3 2 2 2 7 3 2" xfId="20960"/>
    <cellStyle name="Normal 2 2 2 25 2 2 3 2 2 2 7 4" xfId="13448"/>
    <cellStyle name="Normal 2 2 2 25 2 2 3 2 2 2 7 5" xfId="28432"/>
    <cellStyle name="Normal 2 2 2 25 2 2 3 2 2 2 7 6" xfId="32159"/>
    <cellStyle name="Normal 2 2 2 25 2 2 3 2 2 2 7 7" xfId="35892"/>
    <cellStyle name="Normal 2 2 2 25 2 2 3 2 2 2 7 8" xfId="39623"/>
    <cellStyle name="Normal 2 2 2 25 2 2 3 2 2 2 8" xfId="4551"/>
    <cellStyle name="Normal 2 2 2 25 2 2 3 2 2 2 8 2" xfId="10791"/>
    <cellStyle name="Normal 2 2 2 25 2 2 3 2 2 2 8 2 2" xfId="24696"/>
    <cellStyle name="Normal 2 2 2 25 2 2 3 2 2 2 8 3" xfId="17210"/>
    <cellStyle name="Normal 2 2 2 25 2 2 3 2 2 2 8 3 2" xfId="20961"/>
    <cellStyle name="Normal 2 2 2 25 2 2 3 2 2 2 8 4" xfId="13449"/>
    <cellStyle name="Normal 2 2 2 25 2 2 3 2 2 2 8 5" xfId="28433"/>
    <cellStyle name="Normal 2 2 2 25 2 2 3 2 2 2 8 6" xfId="32160"/>
    <cellStyle name="Normal 2 2 2 25 2 2 3 2 2 2 8 7" xfId="35893"/>
    <cellStyle name="Normal 2 2 2 25 2 2 3 2 2 2 8 8" xfId="39624"/>
    <cellStyle name="Normal 2 2 2 25 2 2 3 2 2 2 9" xfId="4552"/>
    <cellStyle name="Normal 2 2 2 25 2 2 3 2 2 2 9 2" xfId="10792"/>
    <cellStyle name="Normal 2 2 2 25 2 2 3 2 2 2 9 2 2" xfId="24697"/>
    <cellStyle name="Normal 2 2 2 25 2 2 3 2 2 2 9 3" xfId="17211"/>
    <cellStyle name="Normal 2 2 2 25 2 2 3 2 2 2 9 3 2" xfId="20962"/>
    <cellStyle name="Normal 2 2 2 25 2 2 3 2 2 2 9 4" xfId="13450"/>
    <cellStyle name="Normal 2 2 2 25 2 2 3 2 2 2 9 5" xfId="28434"/>
    <cellStyle name="Normal 2 2 2 25 2 2 3 2 2 2 9 6" xfId="32161"/>
    <cellStyle name="Normal 2 2 2 25 2 2 3 2 2 2 9 7" xfId="35894"/>
    <cellStyle name="Normal 2 2 2 25 2 2 3 2 2 2 9 8" xfId="39625"/>
    <cellStyle name="Normal 2 2 2 25 2 2 3 2 2 3" xfId="4553"/>
    <cellStyle name="Normal 2 2 2 25 2 2 3 2 2 3 2" xfId="4554"/>
    <cellStyle name="Normal 2 2 2 25 2 2 3 2 2 3 3" xfId="10793"/>
    <cellStyle name="Normal 2 2 2 25 2 2 3 2 2 3 3 2" xfId="24698"/>
    <cellStyle name="Normal 2 2 2 25 2 2 3 2 2 3 4" xfId="17212"/>
    <cellStyle name="Normal 2 2 2 25 2 2 3 2 2 3 4 2" xfId="20963"/>
    <cellStyle name="Normal 2 2 2 25 2 2 3 2 2 3 5" xfId="13451"/>
    <cellStyle name="Normal 2 2 2 25 2 2 3 2 2 3 6" xfId="28435"/>
    <cellStyle name="Normal 2 2 2 25 2 2 3 2 2 3 7" xfId="32162"/>
    <cellStyle name="Normal 2 2 2 25 2 2 3 2 2 3 8" xfId="35895"/>
    <cellStyle name="Normal 2 2 2 25 2 2 3 2 2 3 9" xfId="39626"/>
    <cellStyle name="Normal 2 2 2 25 2 2 3 2 2 4" xfId="4555"/>
    <cellStyle name="Normal 2 2 2 25 2 2 3 2 2 5" xfId="4556"/>
    <cellStyle name="Normal 2 2 2 25 2 2 3 2 2 6" xfId="4557"/>
    <cellStyle name="Normal 2 2 2 25 2 2 3 2 2 7" xfId="4558"/>
    <cellStyle name="Normal 2 2 2 25 2 2 3 2 2 8" xfId="4559"/>
    <cellStyle name="Normal 2 2 2 25 2 2 3 2 2 9" xfId="4560"/>
    <cellStyle name="Normal 2 2 2 25 2 2 3 2 3" xfId="4561"/>
    <cellStyle name="Normal 2 2 2 25 2 2 3 2 3 2" xfId="4562"/>
    <cellStyle name="Normal 2 2 2 25 2 2 3 2 3 2 2" xfId="10794"/>
    <cellStyle name="Normal 2 2 2 25 2 2 3 2 3 2 2 2" xfId="24699"/>
    <cellStyle name="Normal 2 2 2 25 2 2 3 2 3 2 3" xfId="17213"/>
    <cellStyle name="Normal 2 2 2 25 2 2 3 2 3 2 3 2" xfId="20964"/>
    <cellStyle name="Normal 2 2 2 25 2 2 3 2 3 2 4" xfId="13452"/>
    <cellStyle name="Normal 2 2 2 25 2 2 3 2 3 2 5" xfId="28436"/>
    <cellStyle name="Normal 2 2 2 25 2 2 3 2 3 2 6" xfId="32163"/>
    <cellStyle name="Normal 2 2 2 25 2 2 3 2 3 2 7" xfId="35896"/>
    <cellStyle name="Normal 2 2 2 25 2 2 3 2 3 2 8" xfId="39627"/>
    <cellStyle name="Normal 2 2 2 25 2 2 3 2 4" xfId="4563"/>
    <cellStyle name="Normal 2 2 2 25 2 2 3 2 4 2" xfId="10795"/>
    <cellStyle name="Normal 2 2 2 25 2 2 3 2 4 2 2" xfId="24700"/>
    <cellStyle name="Normal 2 2 2 25 2 2 3 2 4 3" xfId="17214"/>
    <cellStyle name="Normal 2 2 2 25 2 2 3 2 4 3 2" xfId="20965"/>
    <cellStyle name="Normal 2 2 2 25 2 2 3 2 4 4" xfId="13453"/>
    <cellStyle name="Normal 2 2 2 25 2 2 3 2 4 5" xfId="28437"/>
    <cellStyle name="Normal 2 2 2 25 2 2 3 2 4 6" xfId="32164"/>
    <cellStyle name="Normal 2 2 2 25 2 2 3 2 4 7" xfId="35897"/>
    <cellStyle name="Normal 2 2 2 25 2 2 3 2 4 8" xfId="39628"/>
    <cellStyle name="Normal 2 2 2 25 2 2 3 2 5" xfId="4564"/>
    <cellStyle name="Normal 2 2 2 25 2 2 3 2 5 2" xfId="10796"/>
    <cellStyle name="Normal 2 2 2 25 2 2 3 2 5 2 2" xfId="24701"/>
    <cellStyle name="Normal 2 2 2 25 2 2 3 2 5 3" xfId="17215"/>
    <cellStyle name="Normal 2 2 2 25 2 2 3 2 5 3 2" xfId="20966"/>
    <cellStyle name="Normal 2 2 2 25 2 2 3 2 5 4" xfId="13454"/>
    <cellStyle name="Normal 2 2 2 25 2 2 3 2 5 5" xfId="28438"/>
    <cellStyle name="Normal 2 2 2 25 2 2 3 2 5 6" xfId="32165"/>
    <cellStyle name="Normal 2 2 2 25 2 2 3 2 5 7" xfId="35898"/>
    <cellStyle name="Normal 2 2 2 25 2 2 3 2 5 8" xfId="39629"/>
    <cellStyle name="Normal 2 2 2 25 2 2 3 2 6" xfId="4565"/>
    <cellStyle name="Normal 2 2 2 25 2 2 3 2 6 2" xfId="10797"/>
    <cellStyle name="Normal 2 2 2 25 2 2 3 2 6 2 2" xfId="24702"/>
    <cellStyle name="Normal 2 2 2 25 2 2 3 2 6 3" xfId="17216"/>
    <cellStyle name="Normal 2 2 2 25 2 2 3 2 6 3 2" xfId="20967"/>
    <cellStyle name="Normal 2 2 2 25 2 2 3 2 6 4" xfId="13455"/>
    <cellStyle name="Normal 2 2 2 25 2 2 3 2 6 5" xfId="28439"/>
    <cellStyle name="Normal 2 2 2 25 2 2 3 2 6 6" xfId="32166"/>
    <cellStyle name="Normal 2 2 2 25 2 2 3 2 6 7" xfId="35899"/>
    <cellStyle name="Normal 2 2 2 25 2 2 3 2 6 8" xfId="39630"/>
    <cellStyle name="Normal 2 2 2 25 2 2 3 2 7" xfId="4566"/>
    <cellStyle name="Normal 2 2 2 25 2 2 3 2 7 2" xfId="10798"/>
    <cellStyle name="Normal 2 2 2 25 2 2 3 2 7 2 2" xfId="24703"/>
    <cellStyle name="Normal 2 2 2 25 2 2 3 2 7 3" xfId="17217"/>
    <cellStyle name="Normal 2 2 2 25 2 2 3 2 7 3 2" xfId="20968"/>
    <cellStyle name="Normal 2 2 2 25 2 2 3 2 7 4" xfId="13456"/>
    <cellStyle name="Normal 2 2 2 25 2 2 3 2 7 5" xfId="28440"/>
    <cellStyle name="Normal 2 2 2 25 2 2 3 2 7 6" xfId="32167"/>
    <cellStyle name="Normal 2 2 2 25 2 2 3 2 7 7" xfId="35900"/>
    <cellStyle name="Normal 2 2 2 25 2 2 3 2 7 8" xfId="39631"/>
    <cellStyle name="Normal 2 2 2 25 2 2 3 2 8" xfId="4567"/>
    <cellStyle name="Normal 2 2 2 25 2 2 3 2 8 2" xfId="10799"/>
    <cellStyle name="Normal 2 2 2 25 2 2 3 2 8 2 2" xfId="24704"/>
    <cellStyle name="Normal 2 2 2 25 2 2 3 2 8 3" xfId="17218"/>
    <cellStyle name="Normal 2 2 2 25 2 2 3 2 8 3 2" xfId="20969"/>
    <cellStyle name="Normal 2 2 2 25 2 2 3 2 8 4" xfId="13457"/>
    <cellStyle name="Normal 2 2 2 25 2 2 3 2 8 5" xfId="28441"/>
    <cellStyle name="Normal 2 2 2 25 2 2 3 2 8 6" xfId="32168"/>
    <cellStyle name="Normal 2 2 2 25 2 2 3 2 8 7" xfId="35901"/>
    <cellStyle name="Normal 2 2 2 25 2 2 3 2 8 8" xfId="39632"/>
    <cellStyle name="Normal 2 2 2 25 2 2 3 2 9" xfId="4568"/>
    <cellStyle name="Normal 2 2 2 25 2 2 3 2 9 2" xfId="10800"/>
    <cellStyle name="Normal 2 2 2 25 2 2 3 2 9 2 2" xfId="24705"/>
    <cellStyle name="Normal 2 2 2 25 2 2 3 2 9 3" xfId="17219"/>
    <cellStyle name="Normal 2 2 2 25 2 2 3 2 9 3 2" xfId="20970"/>
    <cellStyle name="Normal 2 2 2 25 2 2 3 2 9 4" xfId="13458"/>
    <cellStyle name="Normal 2 2 2 25 2 2 3 2 9 5" xfId="28442"/>
    <cellStyle name="Normal 2 2 2 25 2 2 3 2 9 6" xfId="32169"/>
    <cellStyle name="Normal 2 2 2 25 2 2 3 2 9 7" xfId="35902"/>
    <cellStyle name="Normal 2 2 2 25 2 2 3 2 9 8" xfId="39633"/>
    <cellStyle name="Normal 2 2 2 25 2 2 3 3" xfId="4569"/>
    <cellStyle name="Normal 2 2 2 25 2 2 3 3 10" xfId="4570"/>
    <cellStyle name="Normal 2 2 2 25 2 2 3 3 10 2" xfId="10802"/>
    <cellStyle name="Normal 2 2 2 25 2 2 3 3 10 2 2" xfId="24707"/>
    <cellStyle name="Normal 2 2 2 25 2 2 3 3 10 3" xfId="17221"/>
    <cellStyle name="Normal 2 2 2 25 2 2 3 3 10 3 2" xfId="20972"/>
    <cellStyle name="Normal 2 2 2 25 2 2 3 3 10 4" xfId="13460"/>
    <cellStyle name="Normal 2 2 2 25 2 2 3 3 10 5" xfId="28444"/>
    <cellStyle name="Normal 2 2 2 25 2 2 3 3 10 6" xfId="32171"/>
    <cellStyle name="Normal 2 2 2 25 2 2 3 3 10 7" xfId="35904"/>
    <cellStyle name="Normal 2 2 2 25 2 2 3 3 10 8" xfId="39635"/>
    <cellStyle name="Normal 2 2 2 25 2 2 3 3 11" xfId="4571"/>
    <cellStyle name="Normal 2 2 2 25 2 2 3 3 11 2" xfId="10803"/>
    <cellStyle name="Normal 2 2 2 25 2 2 3 3 11 2 2" xfId="24708"/>
    <cellStyle name="Normal 2 2 2 25 2 2 3 3 11 3" xfId="17222"/>
    <cellStyle name="Normal 2 2 2 25 2 2 3 3 11 3 2" xfId="20973"/>
    <cellStyle name="Normal 2 2 2 25 2 2 3 3 11 4" xfId="13461"/>
    <cellStyle name="Normal 2 2 2 25 2 2 3 3 11 5" xfId="28445"/>
    <cellStyle name="Normal 2 2 2 25 2 2 3 3 11 6" xfId="32172"/>
    <cellStyle name="Normal 2 2 2 25 2 2 3 3 11 7" xfId="35905"/>
    <cellStyle name="Normal 2 2 2 25 2 2 3 3 11 8" xfId="39636"/>
    <cellStyle name="Normal 2 2 2 25 2 2 3 3 12" xfId="10801"/>
    <cellStyle name="Normal 2 2 2 25 2 2 3 3 12 2" xfId="24706"/>
    <cellStyle name="Normal 2 2 2 25 2 2 3 3 13" xfId="17220"/>
    <cellStyle name="Normal 2 2 2 25 2 2 3 3 13 2" xfId="20971"/>
    <cellStyle name="Normal 2 2 2 25 2 2 3 3 14" xfId="13459"/>
    <cellStyle name="Normal 2 2 2 25 2 2 3 3 15" xfId="28443"/>
    <cellStyle name="Normal 2 2 2 25 2 2 3 3 16" xfId="32170"/>
    <cellStyle name="Normal 2 2 2 25 2 2 3 3 17" xfId="35903"/>
    <cellStyle name="Normal 2 2 2 25 2 2 3 3 18" xfId="39634"/>
    <cellStyle name="Normal 2 2 2 25 2 2 3 3 2" xfId="4572"/>
    <cellStyle name="Normal 2 2 2 25 2 2 3 3 2 2" xfId="4573"/>
    <cellStyle name="Normal 2 2 2 25 2 2 3 3 2 2 2" xfId="10804"/>
    <cellStyle name="Normal 2 2 2 25 2 2 3 3 2 2 2 2" xfId="24709"/>
    <cellStyle name="Normal 2 2 2 25 2 2 3 3 2 2 3" xfId="17223"/>
    <cellStyle name="Normal 2 2 2 25 2 2 3 3 2 2 3 2" xfId="20974"/>
    <cellStyle name="Normal 2 2 2 25 2 2 3 3 2 2 4" xfId="13462"/>
    <cellStyle name="Normal 2 2 2 25 2 2 3 3 2 2 5" xfId="28446"/>
    <cellStyle name="Normal 2 2 2 25 2 2 3 3 2 2 6" xfId="32173"/>
    <cellStyle name="Normal 2 2 2 25 2 2 3 3 2 2 7" xfId="35906"/>
    <cellStyle name="Normal 2 2 2 25 2 2 3 3 2 2 8" xfId="39637"/>
    <cellStyle name="Normal 2 2 2 25 2 2 3 3 3" xfId="4574"/>
    <cellStyle name="Normal 2 2 2 25 2 2 3 3 3 2" xfId="10805"/>
    <cellStyle name="Normal 2 2 2 25 2 2 3 3 3 2 2" xfId="24710"/>
    <cellStyle name="Normal 2 2 2 25 2 2 3 3 3 3" xfId="17224"/>
    <cellStyle name="Normal 2 2 2 25 2 2 3 3 3 3 2" xfId="20975"/>
    <cellStyle name="Normal 2 2 2 25 2 2 3 3 3 4" xfId="13463"/>
    <cellStyle name="Normal 2 2 2 25 2 2 3 3 3 5" xfId="28447"/>
    <cellStyle name="Normal 2 2 2 25 2 2 3 3 3 6" xfId="32174"/>
    <cellStyle name="Normal 2 2 2 25 2 2 3 3 3 7" xfId="35907"/>
    <cellStyle name="Normal 2 2 2 25 2 2 3 3 3 8" xfId="39638"/>
    <cellStyle name="Normal 2 2 2 25 2 2 3 3 4" xfId="4575"/>
    <cellStyle name="Normal 2 2 2 25 2 2 3 3 4 2" xfId="10806"/>
    <cellStyle name="Normal 2 2 2 25 2 2 3 3 4 2 2" xfId="24711"/>
    <cellStyle name="Normal 2 2 2 25 2 2 3 3 4 3" xfId="17225"/>
    <cellStyle name="Normal 2 2 2 25 2 2 3 3 4 3 2" xfId="20976"/>
    <cellStyle name="Normal 2 2 2 25 2 2 3 3 4 4" xfId="13464"/>
    <cellStyle name="Normal 2 2 2 25 2 2 3 3 4 5" xfId="28448"/>
    <cellStyle name="Normal 2 2 2 25 2 2 3 3 4 6" xfId="32175"/>
    <cellStyle name="Normal 2 2 2 25 2 2 3 3 4 7" xfId="35908"/>
    <cellStyle name="Normal 2 2 2 25 2 2 3 3 4 8" xfId="39639"/>
    <cellStyle name="Normal 2 2 2 25 2 2 3 3 5" xfId="4576"/>
    <cellStyle name="Normal 2 2 2 25 2 2 3 3 5 2" xfId="10807"/>
    <cellStyle name="Normal 2 2 2 25 2 2 3 3 5 2 2" xfId="24712"/>
    <cellStyle name="Normal 2 2 2 25 2 2 3 3 5 3" xfId="17226"/>
    <cellStyle name="Normal 2 2 2 25 2 2 3 3 5 3 2" xfId="20977"/>
    <cellStyle name="Normal 2 2 2 25 2 2 3 3 5 4" xfId="13465"/>
    <cellStyle name="Normal 2 2 2 25 2 2 3 3 5 5" xfId="28449"/>
    <cellStyle name="Normal 2 2 2 25 2 2 3 3 5 6" xfId="32176"/>
    <cellStyle name="Normal 2 2 2 25 2 2 3 3 5 7" xfId="35909"/>
    <cellStyle name="Normal 2 2 2 25 2 2 3 3 5 8" xfId="39640"/>
    <cellStyle name="Normal 2 2 2 25 2 2 3 3 6" xfId="4577"/>
    <cellStyle name="Normal 2 2 2 25 2 2 3 3 6 2" xfId="10808"/>
    <cellStyle name="Normal 2 2 2 25 2 2 3 3 6 2 2" xfId="24713"/>
    <cellStyle name="Normal 2 2 2 25 2 2 3 3 6 3" xfId="17227"/>
    <cellStyle name="Normal 2 2 2 25 2 2 3 3 6 3 2" xfId="20978"/>
    <cellStyle name="Normal 2 2 2 25 2 2 3 3 6 4" xfId="13466"/>
    <cellStyle name="Normal 2 2 2 25 2 2 3 3 6 5" xfId="28450"/>
    <cellStyle name="Normal 2 2 2 25 2 2 3 3 6 6" xfId="32177"/>
    <cellStyle name="Normal 2 2 2 25 2 2 3 3 6 7" xfId="35910"/>
    <cellStyle name="Normal 2 2 2 25 2 2 3 3 6 8" xfId="39641"/>
    <cellStyle name="Normal 2 2 2 25 2 2 3 3 7" xfId="4578"/>
    <cellStyle name="Normal 2 2 2 25 2 2 3 3 7 2" xfId="10809"/>
    <cellStyle name="Normal 2 2 2 25 2 2 3 3 7 2 2" xfId="24714"/>
    <cellStyle name="Normal 2 2 2 25 2 2 3 3 7 3" xfId="17228"/>
    <cellStyle name="Normal 2 2 2 25 2 2 3 3 7 3 2" xfId="20979"/>
    <cellStyle name="Normal 2 2 2 25 2 2 3 3 7 4" xfId="13467"/>
    <cellStyle name="Normal 2 2 2 25 2 2 3 3 7 5" xfId="28451"/>
    <cellStyle name="Normal 2 2 2 25 2 2 3 3 7 6" xfId="32178"/>
    <cellStyle name="Normal 2 2 2 25 2 2 3 3 7 7" xfId="35911"/>
    <cellStyle name="Normal 2 2 2 25 2 2 3 3 7 8" xfId="39642"/>
    <cellStyle name="Normal 2 2 2 25 2 2 3 3 8" xfId="4579"/>
    <cellStyle name="Normal 2 2 2 25 2 2 3 3 8 2" xfId="10810"/>
    <cellStyle name="Normal 2 2 2 25 2 2 3 3 8 2 2" xfId="24715"/>
    <cellStyle name="Normal 2 2 2 25 2 2 3 3 8 3" xfId="17229"/>
    <cellStyle name="Normal 2 2 2 25 2 2 3 3 8 3 2" xfId="20980"/>
    <cellStyle name="Normal 2 2 2 25 2 2 3 3 8 4" xfId="13468"/>
    <cellStyle name="Normal 2 2 2 25 2 2 3 3 8 5" xfId="28452"/>
    <cellStyle name="Normal 2 2 2 25 2 2 3 3 8 6" xfId="32179"/>
    <cellStyle name="Normal 2 2 2 25 2 2 3 3 8 7" xfId="35912"/>
    <cellStyle name="Normal 2 2 2 25 2 2 3 3 8 8" xfId="39643"/>
    <cellStyle name="Normal 2 2 2 25 2 2 3 3 9" xfId="4580"/>
    <cellStyle name="Normal 2 2 2 25 2 2 3 3 9 2" xfId="10811"/>
    <cellStyle name="Normal 2 2 2 25 2 2 3 3 9 2 2" xfId="24716"/>
    <cellStyle name="Normal 2 2 2 25 2 2 3 3 9 3" xfId="17230"/>
    <cellStyle name="Normal 2 2 2 25 2 2 3 3 9 3 2" xfId="20981"/>
    <cellStyle name="Normal 2 2 2 25 2 2 3 3 9 4" xfId="13469"/>
    <cellStyle name="Normal 2 2 2 25 2 2 3 3 9 5" xfId="28453"/>
    <cellStyle name="Normal 2 2 2 25 2 2 3 3 9 6" xfId="32180"/>
    <cellStyle name="Normal 2 2 2 25 2 2 3 3 9 7" xfId="35913"/>
    <cellStyle name="Normal 2 2 2 25 2 2 3 3 9 8" xfId="39644"/>
    <cellStyle name="Normal 2 2 2 25 2 2 3 4" xfId="4581"/>
    <cellStyle name="Normal 2 2 2 25 2 2 3 4 2" xfId="4582"/>
    <cellStyle name="Normal 2 2 2 25 2 2 3 4 3" xfId="10812"/>
    <cellStyle name="Normal 2 2 2 25 2 2 3 4 3 2" xfId="24717"/>
    <cellStyle name="Normal 2 2 2 25 2 2 3 4 4" xfId="17231"/>
    <cellStyle name="Normal 2 2 2 25 2 2 3 4 4 2" xfId="20982"/>
    <cellStyle name="Normal 2 2 2 25 2 2 3 4 5" xfId="13470"/>
    <cellStyle name="Normal 2 2 2 25 2 2 3 4 6" xfId="28454"/>
    <cellStyle name="Normal 2 2 2 25 2 2 3 4 7" xfId="32181"/>
    <cellStyle name="Normal 2 2 2 25 2 2 3 4 8" xfId="35914"/>
    <cellStyle name="Normal 2 2 2 25 2 2 3 4 9" xfId="39645"/>
    <cellStyle name="Normal 2 2 2 25 2 2 3 5" xfId="4583"/>
    <cellStyle name="Normal 2 2 2 25 2 2 3 6" xfId="4584"/>
    <cellStyle name="Normal 2 2 2 25 2 2 3 7" xfId="4585"/>
    <cellStyle name="Normal 2 2 2 25 2 2 3 8" xfId="4586"/>
    <cellStyle name="Normal 2 2 2 25 2 2 3 9" xfId="4587"/>
    <cellStyle name="Normal 2 2 2 25 2 2 4" xfId="4588"/>
    <cellStyle name="Normal 2 2 2 25 2 2 4 10" xfId="4589"/>
    <cellStyle name="Normal 2 2 2 25 2 2 4 11" xfId="4590"/>
    <cellStyle name="Normal 2 2 2 25 2 2 4 2" xfId="4591"/>
    <cellStyle name="Normal 2 2 2 25 2 2 4 2 10" xfId="4592"/>
    <cellStyle name="Normal 2 2 2 25 2 2 4 2 10 2" xfId="10818"/>
    <cellStyle name="Normal 2 2 2 25 2 2 4 2 10 2 2" xfId="24719"/>
    <cellStyle name="Normal 2 2 2 25 2 2 4 2 10 3" xfId="17233"/>
    <cellStyle name="Normal 2 2 2 25 2 2 4 2 10 3 2" xfId="20984"/>
    <cellStyle name="Normal 2 2 2 25 2 2 4 2 10 4" xfId="13472"/>
    <cellStyle name="Normal 2 2 2 25 2 2 4 2 10 5" xfId="28456"/>
    <cellStyle name="Normal 2 2 2 25 2 2 4 2 10 6" xfId="32183"/>
    <cellStyle name="Normal 2 2 2 25 2 2 4 2 10 7" xfId="35916"/>
    <cellStyle name="Normal 2 2 2 25 2 2 4 2 10 8" xfId="39647"/>
    <cellStyle name="Normal 2 2 2 25 2 2 4 2 11" xfId="4593"/>
    <cellStyle name="Normal 2 2 2 25 2 2 4 2 11 2" xfId="10819"/>
    <cellStyle name="Normal 2 2 2 25 2 2 4 2 11 2 2" xfId="24720"/>
    <cellStyle name="Normal 2 2 2 25 2 2 4 2 11 3" xfId="17234"/>
    <cellStyle name="Normal 2 2 2 25 2 2 4 2 11 3 2" xfId="20985"/>
    <cellStyle name="Normal 2 2 2 25 2 2 4 2 11 4" xfId="13473"/>
    <cellStyle name="Normal 2 2 2 25 2 2 4 2 11 5" xfId="28457"/>
    <cellStyle name="Normal 2 2 2 25 2 2 4 2 11 6" xfId="32184"/>
    <cellStyle name="Normal 2 2 2 25 2 2 4 2 11 7" xfId="35917"/>
    <cellStyle name="Normal 2 2 2 25 2 2 4 2 11 8" xfId="39648"/>
    <cellStyle name="Normal 2 2 2 25 2 2 4 2 12" xfId="10817"/>
    <cellStyle name="Normal 2 2 2 25 2 2 4 2 12 2" xfId="24718"/>
    <cellStyle name="Normal 2 2 2 25 2 2 4 2 13" xfId="17232"/>
    <cellStyle name="Normal 2 2 2 25 2 2 4 2 13 2" xfId="20983"/>
    <cellStyle name="Normal 2 2 2 25 2 2 4 2 14" xfId="13471"/>
    <cellStyle name="Normal 2 2 2 25 2 2 4 2 15" xfId="28455"/>
    <cellStyle name="Normal 2 2 2 25 2 2 4 2 16" xfId="32182"/>
    <cellStyle name="Normal 2 2 2 25 2 2 4 2 17" xfId="35915"/>
    <cellStyle name="Normal 2 2 2 25 2 2 4 2 18" xfId="39646"/>
    <cellStyle name="Normal 2 2 2 25 2 2 4 2 2" xfId="4594"/>
    <cellStyle name="Normal 2 2 2 25 2 2 4 2 2 2" xfId="4595"/>
    <cellStyle name="Normal 2 2 2 25 2 2 4 2 2 2 2" xfId="10820"/>
    <cellStyle name="Normal 2 2 2 25 2 2 4 2 2 2 2 2" xfId="24721"/>
    <cellStyle name="Normal 2 2 2 25 2 2 4 2 2 2 3" xfId="17235"/>
    <cellStyle name="Normal 2 2 2 25 2 2 4 2 2 2 3 2" xfId="20986"/>
    <cellStyle name="Normal 2 2 2 25 2 2 4 2 2 2 4" xfId="13474"/>
    <cellStyle name="Normal 2 2 2 25 2 2 4 2 2 2 5" xfId="28458"/>
    <cellStyle name="Normal 2 2 2 25 2 2 4 2 2 2 6" xfId="32185"/>
    <cellStyle name="Normal 2 2 2 25 2 2 4 2 2 2 7" xfId="35918"/>
    <cellStyle name="Normal 2 2 2 25 2 2 4 2 2 2 8" xfId="39649"/>
    <cellStyle name="Normal 2 2 2 25 2 2 4 2 3" xfId="4596"/>
    <cellStyle name="Normal 2 2 2 25 2 2 4 2 3 2" xfId="10821"/>
    <cellStyle name="Normal 2 2 2 25 2 2 4 2 3 2 2" xfId="24722"/>
    <cellStyle name="Normal 2 2 2 25 2 2 4 2 3 3" xfId="17236"/>
    <cellStyle name="Normal 2 2 2 25 2 2 4 2 3 3 2" xfId="20987"/>
    <cellStyle name="Normal 2 2 2 25 2 2 4 2 3 4" xfId="13475"/>
    <cellStyle name="Normal 2 2 2 25 2 2 4 2 3 5" xfId="28459"/>
    <cellStyle name="Normal 2 2 2 25 2 2 4 2 3 6" xfId="32186"/>
    <cellStyle name="Normal 2 2 2 25 2 2 4 2 3 7" xfId="35919"/>
    <cellStyle name="Normal 2 2 2 25 2 2 4 2 3 8" xfId="39650"/>
    <cellStyle name="Normal 2 2 2 25 2 2 4 2 4" xfId="4597"/>
    <cellStyle name="Normal 2 2 2 25 2 2 4 2 4 2" xfId="10822"/>
    <cellStyle name="Normal 2 2 2 25 2 2 4 2 4 2 2" xfId="24723"/>
    <cellStyle name="Normal 2 2 2 25 2 2 4 2 4 3" xfId="17237"/>
    <cellStyle name="Normal 2 2 2 25 2 2 4 2 4 3 2" xfId="20988"/>
    <cellStyle name="Normal 2 2 2 25 2 2 4 2 4 4" xfId="13476"/>
    <cellStyle name="Normal 2 2 2 25 2 2 4 2 4 5" xfId="28460"/>
    <cellStyle name="Normal 2 2 2 25 2 2 4 2 4 6" xfId="32187"/>
    <cellStyle name="Normal 2 2 2 25 2 2 4 2 4 7" xfId="35920"/>
    <cellStyle name="Normal 2 2 2 25 2 2 4 2 4 8" xfId="39651"/>
    <cellStyle name="Normal 2 2 2 25 2 2 4 2 5" xfId="4598"/>
    <cellStyle name="Normal 2 2 2 25 2 2 4 2 5 2" xfId="10823"/>
    <cellStyle name="Normal 2 2 2 25 2 2 4 2 5 2 2" xfId="24724"/>
    <cellStyle name="Normal 2 2 2 25 2 2 4 2 5 3" xfId="17238"/>
    <cellStyle name="Normal 2 2 2 25 2 2 4 2 5 3 2" xfId="20989"/>
    <cellStyle name="Normal 2 2 2 25 2 2 4 2 5 4" xfId="13477"/>
    <cellStyle name="Normal 2 2 2 25 2 2 4 2 5 5" xfId="28461"/>
    <cellStyle name="Normal 2 2 2 25 2 2 4 2 5 6" xfId="32188"/>
    <cellStyle name="Normal 2 2 2 25 2 2 4 2 5 7" xfId="35921"/>
    <cellStyle name="Normal 2 2 2 25 2 2 4 2 5 8" xfId="39652"/>
    <cellStyle name="Normal 2 2 2 25 2 2 4 2 6" xfId="4599"/>
    <cellStyle name="Normal 2 2 2 25 2 2 4 2 6 2" xfId="10824"/>
    <cellStyle name="Normal 2 2 2 25 2 2 4 2 6 2 2" xfId="24725"/>
    <cellStyle name="Normal 2 2 2 25 2 2 4 2 6 3" xfId="17239"/>
    <cellStyle name="Normal 2 2 2 25 2 2 4 2 6 3 2" xfId="20990"/>
    <cellStyle name="Normal 2 2 2 25 2 2 4 2 6 4" xfId="13478"/>
    <cellStyle name="Normal 2 2 2 25 2 2 4 2 6 5" xfId="28462"/>
    <cellStyle name="Normal 2 2 2 25 2 2 4 2 6 6" xfId="32189"/>
    <cellStyle name="Normal 2 2 2 25 2 2 4 2 6 7" xfId="35922"/>
    <cellStyle name="Normal 2 2 2 25 2 2 4 2 6 8" xfId="39653"/>
    <cellStyle name="Normal 2 2 2 25 2 2 4 2 7" xfId="4600"/>
    <cellStyle name="Normal 2 2 2 25 2 2 4 2 7 2" xfId="10825"/>
    <cellStyle name="Normal 2 2 2 25 2 2 4 2 7 2 2" xfId="24726"/>
    <cellStyle name="Normal 2 2 2 25 2 2 4 2 7 3" xfId="17240"/>
    <cellStyle name="Normal 2 2 2 25 2 2 4 2 7 3 2" xfId="20991"/>
    <cellStyle name="Normal 2 2 2 25 2 2 4 2 7 4" xfId="13479"/>
    <cellStyle name="Normal 2 2 2 25 2 2 4 2 7 5" xfId="28463"/>
    <cellStyle name="Normal 2 2 2 25 2 2 4 2 7 6" xfId="32190"/>
    <cellStyle name="Normal 2 2 2 25 2 2 4 2 7 7" xfId="35923"/>
    <cellStyle name="Normal 2 2 2 25 2 2 4 2 7 8" xfId="39654"/>
    <cellStyle name="Normal 2 2 2 25 2 2 4 2 8" xfId="4601"/>
    <cellStyle name="Normal 2 2 2 25 2 2 4 2 8 2" xfId="10826"/>
    <cellStyle name="Normal 2 2 2 25 2 2 4 2 8 2 2" xfId="24727"/>
    <cellStyle name="Normal 2 2 2 25 2 2 4 2 8 3" xfId="17241"/>
    <cellStyle name="Normal 2 2 2 25 2 2 4 2 8 3 2" xfId="20992"/>
    <cellStyle name="Normal 2 2 2 25 2 2 4 2 8 4" xfId="13480"/>
    <cellStyle name="Normal 2 2 2 25 2 2 4 2 8 5" xfId="28464"/>
    <cellStyle name="Normal 2 2 2 25 2 2 4 2 8 6" xfId="32191"/>
    <cellStyle name="Normal 2 2 2 25 2 2 4 2 8 7" xfId="35924"/>
    <cellStyle name="Normal 2 2 2 25 2 2 4 2 8 8" xfId="39655"/>
    <cellStyle name="Normal 2 2 2 25 2 2 4 2 9" xfId="4602"/>
    <cellStyle name="Normal 2 2 2 25 2 2 4 2 9 2" xfId="10827"/>
    <cellStyle name="Normal 2 2 2 25 2 2 4 2 9 2 2" xfId="24728"/>
    <cellStyle name="Normal 2 2 2 25 2 2 4 2 9 3" xfId="17242"/>
    <cellStyle name="Normal 2 2 2 25 2 2 4 2 9 3 2" xfId="20993"/>
    <cellStyle name="Normal 2 2 2 25 2 2 4 2 9 4" xfId="13481"/>
    <cellStyle name="Normal 2 2 2 25 2 2 4 2 9 5" xfId="28465"/>
    <cellStyle name="Normal 2 2 2 25 2 2 4 2 9 6" xfId="32192"/>
    <cellStyle name="Normal 2 2 2 25 2 2 4 2 9 7" xfId="35925"/>
    <cellStyle name="Normal 2 2 2 25 2 2 4 2 9 8" xfId="39656"/>
    <cellStyle name="Normal 2 2 2 25 2 2 4 3" xfId="4603"/>
    <cellStyle name="Normal 2 2 2 25 2 2 4 3 2" xfId="4604"/>
    <cellStyle name="Normal 2 2 2 25 2 2 4 3 3" xfId="10828"/>
    <cellStyle name="Normal 2 2 2 25 2 2 4 3 3 2" xfId="24729"/>
    <cellStyle name="Normal 2 2 2 25 2 2 4 3 4" xfId="17243"/>
    <cellStyle name="Normal 2 2 2 25 2 2 4 3 4 2" xfId="20994"/>
    <cellStyle name="Normal 2 2 2 25 2 2 4 3 5" xfId="13482"/>
    <cellStyle name="Normal 2 2 2 25 2 2 4 3 6" xfId="28466"/>
    <cellStyle name="Normal 2 2 2 25 2 2 4 3 7" xfId="32193"/>
    <cellStyle name="Normal 2 2 2 25 2 2 4 3 8" xfId="35926"/>
    <cellStyle name="Normal 2 2 2 25 2 2 4 3 9" xfId="39657"/>
    <cellStyle name="Normal 2 2 2 25 2 2 4 4" xfId="4605"/>
    <cellStyle name="Normal 2 2 2 25 2 2 4 5" xfId="4606"/>
    <cellStyle name="Normal 2 2 2 25 2 2 4 6" xfId="4607"/>
    <cellStyle name="Normal 2 2 2 25 2 2 4 7" xfId="4608"/>
    <cellStyle name="Normal 2 2 2 25 2 2 4 8" xfId="4609"/>
    <cellStyle name="Normal 2 2 2 25 2 2 4 9" xfId="4610"/>
    <cellStyle name="Normal 2 2 2 25 2 2 5" xfId="4611"/>
    <cellStyle name="Normal 2 2 2 25 2 2 5 2" xfId="4612"/>
    <cellStyle name="Normal 2 2 2 25 2 2 5 2 2" xfId="10831"/>
    <cellStyle name="Normal 2 2 2 25 2 2 5 2 2 2" xfId="24730"/>
    <cellStyle name="Normal 2 2 2 25 2 2 5 2 3" xfId="17244"/>
    <cellStyle name="Normal 2 2 2 25 2 2 5 2 3 2" xfId="20995"/>
    <cellStyle name="Normal 2 2 2 25 2 2 5 2 4" xfId="13483"/>
    <cellStyle name="Normal 2 2 2 25 2 2 5 2 5" xfId="28467"/>
    <cellStyle name="Normal 2 2 2 25 2 2 5 2 6" xfId="32194"/>
    <cellStyle name="Normal 2 2 2 25 2 2 5 2 7" xfId="35927"/>
    <cellStyle name="Normal 2 2 2 25 2 2 5 2 8" xfId="39658"/>
    <cellStyle name="Normal 2 2 2 25 2 2 6" xfId="4613"/>
    <cellStyle name="Normal 2 2 2 25 2 2 6 2" xfId="10832"/>
    <cellStyle name="Normal 2 2 2 25 2 2 6 2 2" xfId="24731"/>
    <cellStyle name="Normal 2 2 2 25 2 2 6 3" xfId="17245"/>
    <cellStyle name="Normal 2 2 2 25 2 2 6 3 2" xfId="20996"/>
    <cellStyle name="Normal 2 2 2 25 2 2 6 4" xfId="13484"/>
    <cellStyle name="Normal 2 2 2 25 2 2 6 5" xfId="28468"/>
    <cellStyle name="Normal 2 2 2 25 2 2 6 6" xfId="32195"/>
    <cellStyle name="Normal 2 2 2 25 2 2 6 7" xfId="35928"/>
    <cellStyle name="Normal 2 2 2 25 2 2 6 8" xfId="39659"/>
    <cellStyle name="Normal 2 2 2 25 2 2 7" xfId="4614"/>
    <cellStyle name="Normal 2 2 2 25 2 2 7 2" xfId="10833"/>
    <cellStyle name="Normal 2 2 2 25 2 2 7 2 2" xfId="24732"/>
    <cellStyle name="Normal 2 2 2 25 2 2 7 3" xfId="17246"/>
    <cellStyle name="Normal 2 2 2 25 2 2 7 3 2" xfId="20997"/>
    <cellStyle name="Normal 2 2 2 25 2 2 7 4" xfId="13485"/>
    <cellStyle name="Normal 2 2 2 25 2 2 7 5" xfId="28469"/>
    <cellStyle name="Normal 2 2 2 25 2 2 7 6" xfId="32196"/>
    <cellStyle name="Normal 2 2 2 25 2 2 7 7" xfId="35929"/>
    <cellStyle name="Normal 2 2 2 25 2 2 7 8" xfId="39660"/>
    <cellStyle name="Normal 2 2 2 25 2 2 8" xfId="4615"/>
    <cellStyle name="Normal 2 2 2 25 2 2 8 2" xfId="10834"/>
    <cellStyle name="Normal 2 2 2 25 2 2 8 2 2" xfId="24733"/>
    <cellStyle name="Normal 2 2 2 25 2 2 8 3" xfId="17247"/>
    <cellStyle name="Normal 2 2 2 25 2 2 8 3 2" xfId="20998"/>
    <cellStyle name="Normal 2 2 2 25 2 2 8 4" xfId="13486"/>
    <cellStyle name="Normal 2 2 2 25 2 2 8 5" xfId="28470"/>
    <cellStyle name="Normal 2 2 2 25 2 2 8 6" xfId="32197"/>
    <cellStyle name="Normal 2 2 2 25 2 2 8 7" xfId="35930"/>
    <cellStyle name="Normal 2 2 2 25 2 2 8 8" xfId="39661"/>
    <cellStyle name="Normal 2 2 2 25 2 2 9" xfId="4616"/>
    <cellStyle name="Normal 2 2 2 25 2 2 9 2" xfId="10835"/>
    <cellStyle name="Normal 2 2 2 25 2 2 9 2 2" xfId="24734"/>
    <cellStyle name="Normal 2 2 2 25 2 2 9 3" xfId="17248"/>
    <cellStyle name="Normal 2 2 2 25 2 2 9 3 2" xfId="20999"/>
    <cellStyle name="Normal 2 2 2 25 2 2 9 4" xfId="13487"/>
    <cellStyle name="Normal 2 2 2 25 2 2 9 5" xfId="28471"/>
    <cellStyle name="Normal 2 2 2 25 2 2 9 6" xfId="32198"/>
    <cellStyle name="Normal 2 2 2 25 2 2 9 7" xfId="35931"/>
    <cellStyle name="Normal 2 2 2 25 2 2 9 8" xfId="39662"/>
    <cellStyle name="Normal 2 2 2 25 2 3" xfId="4617"/>
    <cellStyle name="Normal 2 2 2 25 2 3 10" xfId="4618"/>
    <cellStyle name="Normal 2 2 2 25 2 3 10 2" xfId="10837"/>
    <cellStyle name="Normal 2 2 2 25 2 3 10 2 2" xfId="24736"/>
    <cellStyle name="Normal 2 2 2 25 2 3 10 3" xfId="17250"/>
    <cellStyle name="Normal 2 2 2 25 2 3 10 3 2" xfId="21001"/>
    <cellStyle name="Normal 2 2 2 25 2 3 10 4" xfId="13489"/>
    <cellStyle name="Normal 2 2 2 25 2 3 10 5" xfId="28473"/>
    <cellStyle name="Normal 2 2 2 25 2 3 10 6" xfId="32200"/>
    <cellStyle name="Normal 2 2 2 25 2 3 10 7" xfId="35933"/>
    <cellStyle name="Normal 2 2 2 25 2 3 10 8" xfId="39664"/>
    <cellStyle name="Normal 2 2 2 25 2 3 11" xfId="4619"/>
    <cellStyle name="Normal 2 2 2 25 2 3 11 2" xfId="10838"/>
    <cellStyle name="Normal 2 2 2 25 2 3 11 2 2" xfId="24737"/>
    <cellStyle name="Normal 2 2 2 25 2 3 11 3" xfId="17251"/>
    <cellStyle name="Normal 2 2 2 25 2 3 11 3 2" xfId="21002"/>
    <cellStyle name="Normal 2 2 2 25 2 3 11 4" xfId="13490"/>
    <cellStyle name="Normal 2 2 2 25 2 3 11 5" xfId="28474"/>
    <cellStyle name="Normal 2 2 2 25 2 3 11 6" xfId="32201"/>
    <cellStyle name="Normal 2 2 2 25 2 3 11 7" xfId="35934"/>
    <cellStyle name="Normal 2 2 2 25 2 3 11 8" xfId="39665"/>
    <cellStyle name="Normal 2 2 2 25 2 3 12" xfId="4620"/>
    <cellStyle name="Normal 2 2 2 25 2 3 12 2" xfId="10839"/>
    <cellStyle name="Normal 2 2 2 25 2 3 12 2 2" xfId="24738"/>
    <cellStyle name="Normal 2 2 2 25 2 3 12 3" xfId="17252"/>
    <cellStyle name="Normal 2 2 2 25 2 3 12 3 2" xfId="21003"/>
    <cellStyle name="Normal 2 2 2 25 2 3 12 4" xfId="13491"/>
    <cellStyle name="Normal 2 2 2 25 2 3 12 5" xfId="28475"/>
    <cellStyle name="Normal 2 2 2 25 2 3 12 6" xfId="32202"/>
    <cellStyle name="Normal 2 2 2 25 2 3 12 7" xfId="35935"/>
    <cellStyle name="Normal 2 2 2 25 2 3 12 8" xfId="39666"/>
    <cellStyle name="Normal 2 2 2 25 2 3 13" xfId="4621"/>
    <cellStyle name="Normal 2 2 2 25 2 3 13 2" xfId="10840"/>
    <cellStyle name="Normal 2 2 2 25 2 3 13 2 2" xfId="24739"/>
    <cellStyle name="Normal 2 2 2 25 2 3 13 3" xfId="17253"/>
    <cellStyle name="Normal 2 2 2 25 2 3 13 3 2" xfId="21004"/>
    <cellStyle name="Normal 2 2 2 25 2 3 13 4" xfId="13492"/>
    <cellStyle name="Normal 2 2 2 25 2 3 13 5" xfId="28476"/>
    <cellStyle name="Normal 2 2 2 25 2 3 13 6" xfId="32203"/>
    <cellStyle name="Normal 2 2 2 25 2 3 13 7" xfId="35936"/>
    <cellStyle name="Normal 2 2 2 25 2 3 13 8" xfId="39667"/>
    <cellStyle name="Normal 2 2 2 25 2 3 14" xfId="10836"/>
    <cellStyle name="Normal 2 2 2 25 2 3 14 2" xfId="24735"/>
    <cellStyle name="Normal 2 2 2 25 2 3 15" xfId="17249"/>
    <cellStyle name="Normal 2 2 2 25 2 3 15 2" xfId="21000"/>
    <cellStyle name="Normal 2 2 2 25 2 3 16" xfId="13488"/>
    <cellStyle name="Normal 2 2 2 25 2 3 17" xfId="28472"/>
    <cellStyle name="Normal 2 2 2 25 2 3 18" xfId="32199"/>
    <cellStyle name="Normal 2 2 2 25 2 3 19" xfId="35932"/>
    <cellStyle name="Normal 2 2 2 25 2 3 2" xfId="4622"/>
    <cellStyle name="Normal 2 2 2 25 2 3 2 10" xfId="4623"/>
    <cellStyle name="Normal 2 2 2 25 2 3 2 11" xfId="4624"/>
    <cellStyle name="Normal 2 2 2 25 2 3 2 12" xfId="4625"/>
    <cellStyle name="Normal 2 2 2 25 2 3 2 2" xfId="4626"/>
    <cellStyle name="Normal 2 2 2 25 2 3 2 2 10" xfId="4627"/>
    <cellStyle name="Normal 2 2 2 25 2 3 2 2 10 2" xfId="10846"/>
    <cellStyle name="Normal 2 2 2 25 2 3 2 2 10 2 2" xfId="24741"/>
    <cellStyle name="Normal 2 2 2 25 2 3 2 2 10 3" xfId="17255"/>
    <cellStyle name="Normal 2 2 2 25 2 3 2 2 10 3 2" xfId="21006"/>
    <cellStyle name="Normal 2 2 2 25 2 3 2 2 10 4" xfId="13494"/>
    <cellStyle name="Normal 2 2 2 25 2 3 2 2 10 5" xfId="28478"/>
    <cellStyle name="Normal 2 2 2 25 2 3 2 2 10 6" xfId="32205"/>
    <cellStyle name="Normal 2 2 2 25 2 3 2 2 10 7" xfId="35938"/>
    <cellStyle name="Normal 2 2 2 25 2 3 2 2 10 8" xfId="39669"/>
    <cellStyle name="Normal 2 2 2 25 2 3 2 2 11" xfId="4628"/>
    <cellStyle name="Normal 2 2 2 25 2 3 2 2 11 2" xfId="10847"/>
    <cellStyle name="Normal 2 2 2 25 2 3 2 2 11 2 2" xfId="24742"/>
    <cellStyle name="Normal 2 2 2 25 2 3 2 2 11 3" xfId="17256"/>
    <cellStyle name="Normal 2 2 2 25 2 3 2 2 11 3 2" xfId="21007"/>
    <cellStyle name="Normal 2 2 2 25 2 3 2 2 11 4" xfId="13495"/>
    <cellStyle name="Normal 2 2 2 25 2 3 2 2 11 5" xfId="28479"/>
    <cellStyle name="Normal 2 2 2 25 2 3 2 2 11 6" xfId="32206"/>
    <cellStyle name="Normal 2 2 2 25 2 3 2 2 11 7" xfId="35939"/>
    <cellStyle name="Normal 2 2 2 25 2 3 2 2 11 8" xfId="39670"/>
    <cellStyle name="Normal 2 2 2 25 2 3 2 2 12" xfId="4629"/>
    <cellStyle name="Normal 2 2 2 25 2 3 2 2 12 2" xfId="10848"/>
    <cellStyle name="Normal 2 2 2 25 2 3 2 2 12 2 2" xfId="24743"/>
    <cellStyle name="Normal 2 2 2 25 2 3 2 2 12 3" xfId="17257"/>
    <cellStyle name="Normal 2 2 2 25 2 3 2 2 12 3 2" xfId="21008"/>
    <cellStyle name="Normal 2 2 2 25 2 3 2 2 12 4" xfId="13496"/>
    <cellStyle name="Normal 2 2 2 25 2 3 2 2 12 5" xfId="28480"/>
    <cellStyle name="Normal 2 2 2 25 2 3 2 2 12 6" xfId="32207"/>
    <cellStyle name="Normal 2 2 2 25 2 3 2 2 12 7" xfId="35940"/>
    <cellStyle name="Normal 2 2 2 25 2 3 2 2 12 8" xfId="39671"/>
    <cellStyle name="Normal 2 2 2 25 2 3 2 2 13" xfId="10845"/>
    <cellStyle name="Normal 2 2 2 25 2 3 2 2 13 2" xfId="24740"/>
    <cellStyle name="Normal 2 2 2 25 2 3 2 2 14" xfId="17254"/>
    <cellStyle name="Normal 2 2 2 25 2 3 2 2 14 2" xfId="21005"/>
    <cellStyle name="Normal 2 2 2 25 2 3 2 2 15" xfId="13493"/>
    <cellStyle name="Normal 2 2 2 25 2 3 2 2 16" xfId="28477"/>
    <cellStyle name="Normal 2 2 2 25 2 3 2 2 17" xfId="32204"/>
    <cellStyle name="Normal 2 2 2 25 2 3 2 2 18" xfId="35937"/>
    <cellStyle name="Normal 2 2 2 25 2 3 2 2 19" xfId="39668"/>
    <cellStyle name="Normal 2 2 2 25 2 3 2 2 2" xfId="4630"/>
    <cellStyle name="Normal 2 2 2 25 2 3 2 2 2 10" xfId="4631"/>
    <cellStyle name="Normal 2 2 2 25 2 3 2 2 2 11" xfId="4632"/>
    <cellStyle name="Normal 2 2 2 25 2 3 2 2 2 2" xfId="4633"/>
    <cellStyle name="Normal 2 2 2 25 2 3 2 2 2 2 10" xfId="4634"/>
    <cellStyle name="Normal 2 2 2 25 2 3 2 2 2 2 10 2" xfId="10852"/>
    <cellStyle name="Normal 2 2 2 25 2 3 2 2 2 2 10 2 2" xfId="24745"/>
    <cellStyle name="Normal 2 2 2 25 2 3 2 2 2 2 10 3" xfId="17259"/>
    <cellStyle name="Normal 2 2 2 25 2 3 2 2 2 2 10 3 2" xfId="21010"/>
    <cellStyle name="Normal 2 2 2 25 2 3 2 2 2 2 10 4" xfId="13498"/>
    <cellStyle name="Normal 2 2 2 25 2 3 2 2 2 2 10 5" xfId="28482"/>
    <cellStyle name="Normal 2 2 2 25 2 3 2 2 2 2 10 6" xfId="32209"/>
    <cellStyle name="Normal 2 2 2 25 2 3 2 2 2 2 10 7" xfId="35942"/>
    <cellStyle name="Normal 2 2 2 25 2 3 2 2 2 2 10 8" xfId="39673"/>
    <cellStyle name="Normal 2 2 2 25 2 3 2 2 2 2 11" xfId="4635"/>
    <cellStyle name="Normal 2 2 2 25 2 3 2 2 2 2 11 2" xfId="10853"/>
    <cellStyle name="Normal 2 2 2 25 2 3 2 2 2 2 11 2 2" xfId="24746"/>
    <cellStyle name="Normal 2 2 2 25 2 3 2 2 2 2 11 3" xfId="17260"/>
    <cellStyle name="Normal 2 2 2 25 2 3 2 2 2 2 11 3 2" xfId="21011"/>
    <cellStyle name="Normal 2 2 2 25 2 3 2 2 2 2 11 4" xfId="13499"/>
    <cellStyle name="Normal 2 2 2 25 2 3 2 2 2 2 11 5" xfId="28483"/>
    <cellStyle name="Normal 2 2 2 25 2 3 2 2 2 2 11 6" xfId="32210"/>
    <cellStyle name="Normal 2 2 2 25 2 3 2 2 2 2 11 7" xfId="35943"/>
    <cellStyle name="Normal 2 2 2 25 2 3 2 2 2 2 11 8" xfId="39674"/>
    <cellStyle name="Normal 2 2 2 25 2 3 2 2 2 2 12" xfId="10851"/>
    <cellStyle name="Normal 2 2 2 25 2 3 2 2 2 2 12 2" xfId="24744"/>
    <cellStyle name="Normal 2 2 2 25 2 3 2 2 2 2 13" xfId="17258"/>
    <cellStyle name="Normal 2 2 2 25 2 3 2 2 2 2 13 2" xfId="21009"/>
    <cellStyle name="Normal 2 2 2 25 2 3 2 2 2 2 14" xfId="13497"/>
    <cellStyle name="Normal 2 2 2 25 2 3 2 2 2 2 15" xfId="28481"/>
    <cellStyle name="Normal 2 2 2 25 2 3 2 2 2 2 16" xfId="32208"/>
    <cellStyle name="Normal 2 2 2 25 2 3 2 2 2 2 17" xfId="35941"/>
    <cellStyle name="Normal 2 2 2 25 2 3 2 2 2 2 18" xfId="39672"/>
    <cellStyle name="Normal 2 2 2 25 2 3 2 2 2 2 2" xfId="4636"/>
    <cellStyle name="Normal 2 2 2 25 2 3 2 2 2 2 2 2" xfId="4637"/>
    <cellStyle name="Normal 2 2 2 25 2 3 2 2 2 2 2 2 2" xfId="10854"/>
    <cellStyle name="Normal 2 2 2 25 2 3 2 2 2 2 2 2 2 2" xfId="24747"/>
    <cellStyle name="Normal 2 2 2 25 2 3 2 2 2 2 2 2 3" xfId="17261"/>
    <cellStyle name="Normal 2 2 2 25 2 3 2 2 2 2 2 2 3 2" xfId="21012"/>
    <cellStyle name="Normal 2 2 2 25 2 3 2 2 2 2 2 2 4" xfId="13500"/>
    <cellStyle name="Normal 2 2 2 25 2 3 2 2 2 2 2 2 5" xfId="28484"/>
    <cellStyle name="Normal 2 2 2 25 2 3 2 2 2 2 2 2 6" xfId="32211"/>
    <cellStyle name="Normal 2 2 2 25 2 3 2 2 2 2 2 2 7" xfId="35944"/>
    <cellStyle name="Normal 2 2 2 25 2 3 2 2 2 2 2 2 8" xfId="39675"/>
    <cellStyle name="Normal 2 2 2 25 2 3 2 2 2 2 3" xfId="4638"/>
    <cellStyle name="Normal 2 2 2 25 2 3 2 2 2 2 3 2" xfId="10855"/>
    <cellStyle name="Normal 2 2 2 25 2 3 2 2 2 2 3 2 2" xfId="24748"/>
    <cellStyle name="Normal 2 2 2 25 2 3 2 2 2 2 3 3" xfId="17262"/>
    <cellStyle name="Normal 2 2 2 25 2 3 2 2 2 2 3 3 2" xfId="21013"/>
    <cellStyle name="Normal 2 2 2 25 2 3 2 2 2 2 3 4" xfId="13501"/>
    <cellStyle name="Normal 2 2 2 25 2 3 2 2 2 2 3 5" xfId="28485"/>
    <cellStyle name="Normal 2 2 2 25 2 3 2 2 2 2 3 6" xfId="32212"/>
    <cellStyle name="Normal 2 2 2 25 2 3 2 2 2 2 3 7" xfId="35945"/>
    <cellStyle name="Normal 2 2 2 25 2 3 2 2 2 2 3 8" xfId="39676"/>
    <cellStyle name="Normal 2 2 2 25 2 3 2 2 2 2 4" xfId="4639"/>
    <cellStyle name="Normal 2 2 2 25 2 3 2 2 2 2 4 2" xfId="10856"/>
    <cellStyle name="Normal 2 2 2 25 2 3 2 2 2 2 4 2 2" xfId="24749"/>
    <cellStyle name="Normal 2 2 2 25 2 3 2 2 2 2 4 3" xfId="17263"/>
    <cellStyle name="Normal 2 2 2 25 2 3 2 2 2 2 4 3 2" xfId="21014"/>
    <cellStyle name="Normal 2 2 2 25 2 3 2 2 2 2 4 4" xfId="13502"/>
    <cellStyle name="Normal 2 2 2 25 2 3 2 2 2 2 4 5" xfId="28486"/>
    <cellStyle name="Normal 2 2 2 25 2 3 2 2 2 2 4 6" xfId="32213"/>
    <cellStyle name="Normal 2 2 2 25 2 3 2 2 2 2 4 7" xfId="35946"/>
    <cellStyle name="Normal 2 2 2 25 2 3 2 2 2 2 4 8" xfId="39677"/>
    <cellStyle name="Normal 2 2 2 25 2 3 2 2 2 2 5" xfId="4640"/>
    <cellStyle name="Normal 2 2 2 25 2 3 2 2 2 2 5 2" xfId="10857"/>
    <cellStyle name="Normal 2 2 2 25 2 3 2 2 2 2 5 2 2" xfId="24750"/>
    <cellStyle name="Normal 2 2 2 25 2 3 2 2 2 2 5 3" xfId="17264"/>
    <cellStyle name="Normal 2 2 2 25 2 3 2 2 2 2 5 3 2" xfId="21015"/>
    <cellStyle name="Normal 2 2 2 25 2 3 2 2 2 2 5 4" xfId="13503"/>
    <cellStyle name="Normal 2 2 2 25 2 3 2 2 2 2 5 5" xfId="28487"/>
    <cellStyle name="Normal 2 2 2 25 2 3 2 2 2 2 5 6" xfId="32214"/>
    <cellStyle name="Normal 2 2 2 25 2 3 2 2 2 2 5 7" xfId="35947"/>
    <cellStyle name="Normal 2 2 2 25 2 3 2 2 2 2 5 8" xfId="39678"/>
    <cellStyle name="Normal 2 2 2 25 2 3 2 2 2 2 6" xfId="4641"/>
    <cellStyle name="Normal 2 2 2 25 2 3 2 2 2 2 6 2" xfId="10858"/>
    <cellStyle name="Normal 2 2 2 25 2 3 2 2 2 2 6 2 2" xfId="24751"/>
    <cellStyle name="Normal 2 2 2 25 2 3 2 2 2 2 6 3" xfId="17265"/>
    <cellStyle name="Normal 2 2 2 25 2 3 2 2 2 2 6 3 2" xfId="21016"/>
    <cellStyle name="Normal 2 2 2 25 2 3 2 2 2 2 6 4" xfId="13504"/>
    <cellStyle name="Normal 2 2 2 25 2 3 2 2 2 2 6 5" xfId="28488"/>
    <cellStyle name="Normal 2 2 2 25 2 3 2 2 2 2 6 6" xfId="32215"/>
    <cellStyle name="Normal 2 2 2 25 2 3 2 2 2 2 6 7" xfId="35948"/>
    <cellStyle name="Normal 2 2 2 25 2 3 2 2 2 2 6 8" xfId="39679"/>
    <cellStyle name="Normal 2 2 2 25 2 3 2 2 2 2 7" xfId="4642"/>
    <cellStyle name="Normal 2 2 2 25 2 3 2 2 2 2 7 2" xfId="10859"/>
    <cellStyle name="Normal 2 2 2 25 2 3 2 2 2 2 7 2 2" xfId="24752"/>
    <cellStyle name="Normal 2 2 2 25 2 3 2 2 2 2 7 3" xfId="17266"/>
    <cellStyle name="Normal 2 2 2 25 2 3 2 2 2 2 7 3 2" xfId="21017"/>
    <cellStyle name="Normal 2 2 2 25 2 3 2 2 2 2 7 4" xfId="13505"/>
    <cellStyle name="Normal 2 2 2 25 2 3 2 2 2 2 7 5" xfId="28489"/>
    <cellStyle name="Normal 2 2 2 25 2 3 2 2 2 2 7 6" xfId="32216"/>
    <cellStyle name="Normal 2 2 2 25 2 3 2 2 2 2 7 7" xfId="35949"/>
    <cellStyle name="Normal 2 2 2 25 2 3 2 2 2 2 7 8" xfId="39680"/>
    <cellStyle name="Normal 2 2 2 25 2 3 2 2 2 2 8" xfId="4643"/>
    <cellStyle name="Normal 2 2 2 25 2 3 2 2 2 2 8 2" xfId="10860"/>
    <cellStyle name="Normal 2 2 2 25 2 3 2 2 2 2 8 2 2" xfId="24753"/>
    <cellStyle name="Normal 2 2 2 25 2 3 2 2 2 2 8 3" xfId="17267"/>
    <cellStyle name="Normal 2 2 2 25 2 3 2 2 2 2 8 3 2" xfId="21018"/>
    <cellStyle name="Normal 2 2 2 25 2 3 2 2 2 2 8 4" xfId="13506"/>
    <cellStyle name="Normal 2 2 2 25 2 3 2 2 2 2 8 5" xfId="28490"/>
    <cellStyle name="Normal 2 2 2 25 2 3 2 2 2 2 8 6" xfId="32217"/>
    <cellStyle name="Normal 2 2 2 25 2 3 2 2 2 2 8 7" xfId="35950"/>
    <cellStyle name="Normal 2 2 2 25 2 3 2 2 2 2 8 8" xfId="39681"/>
    <cellStyle name="Normal 2 2 2 25 2 3 2 2 2 2 9" xfId="4644"/>
    <cellStyle name="Normal 2 2 2 25 2 3 2 2 2 2 9 2" xfId="10861"/>
    <cellStyle name="Normal 2 2 2 25 2 3 2 2 2 2 9 2 2" xfId="24754"/>
    <cellStyle name="Normal 2 2 2 25 2 3 2 2 2 2 9 3" xfId="17268"/>
    <cellStyle name="Normal 2 2 2 25 2 3 2 2 2 2 9 3 2" xfId="21019"/>
    <cellStyle name="Normal 2 2 2 25 2 3 2 2 2 2 9 4" xfId="13507"/>
    <cellStyle name="Normal 2 2 2 25 2 3 2 2 2 2 9 5" xfId="28491"/>
    <cellStyle name="Normal 2 2 2 25 2 3 2 2 2 2 9 6" xfId="32218"/>
    <cellStyle name="Normal 2 2 2 25 2 3 2 2 2 2 9 7" xfId="35951"/>
    <cellStyle name="Normal 2 2 2 25 2 3 2 2 2 2 9 8" xfId="39682"/>
    <cellStyle name="Normal 2 2 2 25 2 3 2 2 2 3" xfId="4645"/>
    <cellStyle name="Normal 2 2 2 25 2 3 2 2 2 3 2" xfId="4646"/>
    <cellStyle name="Normal 2 2 2 25 2 3 2 2 2 3 3" xfId="10862"/>
    <cellStyle name="Normal 2 2 2 25 2 3 2 2 2 3 3 2" xfId="24755"/>
    <cellStyle name="Normal 2 2 2 25 2 3 2 2 2 3 4" xfId="17269"/>
    <cellStyle name="Normal 2 2 2 25 2 3 2 2 2 3 4 2" xfId="21020"/>
    <cellStyle name="Normal 2 2 2 25 2 3 2 2 2 3 5" xfId="13508"/>
    <cellStyle name="Normal 2 2 2 25 2 3 2 2 2 3 6" xfId="28492"/>
    <cellStyle name="Normal 2 2 2 25 2 3 2 2 2 3 7" xfId="32219"/>
    <cellStyle name="Normal 2 2 2 25 2 3 2 2 2 3 8" xfId="35952"/>
    <cellStyle name="Normal 2 2 2 25 2 3 2 2 2 3 9" xfId="39683"/>
    <cellStyle name="Normal 2 2 2 25 2 3 2 2 2 4" xfId="4647"/>
    <cellStyle name="Normal 2 2 2 25 2 3 2 2 2 5" xfId="4648"/>
    <cellStyle name="Normal 2 2 2 25 2 3 2 2 2 6" xfId="4649"/>
    <cellStyle name="Normal 2 2 2 25 2 3 2 2 2 7" xfId="4650"/>
    <cellStyle name="Normal 2 2 2 25 2 3 2 2 2 8" xfId="4651"/>
    <cellStyle name="Normal 2 2 2 25 2 3 2 2 2 9" xfId="4652"/>
    <cellStyle name="Normal 2 2 2 25 2 3 2 2 3" xfId="4653"/>
    <cellStyle name="Normal 2 2 2 25 2 3 2 2 3 2" xfId="4654"/>
    <cellStyle name="Normal 2 2 2 25 2 3 2 2 3 2 2" xfId="10863"/>
    <cellStyle name="Normal 2 2 2 25 2 3 2 2 3 2 2 2" xfId="24756"/>
    <cellStyle name="Normal 2 2 2 25 2 3 2 2 3 2 3" xfId="17270"/>
    <cellStyle name="Normal 2 2 2 25 2 3 2 2 3 2 3 2" xfId="21021"/>
    <cellStyle name="Normal 2 2 2 25 2 3 2 2 3 2 4" xfId="13509"/>
    <cellStyle name="Normal 2 2 2 25 2 3 2 2 3 2 5" xfId="28493"/>
    <cellStyle name="Normal 2 2 2 25 2 3 2 2 3 2 6" xfId="32220"/>
    <cellStyle name="Normal 2 2 2 25 2 3 2 2 3 2 7" xfId="35953"/>
    <cellStyle name="Normal 2 2 2 25 2 3 2 2 3 2 8" xfId="39684"/>
    <cellStyle name="Normal 2 2 2 25 2 3 2 2 4" xfId="4655"/>
    <cellStyle name="Normal 2 2 2 25 2 3 2 2 4 2" xfId="10864"/>
    <cellStyle name="Normal 2 2 2 25 2 3 2 2 4 2 2" xfId="24757"/>
    <cellStyle name="Normal 2 2 2 25 2 3 2 2 4 3" xfId="17271"/>
    <cellStyle name="Normal 2 2 2 25 2 3 2 2 4 3 2" xfId="21022"/>
    <cellStyle name="Normal 2 2 2 25 2 3 2 2 4 4" xfId="13510"/>
    <cellStyle name="Normal 2 2 2 25 2 3 2 2 4 5" xfId="28494"/>
    <cellStyle name="Normal 2 2 2 25 2 3 2 2 4 6" xfId="32221"/>
    <cellStyle name="Normal 2 2 2 25 2 3 2 2 4 7" xfId="35954"/>
    <cellStyle name="Normal 2 2 2 25 2 3 2 2 4 8" xfId="39685"/>
    <cellStyle name="Normal 2 2 2 25 2 3 2 2 5" xfId="4656"/>
    <cellStyle name="Normal 2 2 2 25 2 3 2 2 5 2" xfId="10865"/>
    <cellStyle name="Normal 2 2 2 25 2 3 2 2 5 2 2" xfId="24758"/>
    <cellStyle name="Normal 2 2 2 25 2 3 2 2 5 3" xfId="17272"/>
    <cellStyle name="Normal 2 2 2 25 2 3 2 2 5 3 2" xfId="21023"/>
    <cellStyle name="Normal 2 2 2 25 2 3 2 2 5 4" xfId="13511"/>
    <cellStyle name="Normal 2 2 2 25 2 3 2 2 5 5" xfId="28495"/>
    <cellStyle name="Normal 2 2 2 25 2 3 2 2 5 6" xfId="32222"/>
    <cellStyle name="Normal 2 2 2 25 2 3 2 2 5 7" xfId="35955"/>
    <cellStyle name="Normal 2 2 2 25 2 3 2 2 5 8" xfId="39686"/>
    <cellStyle name="Normal 2 2 2 25 2 3 2 2 6" xfId="4657"/>
    <cellStyle name="Normal 2 2 2 25 2 3 2 2 6 2" xfId="10866"/>
    <cellStyle name="Normal 2 2 2 25 2 3 2 2 6 2 2" xfId="24759"/>
    <cellStyle name="Normal 2 2 2 25 2 3 2 2 6 3" xfId="17273"/>
    <cellStyle name="Normal 2 2 2 25 2 3 2 2 6 3 2" xfId="21024"/>
    <cellStyle name="Normal 2 2 2 25 2 3 2 2 6 4" xfId="13512"/>
    <cellStyle name="Normal 2 2 2 25 2 3 2 2 6 5" xfId="28496"/>
    <cellStyle name="Normal 2 2 2 25 2 3 2 2 6 6" xfId="32223"/>
    <cellStyle name="Normal 2 2 2 25 2 3 2 2 6 7" xfId="35956"/>
    <cellStyle name="Normal 2 2 2 25 2 3 2 2 6 8" xfId="39687"/>
    <cellStyle name="Normal 2 2 2 25 2 3 2 2 7" xfId="4658"/>
    <cellStyle name="Normal 2 2 2 25 2 3 2 2 7 2" xfId="10867"/>
    <cellStyle name="Normal 2 2 2 25 2 3 2 2 7 2 2" xfId="24760"/>
    <cellStyle name="Normal 2 2 2 25 2 3 2 2 7 3" xfId="17274"/>
    <cellStyle name="Normal 2 2 2 25 2 3 2 2 7 3 2" xfId="21025"/>
    <cellStyle name="Normal 2 2 2 25 2 3 2 2 7 4" xfId="13513"/>
    <cellStyle name="Normal 2 2 2 25 2 3 2 2 7 5" xfId="28497"/>
    <cellStyle name="Normal 2 2 2 25 2 3 2 2 7 6" xfId="32224"/>
    <cellStyle name="Normal 2 2 2 25 2 3 2 2 7 7" xfId="35957"/>
    <cellStyle name="Normal 2 2 2 25 2 3 2 2 7 8" xfId="39688"/>
    <cellStyle name="Normal 2 2 2 25 2 3 2 2 8" xfId="4659"/>
    <cellStyle name="Normal 2 2 2 25 2 3 2 2 8 2" xfId="10868"/>
    <cellStyle name="Normal 2 2 2 25 2 3 2 2 8 2 2" xfId="24761"/>
    <cellStyle name="Normal 2 2 2 25 2 3 2 2 8 3" xfId="17275"/>
    <cellStyle name="Normal 2 2 2 25 2 3 2 2 8 3 2" xfId="21026"/>
    <cellStyle name="Normal 2 2 2 25 2 3 2 2 8 4" xfId="13514"/>
    <cellStyle name="Normal 2 2 2 25 2 3 2 2 8 5" xfId="28498"/>
    <cellStyle name="Normal 2 2 2 25 2 3 2 2 8 6" xfId="32225"/>
    <cellStyle name="Normal 2 2 2 25 2 3 2 2 8 7" xfId="35958"/>
    <cellStyle name="Normal 2 2 2 25 2 3 2 2 8 8" xfId="39689"/>
    <cellStyle name="Normal 2 2 2 25 2 3 2 2 9" xfId="4660"/>
    <cellStyle name="Normal 2 2 2 25 2 3 2 2 9 2" xfId="10869"/>
    <cellStyle name="Normal 2 2 2 25 2 3 2 2 9 2 2" xfId="24762"/>
    <cellStyle name="Normal 2 2 2 25 2 3 2 2 9 3" xfId="17276"/>
    <cellStyle name="Normal 2 2 2 25 2 3 2 2 9 3 2" xfId="21027"/>
    <cellStyle name="Normal 2 2 2 25 2 3 2 2 9 4" xfId="13515"/>
    <cellStyle name="Normal 2 2 2 25 2 3 2 2 9 5" xfId="28499"/>
    <cellStyle name="Normal 2 2 2 25 2 3 2 2 9 6" xfId="32226"/>
    <cellStyle name="Normal 2 2 2 25 2 3 2 2 9 7" xfId="35959"/>
    <cellStyle name="Normal 2 2 2 25 2 3 2 2 9 8" xfId="39690"/>
    <cellStyle name="Normal 2 2 2 25 2 3 2 3" xfId="4661"/>
    <cellStyle name="Normal 2 2 2 25 2 3 2 3 10" xfId="4662"/>
    <cellStyle name="Normal 2 2 2 25 2 3 2 3 10 2" xfId="10871"/>
    <cellStyle name="Normal 2 2 2 25 2 3 2 3 10 2 2" xfId="24764"/>
    <cellStyle name="Normal 2 2 2 25 2 3 2 3 10 3" xfId="17278"/>
    <cellStyle name="Normal 2 2 2 25 2 3 2 3 10 3 2" xfId="21029"/>
    <cellStyle name="Normal 2 2 2 25 2 3 2 3 10 4" xfId="13517"/>
    <cellStyle name="Normal 2 2 2 25 2 3 2 3 10 5" xfId="28501"/>
    <cellStyle name="Normal 2 2 2 25 2 3 2 3 10 6" xfId="32228"/>
    <cellStyle name="Normal 2 2 2 25 2 3 2 3 10 7" xfId="35961"/>
    <cellStyle name="Normal 2 2 2 25 2 3 2 3 10 8" xfId="39692"/>
    <cellStyle name="Normal 2 2 2 25 2 3 2 3 11" xfId="4663"/>
    <cellStyle name="Normal 2 2 2 25 2 3 2 3 11 2" xfId="10872"/>
    <cellStyle name="Normal 2 2 2 25 2 3 2 3 11 2 2" xfId="24765"/>
    <cellStyle name="Normal 2 2 2 25 2 3 2 3 11 3" xfId="17279"/>
    <cellStyle name="Normal 2 2 2 25 2 3 2 3 11 3 2" xfId="21030"/>
    <cellStyle name="Normal 2 2 2 25 2 3 2 3 11 4" xfId="13518"/>
    <cellStyle name="Normal 2 2 2 25 2 3 2 3 11 5" xfId="28502"/>
    <cellStyle name="Normal 2 2 2 25 2 3 2 3 11 6" xfId="32229"/>
    <cellStyle name="Normal 2 2 2 25 2 3 2 3 11 7" xfId="35962"/>
    <cellStyle name="Normal 2 2 2 25 2 3 2 3 11 8" xfId="39693"/>
    <cellStyle name="Normal 2 2 2 25 2 3 2 3 12" xfId="10870"/>
    <cellStyle name="Normal 2 2 2 25 2 3 2 3 12 2" xfId="24763"/>
    <cellStyle name="Normal 2 2 2 25 2 3 2 3 13" xfId="17277"/>
    <cellStyle name="Normal 2 2 2 25 2 3 2 3 13 2" xfId="21028"/>
    <cellStyle name="Normal 2 2 2 25 2 3 2 3 14" xfId="13516"/>
    <cellStyle name="Normal 2 2 2 25 2 3 2 3 15" xfId="28500"/>
    <cellStyle name="Normal 2 2 2 25 2 3 2 3 16" xfId="32227"/>
    <cellStyle name="Normal 2 2 2 25 2 3 2 3 17" xfId="35960"/>
    <cellStyle name="Normal 2 2 2 25 2 3 2 3 18" xfId="39691"/>
    <cellStyle name="Normal 2 2 2 25 2 3 2 3 2" xfId="4664"/>
    <cellStyle name="Normal 2 2 2 25 2 3 2 3 2 2" xfId="4665"/>
    <cellStyle name="Normal 2 2 2 25 2 3 2 3 2 2 2" xfId="10874"/>
    <cellStyle name="Normal 2 2 2 25 2 3 2 3 2 2 2 2" xfId="24766"/>
    <cellStyle name="Normal 2 2 2 25 2 3 2 3 2 2 3" xfId="17280"/>
    <cellStyle name="Normal 2 2 2 25 2 3 2 3 2 2 3 2" xfId="21031"/>
    <cellStyle name="Normal 2 2 2 25 2 3 2 3 2 2 4" xfId="13519"/>
    <cellStyle name="Normal 2 2 2 25 2 3 2 3 2 2 5" xfId="28503"/>
    <cellStyle name="Normal 2 2 2 25 2 3 2 3 2 2 6" xfId="32230"/>
    <cellStyle name="Normal 2 2 2 25 2 3 2 3 2 2 7" xfId="35963"/>
    <cellStyle name="Normal 2 2 2 25 2 3 2 3 2 2 8" xfId="39694"/>
    <cellStyle name="Normal 2 2 2 25 2 3 2 3 3" xfId="4666"/>
    <cellStyle name="Normal 2 2 2 25 2 3 2 3 3 2" xfId="10875"/>
    <cellStyle name="Normal 2 2 2 25 2 3 2 3 3 2 2" xfId="24767"/>
    <cellStyle name="Normal 2 2 2 25 2 3 2 3 3 3" xfId="17281"/>
    <cellStyle name="Normal 2 2 2 25 2 3 2 3 3 3 2" xfId="21032"/>
    <cellStyle name="Normal 2 2 2 25 2 3 2 3 3 4" xfId="13520"/>
    <cellStyle name="Normal 2 2 2 25 2 3 2 3 3 5" xfId="28504"/>
    <cellStyle name="Normal 2 2 2 25 2 3 2 3 3 6" xfId="32231"/>
    <cellStyle name="Normal 2 2 2 25 2 3 2 3 3 7" xfId="35964"/>
    <cellStyle name="Normal 2 2 2 25 2 3 2 3 3 8" xfId="39695"/>
    <cellStyle name="Normal 2 2 2 25 2 3 2 3 4" xfId="4667"/>
    <cellStyle name="Normal 2 2 2 25 2 3 2 3 4 2" xfId="10876"/>
    <cellStyle name="Normal 2 2 2 25 2 3 2 3 4 2 2" xfId="24768"/>
    <cellStyle name="Normal 2 2 2 25 2 3 2 3 4 3" xfId="17282"/>
    <cellStyle name="Normal 2 2 2 25 2 3 2 3 4 3 2" xfId="21033"/>
    <cellStyle name="Normal 2 2 2 25 2 3 2 3 4 4" xfId="13521"/>
    <cellStyle name="Normal 2 2 2 25 2 3 2 3 4 5" xfId="28505"/>
    <cellStyle name="Normal 2 2 2 25 2 3 2 3 4 6" xfId="32232"/>
    <cellStyle name="Normal 2 2 2 25 2 3 2 3 4 7" xfId="35965"/>
    <cellStyle name="Normal 2 2 2 25 2 3 2 3 4 8" xfId="39696"/>
    <cellStyle name="Normal 2 2 2 25 2 3 2 3 5" xfId="4668"/>
    <cellStyle name="Normal 2 2 2 25 2 3 2 3 5 2" xfId="10877"/>
    <cellStyle name="Normal 2 2 2 25 2 3 2 3 5 2 2" xfId="24769"/>
    <cellStyle name="Normal 2 2 2 25 2 3 2 3 5 3" xfId="17283"/>
    <cellStyle name="Normal 2 2 2 25 2 3 2 3 5 3 2" xfId="21034"/>
    <cellStyle name="Normal 2 2 2 25 2 3 2 3 5 4" xfId="13522"/>
    <cellStyle name="Normal 2 2 2 25 2 3 2 3 5 5" xfId="28506"/>
    <cellStyle name="Normal 2 2 2 25 2 3 2 3 5 6" xfId="32233"/>
    <cellStyle name="Normal 2 2 2 25 2 3 2 3 5 7" xfId="35966"/>
    <cellStyle name="Normal 2 2 2 25 2 3 2 3 5 8" xfId="39697"/>
    <cellStyle name="Normal 2 2 2 25 2 3 2 3 6" xfId="4669"/>
    <cellStyle name="Normal 2 2 2 25 2 3 2 3 6 2" xfId="10878"/>
    <cellStyle name="Normal 2 2 2 25 2 3 2 3 6 2 2" xfId="24770"/>
    <cellStyle name="Normal 2 2 2 25 2 3 2 3 6 3" xfId="17284"/>
    <cellStyle name="Normal 2 2 2 25 2 3 2 3 6 3 2" xfId="21035"/>
    <cellStyle name="Normal 2 2 2 25 2 3 2 3 6 4" xfId="13523"/>
    <cellStyle name="Normal 2 2 2 25 2 3 2 3 6 5" xfId="28507"/>
    <cellStyle name="Normal 2 2 2 25 2 3 2 3 6 6" xfId="32234"/>
    <cellStyle name="Normal 2 2 2 25 2 3 2 3 6 7" xfId="35967"/>
    <cellStyle name="Normal 2 2 2 25 2 3 2 3 6 8" xfId="39698"/>
    <cellStyle name="Normal 2 2 2 25 2 3 2 3 7" xfId="4670"/>
    <cellStyle name="Normal 2 2 2 25 2 3 2 3 7 2" xfId="10879"/>
    <cellStyle name="Normal 2 2 2 25 2 3 2 3 7 2 2" xfId="24771"/>
    <cellStyle name="Normal 2 2 2 25 2 3 2 3 7 3" xfId="17285"/>
    <cellStyle name="Normal 2 2 2 25 2 3 2 3 7 3 2" xfId="21036"/>
    <cellStyle name="Normal 2 2 2 25 2 3 2 3 7 4" xfId="13524"/>
    <cellStyle name="Normal 2 2 2 25 2 3 2 3 7 5" xfId="28508"/>
    <cellStyle name="Normal 2 2 2 25 2 3 2 3 7 6" xfId="32235"/>
    <cellStyle name="Normal 2 2 2 25 2 3 2 3 7 7" xfId="35968"/>
    <cellStyle name="Normal 2 2 2 25 2 3 2 3 7 8" xfId="39699"/>
    <cellStyle name="Normal 2 2 2 25 2 3 2 3 8" xfId="4671"/>
    <cellStyle name="Normal 2 2 2 25 2 3 2 3 8 2" xfId="10880"/>
    <cellStyle name="Normal 2 2 2 25 2 3 2 3 8 2 2" xfId="24772"/>
    <cellStyle name="Normal 2 2 2 25 2 3 2 3 8 3" xfId="17286"/>
    <cellStyle name="Normal 2 2 2 25 2 3 2 3 8 3 2" xfId="21037"/>
    <cellStyle name="Normal 2 2 2 25 2 3 2 3 8 4" xfId="13525"/>
    <cellStyle name="Normal 2 2 2 25 2 3 2 3 8 5" xfId="28509"/>
    <cellStyle name="Normal 2 2 2 25 2 3 2 3 8 6" xfId="32236"/>
    <cellStyle name="Normal 2 2 2 25 2 3 2 3 8 7" xfId="35969"/>
    <cellStyle name="Normal 2 2 2 25 2 3 2 3 8 8" xfId="39700"/>
    <cellStyle name="Normal 2 2 2 25 2 3 2 3 9" xfId="4672"/>
    <cellStyle name="Normal 2 2 2 25 2 3 2 3 9 2" xfId="10881"/>
    <cellStyle name="Normal 2 2 2 25 2 3 2 3 9 2 2" xfId="24773"/>
    <cellStyle name="Normal 2 2 2 25 2 3 2 3 9 3" xfId="17287"/>
    <cellStyle name="Normal 2 2 2 25 2 3 2 3 9 3 2" xfId="21038"/>
    <cellStyle name="Normal 2 2 2 25 2 3 2 3 9 4" xfId="13526"/>
    <cellStyle name="Normal 2 2 2 25 2 3 2 3 9 5" xfId="28510"/>
    <cellStyle name="Normal 2 2 2 25 2 3 2 3 9 6" xfId="32237"/>
    <cellStyle name="Normal 2 2 2 25 2 3 2 3 9 7" xfId="35970"/>
    <cellStyle name="Normal 2 2 2 25 2 3 2 3 9 8" xfId="39701"/>
    <cellStyle name="Normal 2 2 2 25 2 3 2 4" xfId="4673"/>
    <cellStyle name="Normal 2 2 2 25 2 3 2 4 2" xfId="4674"/>
    <cellStyle name="Normal 2 2 2 25 2 3 2 4 3" xfId="10882"/>
    <cellStyle name="Normal 2 2 2 25 2 3 2 4 3 2" xfId="24774"/>
    <cellStyle name="Normal 2 2 2 25 2 3 2 4 4" xfId="17288"/>
    <cellStyle name="Normal 2 2 2 25 2 3 2 4 4 2" xfId="21039"/>
    <cellStyle name="Normal 2 2 2 25 2 3 2 4 5" xfId="13527"/>
    <cellStyle name="Normal 2 2 2 25 2 3 2 4 6" xfId="28511"/>
    <cellStyle name="Normal 2 2 2 25 2 3 2 4 7" xfId="32238"/>
    <cellStyle name="Normal 2 2 2 25 2 3 2 4 8" xfId="35971"/>
    <cellStyle name="Normal 2 2 2 25 2 3 2 4 9" xfId="39702"/>
    <cellStyle name="Normal 2 2 2 25 2 3 2 5" xfId="4675"/>
    <cellStyle name="Normal 2 2 2 25 2 3 2 6" xfId="4676"/>
    <cellStyle name="Normal 2 2 2 25 2 3 2 7" xfId="4677"/>
    <cellStyle name="Normal 2 2 2 25 2 3 2 8" xfId="4678"/>
    <cellStyle name="Normal 2 2 2 25 2 3 2 9" xfId="4679"/>
    <cellStyle name="Normal 2 2 2 25 2 3 20" xfId="39663"/>
    <cellStyle name="Normal 2 2 2 25 2 3 3" xfId="4680"/>
    <cellStyle name="Normal 2 2 2 25 2 3 3 10" xfId="4681"/>
    <cellStyle name="Normal 2 2 2 25 2 3 3 11" xfId="4682"/>
    <cellStyle name="Normal 2 2 2 25 2 3 3 2" xfId="4683"/>
    <cellStyle name="Normal 2 2 2 25 2 3 3 2 10" xfId="4684"/>
    <cellStyle name="Normal 2 2 2 25 2 3 3 2 10 2" xfId="10884"/>
    <cellStyle name="Normal 2 2 2 25 2 3 3 2 10 2 2" xfId="24776"/>
    <cellStyle name="Normal 2 2 2 25 2 3 3 2 10 3" xfId="17290"/>
    <cellStyle name="Normal 2 2 2 25 2 3 3 2 10 3 2" xfId="21041"/>
    <cellStyle name="Normal 2 2 2 25 2 3 3 2 10 4" xfId="13529"/>
    <cellStyle name="Normal 2 2 2 25 2 3 3 2 10 5" xfId="28513"/>
    <cellStyle name="Normal 2 2 2 25 2 3 3 2 10 6" xfId="32240"/>
    <cellStyle name="Normal 2 2 2 25 2 3 3 2 10 7" xfId="35973"/>
    <cellStyle name="Normal 2 2 2 25 2 3 3 2 10 8" xfId="39704"/>
    <cellStyle name="Normal 2 2 2 25 2 3 3 2 11" xfId="4685"/>
    <cellStyle name="Normal 2 2 2 25 2 3 3 2 11 2" xfId="10885"/>
    <cellStyle name="Normal 2 2 2 25 2 3 3 2 11 2 2" xfId="24777"/>
    <cellStyle name="Normal 2 2 2 25 2 3 3 2 11 3" xfId="17291"/>
    <cellStyle name="Normal 2 2 2 25 2 3 3 2 11 3 2" xfId="21042"/>
    <cellStyle name="Normal 2 2 2 25 2 3 3 2 11 4" xfId="13530"/>
    <cellStyle name="Normal 2 2 2 25 2 3 3 2 11 5" xfId="28514"/>
    <cellStyle name="Normal 2 2 2 25 2 3 3 2 11 6" xfId="32241"/>
    <cellStyle name="Normal 2 2 2 25 2 3 3 2 11 7" xfId="35974"/>
    <cellStyle name="Normal 2 2 2 25 2 3 3 2 11 8" xfId="39705"/>
    <cellStyle name="Normal 2 2 2 25 2 3 3 2 12" xfId="10883"/>
    <cellStyle name="Normal 2 2 2 25 2 3 3 2 12 2" xfId="24775"/>
    <cellStyle name="Normal 2 2 2 25 2 3 3 2 13" xfId="17289"/>
    <cellStyle name="Normal 2 2 2 25 2 3 3 2 13 2" xfId="21040"/>
    <cellStyle name="Normal 2 2 2 25 2 3 3 2 14" xfId="13528"/>
    <cellStyle name="Normal 2 2 2 25 2 3 3 2 15" xfId="28512"/>
    <cellStyle name="Normal 2 2 2 25 2 3 3 2 16" xfId="32239"/>
    <cellStyle name="Normal 2 2 2 25 2 3 3 2 17" xfId="35972"/>
    <cellStyle name="Normal 2 2 2 25 2 3 3 2 18" xfId="39703"/>
    <cellStyle name="Normal 2 2 2 25 2 3 3 2 2" xfId="4686"/>
    <cellStyle name="Normal 2 2 2 25 2 3 3 2 2 2" xfId="4687"/>
    <cellStyle name="Normal 2 2 2 25 2 3 3 2 2 2 2" xfId="10887"/>
    <cellStyle name="Normal 2 2 2 25 2 3 3 2 2 2 2 2" xfId="24778"/>
    <cellStyle name="Normal 2 2 2 25 2 3 3 2 2 2 3" xfId="17292"/>
    <cellStyle name="Normal 2 2 2 25 2 3 3 2 2 2 3 2" xfId="21043"/>
    <cellStyle name="Normal 2 2 2 25 2 3 3 2 2 2 4" xfId="13531"/>
    <cellStyle name="Normal 2 2 2 25 2 3 3 2 2 2 5" xfId="28515"/>
    <cellStyle name="Normal 2 2 2 25 2 3 3 2 2 2 6" xfId="32242"/>
    <cellStyle name="Normal 2 2 2 25 2 3 3 2 2 2 7" xfId="35975"/>
    <cellStyle name="Normal 2 2 2 25 2 3 3 2 2 2 8" xfId="39706"/>
    <cellStyle name="Normal 2 2 2 25 2 3 3 2 3" xfId="4688"/>
    <cellStyle name="Normal 2 2 2 25 2 3 3 2 3 2" xfId="10888"/>
    <cellStyle name="Normal 2 2 2 25 2 3 3 2 3 2 2" xfId="24779"/>
    <cellStyle name="Normal 2 2 2 25 2 3 3 2 3 3" xfId="17293"/>
    <cellStyle name="Normal 2 2 2 25 2 3 3 2 3 3 2" xfId="21044"/>
    <cellStyle name="Normal 2 2 2 25 2 3 3 2 3 4" xfId="13532"/>
    <cellStyle name="Normal 2 2 2 25 2 3 3 2 3 5" xfId="28516"/>
    <cellStyle name="Normal 2 2 2 25 2 3 3 2 3 6" xfId="32243"/>
    <cellStyle name="Normal 2 2 2 25 2 3 3 2 3 7" xfId="35976"/>
    <cellStyle name="Normal 2 2 2 25 2 3 3 2 3 8" xfId="39707"/>
    <cellStyle name="Normal 2 2 2 25 2 3 3 2 4" xfId="4689"/>
    <cellStyle name="Normal 2 2 2 25 2 3 3 2 4 2" xfId="10889"/>
    <cellStyle name="Normal 2 2 2 25 2 3 3 2 4 2 2" xfId="24780"/>
    <cellStyle name="Normal 2 2 2 25 2 3 3 2 4 3" xfId="17294"/>
    <cellStyle name="Normal 2 2 2 25 2 3 3 2 4 3 2" xfId="21045"/>
    <cellStyle name="Normal 2 2 2 25 2 3 3 2 4 4" xfId="13533"/>
    <cellStyle name="Normal 2 2 2 25 2 3 3 2 4 5" xfId="28517"/>
    <cellStyle name="Normal 2 2 2 25 2 3 3 2 4 6" xfId="32244"/>
    <cellStyle name="Normal 2 2 2 25 2 3 3 2 4 7" xfId="35977"/>
    <cellStyle name="Normal 2 2 2 25 2 3 3 2 4 8" xfId="39708"/>
    <cellStyle name="Normal 2 2 2 25 2 3 3 2 5" xfId="4690"/>
    <cellStyle name="Normal 2 2 2 25 2 3 3 2 5 2" xfId="10890"/>
    <cellStyle name="Normal 2 2 2 25 2 3 3 2 5 2 2" xfId="24781"/>
    <cellStyle name="Normal 2 2 2 25 2 3 3 2 5 3" xfId="17295"/>
    <cellStyle name="Normal 2 2 2 25 2 3 3 2 5 3 2" xfId="21046"/>
    <cellStyle name="Normal 2 2 2 25 2 3 3 2 5 4" xfId="13534"/>
    <cellStyle name="Normal 2 2 2 25 2 3 3 2 5 5" xfId="28518"/>
    <cellStyle name="Normal 2 2 2 25 2 3 3 2 5 6" xfId="32245"/>
    <cellStyle name="Normal 2 2 2 25 2 3 3 2 5 7" xfId="35978"/>
    <cellStyle name="Normal 2 2 2 25 2 3 3 2 5 8" xfId="39709"/>
    <cellStyle name="Normal 2 2 2 25 2 3 3 2 6" xfId="4691"/>
    <cellStyle name="Normal 2 2 2 25 2 3 3 2 6 2" xfId="10891"/>
    <cellStyle name="Normal 2 2 2 25 2 3 3 2 6 2 2" xfId="24782"/>
    <cellStyle name="Normal 2 2 2 25 2 3 3 2 6 3" xfId="17296"/>
    <cellStyle name="Normal 2 2 2 25 2 3 3 2 6 3 2" xfId="21047"/>
    <cellStyle name="Normal 2 2 2 25 2 3 3 2 6 4" xfId="13535"/>
    <cellStyle name="Normal 2 2 2 25 2 3 3 2 6 5" xfId="28519"/>
    <cellStyle name="Normal 2 2 2 25 2 3 3 2 6 6" xfId="32246"/>
    <cellStyle name="Normal 2 2 2 25 2 3 3 2 6 7" xfId="35979"/>
    <cellStyle name="Normal 2 2 2 25 2 3 3 2 6 8" xfId="39710"/>
    <cellStyle name="Normal 2 2 2 25 2 3 3 2 7" xfId="4692"/>
    <cellStyle name="Normal 2 2 2 25 2 3 3 2 7 2" xfId="10892"/>
    <cellStyle name="Normal 2 2 2 25 2 3 3 2 7 2 2" xfId="24783"/>
    <cellStyle name="Normal 2 2 2 25 2 3 3 2 7 3" xfId="17297"/>
    <cellStyle name="Normal 2 2 2 25 2 3 3 2 7 3 2" xfId="21048"/>
    <cellStyle name="Normal 2 2 2 25 2 3 3 2 7 4" xfId="13536"/>
    <cellStyle name="Normal 2 2 2 25 2 3 3 2 7 5" xfId="28520"/>
    <cellStyle name="Normal 2 2 2 25 2 3 3 2 7 6" xfId="32247"/>
    <cellStyle name="Normal 2 2 2 25 2 3 3 2 7 7" xfId="35980"/>
    <cellStyle name="Normal 2 2 2 25 2 3 3 2 7 8" xfId="39711"/>
    <cellStyle name="Normal 2 2 2 25 2 3 3 2 8" xfId="4693"/>
    <cellStyle name="Normal 2 2 2 25 2 3 3 2 8 2" xfId="10893"/>
    <cellStyle name="Normal 2 2 2 25 2 3 3 2 8 2 2" xfId="24784"/>
    <cellStyle name="Normal 2 2 2 25 2 3 3 2 8 3" xfId="17298"/>
    <cellStyle name="Normal 2 2 2 25 2 3 3 2 8 3 2" xfId="21049"/>
    <cellStyle name="Normal 2 2 2 25 2 3 3 2 8 4" xfId="13537"/>
    <cellStyle name="Normal 2 2 2 25 2 3 3 2 8 5" xfId="28521"/>
    <cellStyle name="Normal 2 2 2 25 2 3 3 2 8 6" xfId="32248"/>
    <cellStyle name="Normal 2 2 2 25 2 3 3 2 8 7" xfId="35981"/>
    <cellStyle name="Normal 2 2 2 25 2 3 3 2 8 8" xfId="39712"/>
    <cellStyle name="Normal 2 2 2 25 2 3 3 2 9" xfId="4694"/>
    <cellStyle name="Normal 2 2 2 25 2 3 3 2 9 2" xfId="10894"/>
    <cellStyle name="Normal 2 2 2 25 2 3 3 2 9 2 2" xfId="24785"/>
    <cellStyle name="Normal 2 2 2 25 2 3 3 2 9 3" xfId="17299"/>
    <cellStyle name="Normal 2 2 2 25 2 3 3 2 9 3 2" xfId="21050"/>
    <cellStyle name="Normal 2 2 2 25 2 3 3 2 9 4" xfId="13538"/>
    <cellStyle name="Normal 2 2 2 25 2 3 3 2 9 5" xfId="28522"/>
    <cellStyle name="Normal 2 2 2 25 2 3 3 2 9 6" xfId="32249"/>
    <cellStyle name="Normal 2 2 2 25 2 3 3 2 9 7" xfId="35982"/>
    <cellStyle name="Normal 2 2 2 25 2 3 3 2 9 8" xfId="39713"/>
    <cellStyle name="Normal 2 2 2 25 2 3 3 3" xfId="4695"/>
    <cellStyle name="Normal 2 2 2 25 2 3 3 3 2" xfId="4696"/>
    <cellStyle name="Normal 2 2 2 25 2 3 3 3 3" xfId="10895"/>
    <cellStyle name="Normal 2 2 2 25 2 3 3 3 3 2" xfId="24786"/>
    <cellStyle name="Normal 2 2 2 25 2 3 3 3 4" xfId="17300"/>
    <cellStyle name="Normal 2 2 2 25 2 3 3 3 4 2" xfId="21051"/>
    <cellStyle name="Normal 2 2 2 25 2 3 3 3 5" xfId="13539"/>
    <cellStyle name="Normal 2 2 2 25 2 3 3 3 6" xfId="28523"/>
    <cellStyle name="Normal 2 2 2 25 2 3 3 3 7" xfId="32250"/>
    <cellStyle name="Normal 2 2 2 25 2 3 3 3 8" xfId="35983"/>
    <cellStyle name="Normal 2 2 2 25 2 3 3 3 9" xfId="39714"/>
    <cellStyle name="Normal 2 2 2 25 2 3 3 4" xfId="4697"/>
    <cellStyle name="Normal 2 2 2 25 2 3 3 5" xfId="4698"/>
    <cellStyle name="Normal 2 2 2 25 2 3 3 6" xfId="4699"/>
    <cellStyle name="Normal 2 2 2 25 2 3 3 7" xfId="4700"/>
    <cellStyle name="Normal 2 2 2 25 2 3 3 8" xfId="4701"/>
    <cellStyle name="Normal 2 2 2 25 2 3 3 9" xfId="4702"/>
    <cellStyle name="Normal 2 2 2 25 2 3 4" xfId="4703"/>
    <cellStyle name="Normal 2 2 2 25 2 3 4 2" xfId="4704"/>
    <cellStyle name="Normal 2 2 2 25 2 3 4 2 2" xfId="10904"/>
    <cellStyle name="Normal 2 2 2 25 2 3 4 2 2 2" xfId="24787"/>
    <cellStyle name="Normal 2 2 2 25 2 3 4 2 3" xfId="17301"/>
    <cellStyle name="Normal 2 2 2 25 2 3 4 2 3 2" xfId="21052"/>
    <cellStyle name="Normal 2 2 2 25 2 3 4 2 4" xfId="13540"/>
    <cellStyle name="Normal 2 2 2 25 2 3 4 2 5" xfId="28524"/>
    <cellStyle name="Normal 2 2 2 25 2 3 4 2 6" xfId="32251"/>
    <cellStyle name="Normal 2 2 2 25 2 3 4 2 7" xfId="35984"/>
    <cellStyle name="Normal 2 2 2 25 2 3 4 2 8" xfId="39715"/>
    <cellStyle name="Normal 2 2 2 25 2 3 5" xfId="4705"/>
    <cellStyle name="Normal 2 2 2 25 2 3 5 2" xfId="10905"/>
    <cellStyle name="Normal 2 2 2 25 2 3 5 2 2" xfId="24788"/>
    <cellStyle name="Normal 2 2 2 25 2 3 5 3" xfId="17302"/>
    <cellStyle name="Normal 2 2 2 25 2 3 5 3 2" xfId="21053"/>
    <cellStyle name="Normal 2 2 2 25 2 3 5 4" xfId="13541"/>
    <cellStyle name="Normal 2 2 2 25 2 3 5 5" xfId="28525"/>
    <cellStyle name="Normal 2 2 2 25 2 3 5 6" xfId="32252"/>
    <cellStyle name="Normal 2 2 2 25 2 3 5 7" xfId="35985"/>
    <cellStyle name="Normal 2 2 2 25 2 3 5 8" xfId="39716"/>
    <cellStyle name="Normal 2 2 2 25 2 3 6" xfId="4706"/>
    <cellStyle name="Normal 2 2 2 25 2 3 6 2" xfId="10906"/>
    <cellStyle name="Normal 2 2 2 25 2 3 6 2 2" xfId="24789"/>
    <cellStyle name="Normal 2 2 2 25 2 3 6 3" xfId="17303"/>
    <cellStyle name="Normal 2 2 2 25 2 3 6 3 2" xfId="21054"/>
    <cellStyle name="Normal 2 2 2 25 2 3 6 4" xfId="13542"/>
    <cellStyle name="Normal 2 2 2 25 2 3 6 5" xfId="28526"/>
    <cellStyle name="Normal 2 2 2 25 2 3 6 6" xfId="32253"/>
    <cellStyle name="Normal 2 2 2 25 2 3 6 7" xfId="35986"/>
    <cellStyle name="Normal 2 2 2 25 2 3 6 8" xfId="39717"/>
    <cellStyle name="Normal 2 2 2 25 2 3 7" xfId="4707"/>
    <cellStyle name="Normal 2 2 2 25 2 3 7 2" xfId="10907"/>
    <cellStyle name="Normal 2 2 2 25 2 3 7 2 2" xfId="24790"/>
    <cellStyle name="Normal 2 2 2 25 2 3 7 3" xfId="17304"/>
    <cellStyle name="Normal 2 2 2 25 2 3 7 3 2" xfId="21055"/>
    <cellStyle name="Normal 2 2 2 25 2 3 7 4" xfId="13543"/>
    <cellStyle name="Normal 2 2 2 25 2 3 7 5" xfId="28527"/>
    <cellStyle name="Normal 2 2 2 25 2 3 7 6" xfId="32254"/>
    <cellStyle name="Normal 2 2 2 25 2 3 7 7" xfId="35987"/>
    <cellStyle name="Normal 2 2 2 25 2 3 7 8" xfId="39718"/>
    <cellStyle name="Normal 2 2 2 25 2 3 8" xfId="4708"/>
    <cellStyle name="Normal 2 2 2 25 2 3 8 2" xfId="10908"/>
    <cellStyle name="Normal 2 2 2 25 2 3 8 2 2" xfId="24791"/>
    <cellStyle name="Normal 2 2 2 25 2 3 8 3" xfId="17305"/>
    <cellStyle name="Normal 2 2 2 25 2 3 8 3 2" xfId="21056"/>
    <cellStyle name="Normal 2 2 2 25 2 3 8 4" xfId="13544"/>
    <cellStyle name="Normal 2 2 2 25 2 3 8 5" xfId="28528"/>
    <cellStyle name="Normal 2 2 2 25 2 3 8 6" xfId="32255"/>
    <cellStyle name="Normal 2 2 2 25 2 3 8 7" xfId="35988"/>
    <cellStyle name="Normal 2 2 2 25 2 3 8 8" xfId="39719"/>
    <cellStyle name="Normal 2 2 2 25 2 3 9" xfId="4709"/>
    <cellStyle name="Normal 2 2 2 25 2 3 9 2" xfId="10909"/>
    <cellStyle name="Normal 2 2 2 25 2 3 9 2 2" xfId="24792"/>
    <cellStyle name="Normal 2 2 2 25 2 3 9 3" xfId="17306"/>
    <cellStyle name="Normal 2 2 2 25 2 3 9 3 2" xfId="21057"/>
    <cellStyle name="Normal 2 2 2 25 2 3 9 4" xfId="13545"/>
    <cellStyle name="Normal 2 2 2 25 2 3 9 5" xfId="28529"/>
    <cellStyle name="Normal 2 2 2 25 2 3 9 6" xfId="32256"/>
    <cellStyle name="Normal 2 2 2 25 2 3 9 7" xfId="35989"/>
    <cellStyle name="Normal 2 2 2 25 2 3 9 8" xfId="39720"/>
    <cellStyle name="Normal 2 2 2 25 2 4" xfId="4710"/>
    <cellStyle name="Normal 2 2 2 25 2 4 10" xfId="4711"/>
    <cellStyle name="Normal 2 2 2 25 2 4 10 2" xfId="10911"/>
    <cellStyle name="Normal 2 2 2 25 2 4 10 2 2" xfId="24794"/>
    <cellStyle name="Normal 2 2 2 25 2 4 10 3" xfId="17308"/>
    <cellStyle name="Normal 2 2 2 25 2 4 10 3 2" xfId="21059"/>
    <cellStyle name="Normal 2 2 2 25 2 4 10 4" xfId="13547"/>
    <cellStyle name="Normal 2 2 2 25 2 4 10 5" xfId="28531"/>
    <cellStyle name="Normal 2 2 2 25 2 4 10 6" xfId="32258"/>
    <cellStyle name="Normal 2 2 2 25 2 4 10 7" xfId="35991"/>
    <cellStyle name="Normal 2 2 2 25 2 4 10 8" xfId="39722"/>
    <cellStyle name="Normal 2 2 2 25 2 4 11" xfId="4712"/>
    <cellStyle name="Normal 2 2 2 25 2 4 11 2" xfId="10912"/>
    <cellStyle name="Normal 2 2 2 25 2 4 11 2 2" xfId="24795"/>
    <cellStyle name="Normal 2 2 2 25 2 4 11 3" xfId="17309"/>
    <cellStyle name="Normal 2 2 2 25 2 4 11 3 2" xfId="21060"/>
    <cellStyle name="Normal 2 2 2 25 2 4 11 4" xfId="13548"/>
    <cellStyle name="Normal 2 2 2 25 2 4 11 5" xfId="28532"/>
    <cellStyle name="Normal 2 2 2 25 2 4 11 6" xfId="32259"/>
    <cellStyle name="Normal 2 2 2 25 2 4 11 7" xfId="35992"/>
    <cellStyle name="Normal 2 2 2 25 2 4 11 8" xfId="39723"/>
    <cellStyle name="Normal 2 2 2 25 2 4 12" xfId="4713"/>
    <cellStyle name="Normal 2 2 2 25 2 4 12 2" xfId="10913"/>
    <cellStyle name="Normal 2 2 2 25 2 4 12 2 2" xfId="24796"/>
    <cellStyle name="Normal 2 2 2 25 2 4 12 3" xfId="17310"/>
    <cellStyle name="Normal 2 2 2 25 2 4 12 3 2" xfId="21061"/>
    <cellStyle name="Normal 2 2 2 25 2 4 12 4" xfId="13549"/>
    <cellStyle name="Normal 2 2 2 25 2 4 12 5" xfId="28533"/>
    <cellStyle name="Normal 2 2 2 25 2 4 12 6" xfId="32260"/>
    <cellStyle name="Normal 2 2 2 25 2 4 12 7" xfId="35993"/>
    <cellStyle name="Normal 2 2 2 25 2 4 12 8" xfId="39724"/>
    <cellStyle name="Normal 2 2 2 25 2 4 13" xfId="10910"/>
    <cellStyle name="Normal 2 2 2 25 2 4 13 2" xfId="24793"/>
    <cellStyle name="Normal 2 2 2 25 2 4 14" xfId="17307"/>
    <cellStyle name="Normal 2 2 2 25 2 4 14 2" xfId="21058"/>
    <cellStyle name="Normal 2 2 2 25 2 4 15" xfId="13546"/>
    <cellStyle name="Normal 2 2 2 25 2 4 16" xfId="28530"/>
    <cellStyle name="Normal 2 2 2 25 2 4 17" xfId="32257"/>
    <cellStyle name="Normal 2 2 2 25 2 4 18" xfId="35990"/>
    <cellStyle name="Normal 2 2 2 25 2 4 19" xfId="39721"/>
    <cellStyle name="Normal 2 2 2 25 2 4 2" xfId="4714"/>
    <cellStyle name="Normal 2 2 2 25 2 4 2 10" xfId="4715"/>
    <cellStyle name="Normal 2 2 2 25 2 4 2 11" xfId="4716"/>
    <cellStyle name="Normal 2 2 2 25 2 4 2 2" xfId="4717"/>
    <cellStyle name="Normal 2 2 2 25 2 4 2 2 10" xfId="4718"/>
    <cellStyle name="Normal 2 2 2 25 2 4 2 2 10 2" xfId="10917"/>
    <cellStyle name="Normal 2 2 2 25 2 4 2 2 10 2 2" xfId="24798"/>
    <cellStyle name="Normal 2 2 2 25 2 4 2 2 10 3" xfId="17312"/>
    <cellStyle name="Normal 2 2 2 25 2 4 2 2 10 3 2" xfId="21063"/>
    <cellStyle name="Normal 2 2 2 25 2 4 2 2 10 4" xfId="13551"/>
    <cellStyle name="Normal 2 2 2 25 2 4 2 2 10 5" xfId="28535"/>
    <cellStyle name="Normal 2 2 2 25 2 4 2 2 10 6" xfId="32262"/>
    <cellStyle name="Normal 2 2 2 25 2 4 2 2 10 7" xfId="35995"/>
    <cellStyle name="Normal 2 2 2 25 2 4 2 2 10 8" xfId="39726"/>
    <cellStyle name="Normal 2 2 2 25 2 4 2 2 11" xfId="4719"/>
    <cellStyle name="Normal 2 2 2 25 2 4 2 2 11 2" xfId="10918"/>
    <cellStyle name="Normal 2 2 2 25 2 4 2 2 11 2 2" xfId="24799"/>
    <cellStyle name="Normal 2 2 2 25 2 4 2 2 11 3" xfId="17313"/>
    <cellStyle name="Normal 2 2 2 25 2 4 2 2 11 3 2" xfId="21064"/>
    <cellStyle name="Normal 2 2 2 25 2 4 2 2 11 4" xfId="13552"/>
    <cellStyle name="Normal 2 2 2 25 2 4 2 2 11 5" xfId="28536"/>
    <cellStyle name="Normal 2 2 2 25 2 4 2 2 11 6" xfId="32263"/>
    <cellStyle name="Normal 2 2 2 25 2 4 2 2 11 7" xfId="35996"/>
    <cellStyle name="Normal 2 2 2 25 2 4 2 2 11 8" xfId="39727"/>
    <cellStyle name="Normal 2 2 2 25 2 4 2 2 12" xfId="10916"/>
    <cellStyle name="Normal 2 2 2 25 2 4 2 2 12 2" xfId="24797"/>
    <cellStyle name="Normal 2 2 2 25 2 4 2 2 13" xfId="17311"/>
    <cellStyle name="Normal 2 2 2 25 2 4 2 2 13 2" xfId="21062"/>
    <cellStyle name="Normal 2 2 2 25 2 4 2 2 14" xfId="13550"/>
    <cellStyle name="Normal 2 2 2 25 2 4 2 2 15" xfId="28534"/>
    <cellStyle name="Normal 2 2 2 25 2 4 2 2 16" xfId="32261"/>
    <cellStyle name="Normal 2 2 2 25 2 4 2 2 17" xfId="35994"/>
    <cellStyle name="Normal 2 2 2 25 2 4 2 2 18" xfId="39725"/>
    <cellStyle name="Normal 2 2 2 25 2 4 2 2 2" xfId="4720"/>
    <cellStyle name="Normal 2 2 2 25 2 4 2 2 2 2" xfId="4721"/>
    <cellStyle name="Normal 2 2 2 25 2 4 2 2 2 2 2" xfId="10920"/>
    <cellStyle name="Normal 2 2 2 25 2 4 2 2 2 2 2 2" xfId="24800"/>
    <cellStyle name="Normal 2 2 2 25 2 4 2 2 2 2 3" xfId="17314"/>
    <cellStyle name="Normal 2 2 2 25 2 4 2 2 2 2 3 2" xfId="21065"/>
    <cellStyle name="Normal 2 2 2 25 2 4 2 2 2 2 4" xfId="13553"/>
    <cellStyle name="Normal 2 2 2 25 2 4 2 2 2 2 5" xfId="28537"/>
    <cellStyle name="Normal 2 2 2 25 2 4 2 2 2 2 6" xfId="32264"/>
    <cellStyle name="Normal 2 2 2 25 2 4 2 2 2 2 7" xfId="35997"/>
    <cellStyle name="Normal 2 2 2 25 2 4 2 2 2 2 8" xfId="39728"/>
    <cellStyle name="Normal 2 2 2 25 2 4 2 2 3" xfId="4722"/>
    <cellStyle name="Normal 2 2 2 25 2 4 2 2 3 2" xfId="10921"/>
    <cellStyle name="Normal 2 2 2 25 2 4 2 2 3 2 2" xfId="24801"/>
    <cellStyle name="Normal 2 2 2 25 2 4 2 2 3 3" xfId="17315"/>
    <cellStyle name="Normal 2 2 2 25 2 4 2 2 3 3 2" xfId="21066"/>
    <cellStyle name="Normal 2 2 2 25 2 4 2 2 3 4" xfId="13554"/>
    <cellStyle name="Normal 2 2 2 25 2 4 2 2 3 5" xfId="28538"/>
    <cellStyle name="Normal 2 2 2 25 2 4 2 2 3 6" xfId="32265"/>
    <cellStyle name="Normal 2 2 2 25 2 4 2 2 3 7" xfId="35998"/>
    <cellStyle name="Normal 2 2 2 25 2 4 2 2 3 8" xfId="39729"/>
    <cellStyle name="Normal 2 2 2 25 2 4 2 2 4" xfId="4723"/>
    <cellStyle name="Normal 2 2 2 25 2 4 2 2 4 2" xfId="10922"/>
    <cellStyle name="Normal 2 2 2 25 2 4 2 2 4 2 2" xfId="24802"/>
    <cellStyle name="Normal 2 2 2 25 2 4 2 2 4 3" xfId="17316"/>
    <cellStyle name="Normal 2 2 2 25 2 4 2 2 4 3 2" xfId="21067"/>
    <cellStyle name="Normal 2 2 2 25 2 4 2 2 4 4" xfId="13555"/>
    <cellStyle name="Normal 2 2 2 25 2 4 2 2 4 5" xfId="28539"/>
    <cellStyle name="Normal 2 2 2 25 2 4 2 2 4 6" xfId="32266"/>
    <cellStyle name="Normal 2 2 2 25 2 4 2 2 4 7" xfId="35999"/>
    <cellStyle name="Normal 2 2 2 25 2 4 2 2 4 8" xfId="39730"/>
    <cellStyle name="Normal 2 2 2 25 2 4 2 2 5" xfId="4724"/>
    <cellStyle name="Normal 2 2 2 25 2 4 2 2 5 2" xfId="10923"/>
    <cellStyle name="Normal 2 2 2 25 2 4 2 2 5 2 2" xfId="24803"/>
    <cellStyle name="Normal 2 2 2 25 2 4 2 2 5 3" xfId="17317"/>
    <cellStyle name="Normal 2 2 2 25 2 4 2 2 5 3 2" xfId="21068"/>
    <cellStyle name="Normal 2 2 2 25 2 4 2 2 5 4" xfId="13556"/>
    <cellStyle name="Normal 2 2 2 25 2 4 2 2 5 5" xfId="28540"/>
    <cellStyle name="Normal 2 2 2 25 2 4 2 2 5 6" xfId="32267"/>
    <cellStyle name="Normal 2 2 2 25 2 4 2 2 5 7" xfId="36000"/>
    <cellStyle name="Normal 2 2 2 25 2 4 2 2 5 8" xfId="39731"/>
    <cellStyle name="Normal 2 2 2 25 2 4 2 2 6" xfId="4725"/>
    <cellStyle name="Normal 2 2 2 25 2 4 2 2 6 2" xfId="10924"/>
    <cellStyle name="Normal 2 2 2 25 2 4 2 2 6 2 2" xfId="24804"/>
    <cellStyle name="Normal 2 2 2 25 2 4 2 2 6 3" xfId="17318"/>
    <cellStyle name="Normal 2 2 2 25 2 4 2 2 6 3 2" xfId="21069"/>
    <cellStyle name="Normal 2 2 2 25 2 4 2 2 6 4" xfId="13557"/>
    <cellStyle name="Normal 2 2 2 25 2 4 2 2 6 5" xfId="28541"/>
    <cellStyle name="Normal 2 2 2 25 2 4 2 2 6 6" xfId="32268"/>
    <cellStyle name="Normal 2 2 2 25 2 4 2 2 6 7" xfId="36001"/>
    <cellStyle name="Normal 2 2 2 25 2 4 2 2 6 8" xfId="39732"/>
    <cellStyle name="Normal 2 2 2 25 2 4 2 2 7" xfId="4726"/>
    <cellStyle name="Normal 2 2 2 25 2 4 2 2 7 2" xfId="10925"/>
    <cellStyle name="Normal 2 2 2 25 2 4 2 2 7 2 2" xfId="24805"/>
    <cellStyle name="Normal 2 2 2 25 2 4 2 2 7 3" xfId="17319"/>
    <cellStyle name="Normal 2 2 2 25 2 4 2 2 7 3 2" xfId="21070"/>
    <cellStyle name="Normal 2 2 2 25 2 4 2 2 7 4" xfId="13558"/>
    <cellStyle name="Normal 2 2 2 25 2 4 2 2 7 5" xfId="28542"/>
    <cellStyle name="Normal 2 2 2 25 2 4 2 2 7 6" xfId="32269"/>
    <cellStyle name="Normal 2 2 2 25 2 4 2 2 7 7" xfId="36002"/>
    <cellStyle name="Normal 2 2 2 25 2 4 2 2 7 8" xfId="39733"/>
    <cellStyle name="Normal 2 2 2 25 2 4 2 2 8" xfId="4727"/>
    <cellStyle name="Normal 2 2 2 25 2 4 2 2 8 2" xfId="10926"/>
    <cellStyle name="Normal 2 2 2 25 2 4 2 2 8 2 2" xfId="24806"/>
    <cellStyle name="Normal 2 2 2 25 2 4 2 2 8 3" xfId="17320"/>
    <cellStyle name="Normal 2 2 2 25 2 4 2 2 8 3 2" xfId="21071"/>
    <cellStyle name="Normal 2 2 2 25 2 4 2 2 8 4" xfId="13559"/>
    <cellStyle name="Normal 2 2 2 25 2 4 2 2 8 5" xfId="28543"/>
    <cellStyle name="Normal 2 2 2 25 2 4 2 2 8 6" xfId="32270"/>
    <cellStyle name="Normal 2 2 2 25 2 4 2 2 8 7" xfId="36003"/>
    <cellStyle name="Normal 2 2 2 25 2 4 2 2 8 8" xfId="39734"/>
    <cellStyle name="Normal 2 2 2 25 2 4 2 2 9" xfId="4728"/>
    <cellStyle name="Normal 2 2 2 25 2 4 2 2 9 2" xfId="10927"/>
    <cellStyle name="Normal 2 2 2 25 2 4 2 2 9 2 2" xfId="24807"/>
    <cellStyle name="Normal 2 2 2 25 2 4 2 2 9 3" xfId="17321"/>
    <cellStyle name="Normal 2 2 2 25 2 4 2 2 9 3 2" xfId="21072"/>
    <cellStyle name="Normal 2 2 2 25 2 4 2 2 9 4" xfId="13560"/>
    <cellStyle name="Normal 2 2 2 25 2 4 2 2 9 5" xfId="28544"/>
    <cellStyle name="Normal 2 2 2 25 2 4 2 2 9 6" xfId="32271"/>
    <cellStyle name="Normal 2 2 2 25 2 4 2 2 9 7" xfId="36004"/>
    <cellStyle name="Normal 2 2 2 25 2 4 2 2 9 8" xfId="39735"/>
    <cellStyle name="Normal 2 2 2 25 2 4 2 3" xfId="4729"/>
    <cellStyle name="Normal 2 2 2 25 2 4 2 3 2" xfId="4730"/>
    <cellStyle name="Normal 2 2 2 25 2 4 2 3 3" xfId="10928"/>
    <cellStyle name="Normal 2 2 2 25 2 4 2 3 3 2" xfId="24808"/>
    <cellStyle name="Normal 2 2 2 25 2 4 2 3 4" xfId="17322"/>
    <cellStyle name="Normal 2 2 2 25 2 4 2 3 4 2" xfId="21073"/>
    <cellStyle name="Normal 2 2 2 25 2 4 2 3 5" xfId="13561"/>
    <cellStyle name="Normal 2 2 2 25 2 4 2 3 6" xfId="28545"/>
    <cellStyle name="Normal 2 2 2 25 2 4 2 3 7" xfId="32272"/>
    <cellStyle name="Normal 2 2 2 25 2 4 2 3 8" xfId="36005"/>
    <cellStyle name="Normal 2 2 2 25 2 4 2 3 9" xfId="39736"/>
    <cellStyle name="Normal 2 2 2 25 2 4 2 4" xfId="4731"/>
    <cellStyle name="Normal 2 2 2 25 2 4 2 5" xfId="4732"/>
    <cellStyle name="Normal 2 2 2 25 2 4 2 6" xfId="4733"/>
    <cellStyle name="Normal 2 2 2 25 2 4 2 7" xfId="4734"/>
    <cellStyle name="Normal 2 2 2 25 2 4 2 8" xfId="4735"/>
    <cellStyle name="Normal 2 2 2 25 2 4 2 9" xfId="4736"/>
    <cellStyle name="Normal 2 2 2 25 2 4 3" xfId="4737"/>
    <cellStyle name="Normal 2 2 2 25 2 4 3 2" xfId="4738"/>
    <cellStyle name="Normal 2 2 2 25 2 4 3 2 2" xfId="10933"/>
    <cellStyle name="Normal 2 2 2 25 2 4 3 2 2 2" xfId="24809"/>
    <cellStyle name="Normal 2 2 2 25 2 4 3 2 3" xfId="17323"/>
    <cellStyle name="Normal 2 2 2 25 2 4 3 2 3 2" xfId="21074"/>
    <cellStyle name="Normal 2 2 2 25 2 4 3 2 4" xfId="13562"/>
    <cellStyle name="Normal 2 2 2 25 2 4 3 2 5" xfId="28546"/>
    <cellStyle name="Normal 2 2 2 25 2 4 3 2 6" xfId="32273"/>
    <cellStyle name="Normal 2 2 2 25 2 4 3 2 7" xfId="36006"/>
    <cellStyle name="Normal 2 2 2 25 2 4 3 2 8" xfId="39737"/>
    <cellStyle name="Normal 2 2 2 25 2 4 4" xfId="4739"/>
    <cellStyle name="Normal 2 2 2 25 2 4 4 2" xfId="10934"/>
    <cellStyle name="Normal 2 2 2 25 2 4 4 2 2" xfId="24810"/>
    <cellStyle name="Normal 2 2 2 25 2 4 4 3" xfId="17324"/>
    <cellStyle name="Normal 2 2 2 25 2 4 4 3 2" xfId="21075"/>
    <cellStyle name="Normal 2 2 2 25 2 4 4 4" xfId="13563"/>
    <cellStyle name="Normal 2 2 2 25 2 4 4 5" xfId="28547"/>
    <cellStyle name="Normal 2 2 2 25 2 4 4 6" xfId="32274"/>
    <cellStyle name="Normal 2 2 2 25 2 4 4 7" xfId="36007"/>
    <cellStyle name="Normal 2 2 2 25 2 4 4 8" xfId="39738"/>
    <cellStyle name="Normal 2 2 2 25 2 4 5" xfId="4740"/>
    <cellStyle name="Normal 2 2 2 25 2 4 5 2" xfId="10935"/>
    <cellStyle name="Normal 2 2 2 25 2 4 5 2 2" xfId="24811"/>
    <cellStyle name="Normal 2 2 2 25 2 4 5 3" xfId="17325"/>
    <cellStyle name="Normal 2 2 2 25 2 4 5 3 2" xfId="21076"/>
    <cellStyle name="Normal 2 2 2 25 2 4 5 4" xfId="13564"/>
    <cellStyle name="Normal 2 2 2 25 2 4 5 5" xfId="28548"/>
    <cellStyle name="Normal 2 2 2 25 2 4 5 6" xfId="32275"/>
    <cellStyle name="Normal 2 2 2 25 2 4 5 7" xfId="36008"/>
    <cellStyle name="Normal 2 2 2 25 2 4 5 8" xfId="39739"/>
    <cellStyle name="Normal 2 2 2 25 2 4 6" xfId="4741"/>
    <cellStyle name="Normal 2 2 2 25 2 4 6 2" xfId="10936"/>
    <cellStyle name="Normal 2 2 2 25 2 4 6 2 2" xfId="24812"/>
    <cellStyle name="Normal 2 2 2 25 2 4 6 3" xfId="17326"/>
    <cellStyle name="Normal 2 2 2 25 2 4 6 3 2" xfId="21077"/>
    <cellStyle name="Normal 2 2 2 25 2 4 6 4" xfId="13565"/>
    <cellStyle name="Normal 2 2 2 25 2 4 6 5" xfId="28549"/>
    <cellStyle name="Normal 2 2 2 25 2 4 6 6" xfId="32276"/>
    <cellStyle name="Normal 2 2 2 25 2 4 6 7" xfId="36009"/>
    <cellStyle name="Normal 2 2 2 25 2 4 6 8" xfId="39740"/>
    <cellStyle name="Normal 2 2 2 25 2 4 7" xfId="4742"/>
    <cellStyle name="Normal 2 2 2 25 2 4 7 2" xfId="10937"/>
    <cellStyle name="Normal 2 2 2 25 2 4 7 2 2" xfId="24813"/>
    <cellStyle name="Normal 2 2 2 25 2 4 7 3" xfId="17327"/>
    <cellStyle name="Normal 2 2 2 25 2 4 7 3 2" xfId="21078"/>
    <cellStyle name="Normal 2 2 2 25 2 4 7 4" xfId="13566"/>
    <cellStyle name="Normal 2 2 2 25 2 4 7 5" xfId="28550"/>
    <cellStyle name="Normal 2 2 2 25 2 4 7 6" xfId="32277"/>
    <cellStyle name="Normal 2 2 2 25 2 4 7 7" xfId="36010"/>
    <cellStyle name="Normal 2 2 2 25 2 4 7 8" xfId="39741"/>
    <cellStyle name="Normal 2 2 2 25 2 4 8" xfId="4743"/>
    <cellStyle name="Normal 2 2 2 25 2 4 8 2" xfId="10938"/>
    <cellStyle name="Normal 2 2 2 25 2 4 8 2 2" xfId="24814"/>
    <cellStyle name="Normal 2 2 2 25 2 4 8 3" xfId="17328"/>
    <cellStyle name="Normal 2 2 2 25 2 4 8 3 2" xfId="21079"/>
    <cellStyle name="Normal 2 2 2 25 2 4 8 4" xfId="13567"/>
    <cellStyle name="Normal 2 2 2 25 2 4 8 5" xfId="28551"/>
    <cellStyle name="Normal 2 2 2 25 2 4 8 6" xfId="32278"/>
    <cellStyle name="Normal 2 2 2 25 2 4 8 7" xfId="36011"/>
    <cellStyle name="Normal 2 2 2 25 2 4 8 8" xfId="39742"/>
    <cellStyle name="Normal 2 2 2 25 2 4 9" xfId="4744"/>
    <cellStyle name="Normal 2 2 2 25 2 4 9 2" xfId="10939"/>
    <cellStyle name="Normal 2 2 2 25 2 4 9 2 2" xfId="24815"/>
    <cellStyle name="Normal 2 2 2 25 2 4 9 3" xfId="17329"/>
    <cellStyle name="Normal 2 2 2 25 2 4 9 3 2" xfId="21080"/>
    <cellStyle name="Normal 2 2 2 25 2 4 9 4" xfId="13568"/>
    <cellStyle name="Normal 2 2 2 25 2 4 9 5" xfId="28552"/>
    <cellStyle name="Normal 2 2 2 25 2 4 9 6" xfId="32279"/>
    <cellStyle name="Normal 2 2 2 25 2 4 9 7" xfId="36012"/>
    <cellStyle name="Normal 2 2 2 25 2 4 9 8" xfId="39743"/>
    <cellStyle name="Normal 2 2 2 25 2 5" xfId="4745"/>
    <cellStyle name="Normal 2 2 2 25 2 5 10" xfId="4746"/>
    <cellStyle name="Normal 2 2 2 25 2 5 10 2" xfId="10941"/>
    <cellStyle name="Normal 2 2 2 25 2 5 10 2 2" xfId="24817"/>
    <cellStyle name="Normal 2 2 2 25 2 5 10 3" xfId="17331"/>
    <cellStyle name="Normal 2 2 2 25 2 5 10 3 2" xfId="21082"/>
    <cellStyle name="Normal 2 2 2 25 2 5 10 4" xfId="13570"/>
    <cellStyle name="Normal 2 2 2 25 2 5 10 5" xfId="28554"/>
    <cellStyle name="Normal 2 2 2 25 2 5 10 6" xfId="32281"/>
    <cellStyle name="Normal 2 2 2 25 2 5 10 7" xfId="36014"/>
    <cellStyle name="Normal 2 2 2 25 2 5 10 8" xfId="39745"/>
    <cellStyle name="Normal 2 2 2 25 2 5 11" xfId="4747"/>
    <cellStyle name="Normal 2 2 2 25 2 5 11 2" xfId="10942"/>
    <cellStyle name="Normal 2 2 2 25 2 5 11 2 2" xfId="24818"/>
    <cellStyle name="Normal 2 2 2 25 2 5 11 3" xfId="17332"/>
    <cellStyle name="Normal 2 2 2 25 2 5 11 3 2" xfId="21083"/>
    <cellStyle name="Normal 2 2 2 25 2 5 11 4" xfId="13571"/>
    <cellStyle name="Normal 2 2 2 25 2 5 11 5" xfId="28555"/>
    <cellStyle name="Normal 2 2 2 25 2 5 11 6" xfId="32282"/>
    <cellStyle name="Normal 2 2 2 25 2 5 11 7" xfId="36015"/>
    <cellStyle name="Normal 2 2 2 25 2 5 11 8" xfId="39746"/>
    <cellStyle name="Normal 2 2 2 25 2 5 12" xfId="10940"/>
    <cellStyle name="Normal 2 2 2 25 2 5 12 2" xfId="24816"/>
    <cellStyle name="Normal 2 2 2 25 2 5 13" xfId="17330"/>
    <cellStyle name="Normal 2 2 2 25 2 5 13 2" xfId="21081"/>
    <cellStyle name="Normal 2 2 2 25 2 5 14" xfId="13569"/>
    <cellStyle name="Normal 2 2 2 25 2 5 15" xfId="28553"/>
    <cellStyle name="Normal 2 2 2 25 2 5 16" xfId="32280"/>
    <cellStyle name="Normal 2 2 2 25 2 5 17" xfId="36013"/>
    <cellStyle name="Normal 2 2 2 25 2 5 18" xfId="39744"/>
    <cellStyle name="Normal 2 2 2 25 2 5 2" xfId="4748"/>
    <cellStyle name="Normal 2 2 2 25 2 5 2 2" xfId="4749"/>
    <cellStyle name="Normal 2 2 2 25 2 5 2 2 2" xfId="10944"/>
    <cellStyle name="Normal 2 2 2 25 2 5 2 2 2 2" xfId="24819"/>
    <cellStyle name="Normal 2 2 2 25 2 5 2 2 3" xfId="17333"/>
    <cellStyle name="Normal 2 2 2 25 2 5 2 2 3 2" xfId="21084"/>
    <cellStyle name="Normal 2 2 2 25 2 5 2 2 4" xfId="13572"/>
    <cellStyle name="Normal 2 2 2 25 2 5 2 2 5" xfId="28556"/>
    <cellStyle name="Normal 2 2 2 25 2 5 2 2 6" xfId="32283"/>
    <cellStyle name="Normal 2 2 2 25 2 5 2 2 7" xfId="36016"/>
    <cellStyle name="Normal 2 2 2 25 2 5 2 2 8" xfId="39747"/>
    <cellStyle name="Normal 2 2 2 25 2 5 3" xfId="4750"/>
    <cellStyle name="Normal 2 2 2 25 2 5 3 2" xfId="10945"/>
    <cellStyle name="Normal 2 2 2 25 2 5 3 2 2" xfId="24820"/>
    <cellStyle name="Normal 2 2 2 25 2 5 3 3" xfId="17334"/>
    <cellStyle name="Normal 2 2 2 25 2 5 3 3 2" xfId="21085"/>
    <cellStyle name="Normal 2 2 2 25 2 5 3 4" xfId="13573"/>
    <cellStyle name="Normal 2 2 2 25 2 5 3 5" xfId="28557"/>
    <cellStyle name="Normal 2 2 2 25 2 5 3 6" xfId="32284"/>
    <cellStyle name="Normal 2 2 2 25 2 5 3 7" xfId="36017"/>
    <cellStyle name="Normal 2 2 2 25 2 5 3 8" xfId="39748"/>
    <cellStyle name="Normal 2 2 2 25 2 5 4" xfId="4751"/>
    <cellStyle name="Normal 2 2 2 25 2 5 4 2" xfId="10946"/>
    <cellStyle name="Normal 2 2 2 25 2 5 4 2 2" xfId="24821"/>
    <cellStyle name="Normal 2 2 2 25 2 5 4 3" xfId="17335"/>
    <cellStyle name="Normal 2 2 2 25 2 5 4 3 2" xfId="21086"/>
    <cellStyle name="Normal 2 2 2 25 2 5 4 4" xfId="13574"/>
    <cellStyle name="Normal 2 2 2 25 2 5 4 5" xfId="28558"/>
    <cellStyle name="Normal 2 2 2 25 2 5 4 6" xfId="32285"/>
    <cellStyle name="Normal 2 2 2 25 2 5 4 7" xfId="36018"/>
    <cellStyle name="Normal 2 2 2 25 2 5 4 8" xfId="39749"/>
    <cellStyle name="Normal 2 2 2 25 2 5 5" xfId="4752"/>
    <cellStyle name="Normal 2 2 2 25 2 5 5 2" xfId="10947"/>
    <cellStyle name="Normal 2 2 2 25 2 5 5 2 2" xfId="24822"/>
    <cellStyle name="Normal 2 2 2 25 2 5 5 3" xfId="17336"/>
    <cellStyle name="Normal 2 2 2 25 2 5 5 3 2" xfId="21087"/>
    <cellStyle name="Normal 2 2 2 25 2 5 5 4" xfId="13575"/>
    <cellStyle name="Normal 2 2 2 25 2 5 5 5" xfId="28559"/>
    <cellStyle name="Normal 2 2 2 25 2 5 5 6" xfId="32286"/>
    <cellStyle name="Normal 2 2 2 25 2 5 5 7" xfId="36019"/>
    <cellStyle name="Normal 2 2 2 25 2 5 5 8" xfId="39750"/>
    <cellStyle name="Normal 2 2 2 25 2 5 6" xfId="4753"/>
    <cellStyle name="Normal 2 2 2 25 2 5 6 2" xfId="10948"/>
    <cellStyle name="Normal 2 2 2 25 2 5 6 2 2" xfId="24823"/>
    <cellStyle name="Normal 2 2 2 25 2 5 6 3" xfId="17337"/>
    <cellStyle name="Normal 2 2 2 25 2 5 6 3 2" xfId="21088"/>
    <cellStyle name="Normal 2 2 2 25 2 5 6 4" xfId="13576"/>
    <cellStyle name="Normal 2 2 2 25 2 5 6 5" xfId="28560"/>
    <cellStyle name="Normal 2 2 2 25 2 5 6 6" xfId="32287"/>
    <cellStyle name="Normal 2 2 2 25 2 5 6 7" xfId="36020"/>
    <cellStyle name="Normal 2 2 2 25 2 5 6 8" xfId="39751"/>
    <cellStyle name="Normal 2 2 2 25 2 5 7" xfId="4754"/>
    <cellStyle name="Normal 2 2 2 25 2 5 7 2" xfId="10949"/>
    <cellStyle name="Normal 2 2 2 25 2 5 7 2 2" xfId="24824"/>
    <cellStyle name="Normal 2 2 2 25 2 5 7 3" xfId="17338"/>
    <cellStyle name="Normal 2 2 2 25 2 5 7 3 2" xfId="21089"/>
    <cellStyle name="Normal 2 2 2 25 2 5 7 4" xfId="13577"/>
    <cellStyle name="Normal 2 2 2 25 2 5 7 5" xfId="28561"/>
    <cellStyle name="Normal 2 2 2 25 2 5 7 6" xfId="32288"/>
    <cellStyle name="Normal 2 2 2 25 2 5 7 7" xfId="36021"/>
    <cellStyle name="Normal 2 2 2 25 2 5 7 8" xfId="39752"/>
    <cellStyle name="Normal 2 2 2 25 2 5 8" xfId="4755"/>
    <cellStyle name="Normal 2 2 2 25 2 5 8 2" xfId="10950"/>
    <cellStyle name="Normal 2 2 2 25 2 5 8 2 2" xfId="24825"/>
    <cellStyle name="Normal 2 2 2 25 2 5 8 3" xfId="17339"/>
    <cellStyle name="Normal 2 2 2 25 2 5 8 3 2" xfId="21090"/>
    <cellStyle name="Normal 2 2 2 25 2 5 8 4" xfId="13578"/>
    <cellStyle name="Normal 2 2 2 25 2 5 8 5" xfId="28562"/>
    <cellStyle name="Normal 2 2 2 25 2 5 8 6" xfId="32289"/>
    <cellStyle name="Normal 2 2 2 25 2 5 8 7" xfId="36022"/>
    <cellStyle name="Normal 2 2 2 25 2 5 8 8" xfId="39753"/>
    <cellStyle name="Normal 2 2 2 25 2 5 9" xfId="4756"/>
    <cellStyle name="Normal 2 2 2 25 2 5 9 2" xfId="10951"/>
    <cellStyle name="Normal 2 2 2 25 2 5 9 2 2" xfId="24826"/>
    <cellStyle name="Normal 2 2 2 25 2 5 9 3" xfId="17340"/>
    <cellStyle name="Normal 2 2 2 25 2 5 9 3 2" xfId="21091"/>
    <cellStyle name="Normal 2 2 2 25 2 5 9 4" xfId="13579"/>
    <cellStyle name="Normal 2 2 2 25 2 5 9 5" xfId="28563"/>
    <cellStyle name="Normal 2 2 2 25 2 5 9 6" xfId="32290"/>
    <cellStyle name="Normal 2 2 2 25 2 5 9 7" xfId="36023"/>
    <cellStyle name="Normal 2 2 2 25 2 5 9 8" xfId="39754"/>
    <cellStyle name="Normal 2 2 2 25 2 6" xfId="4757"/>
    <cellStyle name="Normal 2 2 2 25 2 6 2" xfId="4758"/>
    <cellStyle name="Normal 2 2 2 25 2 6 3" xfId="10952"/>
    <cellStyle name="Normal 2 2 2 25 2 6 3 2" xfId="24827"/>
    <cellStyle name="Normal 2 2 2 25 2 6 4" xfId="17341"/>
    <cellStyle name="Normal 2 2 2 25 2 6 4 2" xfId="21092"/>
    <cellStyle name="Normal 2 2 2 25 2 6 5" xfId="13580"/>
    <cellStyle name="Normal 2 2 2 25 2 6 6" xfId="28564"/>
    <cellStyle name="Normal 2 2 2 25 2 6 7" xfId="32291"/>
    <cellStyle name="Normal 2 2 2 25 2 6 8" xfId="36024"/>
    <cellStyle name="Normal 2 2 2 25 2 6 9" xfId="39755"/>
    <cellStyle name="Normal 2 2 2 25 2 7" xfId="4759"/>
    <cellStyle name="Normal 2 2 2 25 2 8" xfId="4760"/>
    <cellStyle name="Normal 2 2 2 25 2 9" xfId="4761"/>
    <cellStyle name="Normal 2 2 2 25 20" xfId="32041"/>
    <cellStyle name="Normal 2 2 2 25 21" xfId="35774"/>
    <cellStyle name="Normal 2 2 2 25 22" xfId="39505"/>
    <cellStyle name="Normal 2 2 2 25 3" xfId="4762"/>
    <cellStyle name="Normal 2 2 2 25 3 10" xfId="4763"/>
    <cellStyle name="Normal 2 2 2 25 3 11" xfId="4764"/>
    <cellStyle name="Normal 2 2 2 25 3 12" xfId="4765"/>
    <cellStyle name="Normal 2 2 2 25 3 13" xfId="4766"/>
    <cellStyle name="Normal 2 2 2 25 3 2" xfId="4767"/>
    <cellStyle name="Normal 2 2 2 25 3 2 10" xfId="4768"/>
    <cellStyle name="Normal 2 2 2 25 3 2 10 2" xfId="10962"/>
    <cellStyle name="Normal 2 2 2 25 3 2 10 2 2" xfId="24829"/>
    <cellStyle name="Normal 2 2 2 25 3 2 10 3" xfId="17343"/>
    <cellStyle name="Normal 2 2 2 25 3 2 10 3 2" xfId="21094"/>
    <cellStyle name="Normal 2 2 2 25 3 2 10 4" xfId="13582"/>
    <cellStyle name="Normal 2 2 2 25 3 2 10 5" xfId="28566"/>
    <cellStyle name="Normal 2 2 2 25 3 2 10 6" xfId="32293"/>
    <cellStyle name="Normal 2 2 2 25 3 2 10 7" xfId="36026"/>
    <cellStyle name="Normal 2 2 2 25 3 2 10 8" xfId="39757"/>
    <cellStyle name="Normal 2 2 2 25 3 2 11" xfId="4769"/>
    <cellStyle name="Normal 2 2 2 25 3 2 11 2" xfId="10963"/>
    <cellStyle name="Normal 2 2 2 25 3 2 11 2 2" xfId="24830"/>
    <cellStyle name="Normal 2 2 2 25 3 2 11 3" xfId="17344"/>
    <cellStyle name="Normal 2 2 2 25 3 2 11 3 2" xfId="21095"/>
    <cellStyle name="Normal 2 2 2 25 3 2 11 4" xfId="13583"/>
    <cellStyle name="Normal 2 2 2 25 3 2 11 5" xfId="28567"/>
    <cellStyle name="Normal 2 2 2 25 3 2 11 6" xfId="32294"/>
    <cellStyle name="Normal 2 2 2 25 3 2 11 7" xfId="36027"/>
    <cellStyle name="Normal 2 2 2 25 3 2 11 8" xfId="39758"/>
    <cellStyle name="Normal 2 2 2 25 3 2 12" xfId="4770"/>
    <cellStyle name="Normal 2 2 2 25 3 2 12 2" xfId="10964"/>
    <cellStyle name="Normal 2 2 2 25 3 2 12 2 2" xfId="24831"/>
    <cellStyle name="Normal 2 2 2 25 3 2 12 3" xfId="17345"/>
    <cellStyle name="Normal 2 2 2 25 3 2 12 3 2" xfId="21096"/>
    <cellStyle name="Normal 2 2 2 25 3 2 12 4" xfId="13584"/>
    <cellStyle name="Normal 2 2 2 25 3 2 12 5" xfId="28568"/>
    <cellStyle name="Normal 2 2 2 25 3 2 12 6" xfId="32295"/>
    <cellStyle name="Normal 2 2 2 25 3 2 12 7" xfId="36028"/>
    <cellStyle name="Normal 2 2 2 25 3 2 12 8" xfId="39759"/>
    <cellStyle name="Normal 2 2 2 25 3 2 13" xfId="4771"/>
    <cellStyle name="Normal 2 2 2 25 3 2 13 2" xfId="10965"/>
    <cellStyle name="Normal 2 2 2 25 3 2 13 2 2" xfId="24832"/>
    <cellStyle name="Normal 2 2 2 25 3 2 13 3" xfId="17346"/>
    <cellStyle name="Normal 2 2 2 25 3 2 13 3 2" xfId="21097"/>
    <cellStyle name="Normal 2 2 2 25 3 2 13 4" xfId="13585"/>
    <cellStyle name="Normal 2 2 2 25 3 2 13 5" xfId="28569"/>
    <cellStyle name="Normal 2 2 2 25 3 2 13 6" xfId="32296"/>
    <cellStyle name="Normal 2 2 2 25 3 2 13 7" xfId="36029"/>
    <cellStyle name="Normal 2 2 2 25 3 2 13 8" xfId="39760"/>
    <cellStyle name="Normal 2 2 2 25 3 2 14" xfId="10961"/>
    <cellStyle name="Normal 2 2 2 25 3 2 14 2" xfId="24828"/>
    <cellStyle name="Normal 2 2 2 25 3 2 15" xfId="17342"/>
    <cellStyle name="Normal 2 2 2 25 3 2 15 2" xfId="21093"/>
    <cellStyle name="Normal 2 2 2 25 3 2 16" xfId="13581"/>
    <cellStyle name="Normal 2 2 2 25 3 2 17" xfId="28565"/>
    <cellStyle name="Normal 2 2 2 25 3 2 18" xfId="32292"/>
    <cellStyle name="Normal 2 2 2 25 3 2 19" xfId="36025"/>
    <cellStyle name="Normal 2 2 2 25 3 2 2" xfId="4772"/>
    <cellStyle name="Normal 2 2 2 25 3 2 2 10" xfId="4773"/>
    <cellStyle name="Normal 2 2 2 25 3 2 2 11" xfId="4774"/>
    <cellStyle name="Normal 2 2 2 25 3 2 2 12" xfId="4775"/>
    <cellStyle name="Normal 2 2 2 25 3 2 2 2" xfId="4776"/>
    <cellStyle name="Normal 2 2 2 25 3 2 2 2 10" xfId="4777"/>
    <cellStyle name="Normal 2 2 2 25 3 2 2 2 10 2" xfId="10971"/>
    <cellStyle name="Normal 2 2 2 25 3 2 2 2 10 2 2" xfId="24834"/>
    <cellStyle name="Normal 2 2 2 25 3 2 2 2 10 3" xfId="17348"/>
    <cellStyle name="Normal 2 2 2 25 3 2 2 2 10 3 2" xfId="21099"/>
    <cellStyle name="Normal 2 2 2 25 3 2 2 2 10 4" xfId="13587"/>
    <cellStyle name="Normal 2 2 2 25 3 2 2 2 10 5" xfId="28571"/>
    <cellStyle name="Normal 2 2 2 25 3 2 2 2 10 6" xfId="32298"/>
    <cellStyle name="Normal 2 2 2 25 3 2 2 2 10 7" xfId="36031"/>
    <cellStyle name="Normal 2 2 2 25 3 2 2 2 10 8" xfId="39762"/>
    <cellStyle name="Normal 2 2 2 25 3 2 2 2 11" xfId="4778"/>
    <cellStyle name="Normal 2 2 2 25 3 2 2 2 11 2" xfId="10972"/>
    <cellStyle name="Normal 2 2 2 25 3 2 2 2 11 2 2" xfId="24835"/>
    <cellStyle name="Normal 2 2 2 25 3 2 2 2 11 3" xfId="17349"/>
    <cellStyle name="Normal 2 2 2 25 3 2 2 2 11 3 2" xfId="21100"/>
    <cellStyle name="Normal 2 2 2 25 3 2 2 2 11 4" xfId="13588"/>
    <cellStyle name="Normal 2 2 2 25 3 2 2 2 11 5" xfId="28572"/>
    <cellStyle name="Normal 2 2 2 25 3 2 2 2 11 6" xfId="32299"/>
    <cellStyle name="Normal 2 2 2 25 3 2 2 2 11 7" xfId="36032"/>
    <cellStyle name="Normal 2 2 2 25 3 2 2 2 11 8" xfId="39763"/>
    <cellStyle name="Normal 2 2 2 25 3 2 2 2 12" xfId="4779"/>
    <cellStyle name="Normal 2 2 2 25 3 2 2 2 12 2" xfId="10973"/>
    <cellStyle name="Normal 2 2 2 25 3 2 2 2 12 2 2" xfId="24836"/>
    <cellStyle name="Normal 2 2 2 25 3 2 2 2 12 3" xfId="17350"/>
    <cellStyle name="Normal 2 2 2 25 3 2 2 2 12 3 2" xfId="21101"/>
    <cellStyle name="Normal 2 2 2 25 3 2 2 2 12 4" xfId="13589"/>
    <cellStyle name="Normal 2 2 2 25 3 2 2 2 12 5" xfId="28573"/>
    <cellStyle name="Normal 2 2 2 25 3 2 2 2 12 6" xfId="32300"/>
    <cellStyle name="Normal 2 2 2 25 3 2 2 2 12 7" xfId="36033"/>
    <cellStyle name="Normal 2 2 2 25 3 2 2 2 12 8" xfId="39764"/>
    <cellStyle name="Normal 2 2 2 25 3 2 2 2 13" xfId="10970"/>
    <cellStyle name="Normal 2 2 2 25 3 2 2 2 13 2" xfId="24833"/>
    <cellStyle name="Normal 2 2 2 25 3 2 2 2 14" xfId="17347"/>
    <cellStyle name="Normal 2 2 2 25 3 2 2 2 14 2" xfId="21098"/>
    <cellStyle name="Normal 2 2 2 25 3 2 2 2 15" xfId="13586"/>
    <cellStyle name="Normal 2 2 2 25 3 2 2 2 16" xfId="28570"/>
    <cellStyle name="Normal 2 2 2 25 3 2 2 2 17" xfId="32297"/>
    <cellStyle name="Normal 2 2 2 25 3 2 2 2 18" xfId="36030"/>
    <cellStyle name="Normal 2 2 2 25 3 2 2 2 19" xfId="39761"/>
    <cellStyle name="Normal 2 2 2 25 3 2 2 2 2" xfId="4780"/>
    <cellStyle name="Normal 2 2 2 25 3 2 2 2 2 10" xfId="4781"/>
    <cellStyle name="Normal 2 2 2 25 3 2 2 2 2 11" xfId="4782"/>
    <cellStyle name="Normal 2 2 2 25 3 2 2 2 2 2" xfId="4783"/>
    <cellStyle name="Normal 2 2 2 25 3 2 2 2 2 2 10" xfId="4784"/>
    <cellStyle name="Normal 2 2 2 25 3 2 2 2 2 2 10 2" xfId="10978"/>
    <cellStyle name="Normal 2 2 2 25 3 2 2 2 2 2 10 2 2" xfId="24838"/>
    <cellStyle name="Normal 2 2 2 25 3 2 2 2 2 2 10 3" xfId="17352"/>
    <cellStyle name="Normal 2 2 2 25 3 2 2 2 2 2 10 3 2" xfId="21103"/>
    <cellStyle name="Normal 2 2 2 25 3 2 2 2 2 2 10 4" xfId="13591"/>
    <cellStyle name="Normal 2 2 2 25 3 2 2 2 2 2 10 5" xfId="28575"/>
    <cellStyle name="Normal 2 2 2 25 3 2 2 2 2 2 10 6" xfId="32302"/>
    <cellStyle name="Normal 2 2 2 25 3 2 2 2 2 2 10 7" xfId="36035"/>
    <cellStyle name="Normal 2 2 2 25 3 2 2 2 2 2 10 8" xfId="39766"/>
    <cellStyle name="Normal 2 2 2 25 3 2 2 2 2 2 11" xfId="4785"/>
    <cellStyle name="Normal 2 2 2 25 3 2 2 2 2 2 11 2" xfId="10979"/>
    <cellStyle name="Normal 2 2 2 25 3 2 2 2 2 2 11 2 2" xfId="24839"/>
    <cellStyle name="Normal 2 2 2 25 3 2 2 2 2 2 11 3" xfId="17353"/>
    <cellStyle name="Normal 2 2 2 25 3 2 2 2 2 2 11 3 2" xfId="21104"/>
    <cellStyle name="Normal 2 2 2 25 3 2 2 2 2 2 11 4" xfId="13592"/>
    <cellStyle name="Normal 2 2 2 25 3 2 2 2 2 2 11 5" xfId="28576"/>
    <cellStyle name="Normal 2 2 2 25 3 2 2 2 2 2 11 6" xfId="32303"/>
    <cellStyle name="Normal 2 2 2 25 3 2 2 2 2 2 11 7" xfId="36036"/>
    <cellStyle name="Normal 2 2 2 25 3 2 2 2 2 2 11 8" xfId="39767"/>
    <cellStyle name="Normal 2 2 2 25 3 2 2 2 2 2 12" xfId="10977"/>
    <cellStyle name="Normal 2 2 2 25 3 2 2 2 2 2 12 2" xfId="24837"/>
    <cellStyle name="Normal 2 2 2 25 3 2 2 2 2 2 13" xfId="17351"/>
    <cellStyle name="Normal 2 2 2 25 3 2 2 2 2 2 13 2" xfId="21102"/>
    <cellStyle name="Normal 2 2 2 25 3 2 2 2 2 2 14" xfId="13590"/>
    <cellStyle name="Normal 2 2 2 25 3 2 2 2 2 2 15" xfId="28574"/>
    <cellStyle name="Normal 2 2 2 25 3 2 2 2 2 2 16" xfId="32301"/>
    <cellStyle name="Normal 2 2 2 25 3 2 2 2 2 2 17" xfId="36034"/>
    <cellStyle name="Normal 2 2 2 25 3 2 2 2 2 2 18" xfId="39765"/>
    <cellStyle name="Normal 2 2 2 25 3 2 2 2 2 2 2" xfId="4786"/>
    <cellStyle name="Normal 2 2 2 25 3 2 2 2 2 2 2 2" xfId="4787"/>
    <cellStyle name="Normal 2 2 2 25 3 2 2 2 2 2 2 2 2" xfId="10981"/>
    <cellStyle name="Normal 2 2 2 25 3 2 2 2 2 2 2 2 2 2" xfId="24840"/>
    <cellStyle name="Normal 2 2 2 25 3 2 2 2 2 2 2 2 3" xfId="17354"/>
    <cellStyle name="Normal 2 2 2 25 3 2 2 2 2 2 2 2 3 2" xfId="21105"/>
    <cellStyle name="Normal 2 2 2 25 3 2 2 2 2 2 2 2 4" xfId="13593"/>
    <cellStyle name="Normal 2 2 2 25 3 2 2 2 2 2 2 2 5" xfId="28577"/>
    <cellStyle name="Normal 2 2 2 25 3 2 2 2 2 2 2 2 6" xfId="32304"/>
    <cellStyle name="Normal 2 2 2 25 3 2 2 2 2 2 2 2 7" xfId="36037"/>
    <cellStyle name="Normal 2 2 2 25 3 2 2 2 2 2 2 2 8" xfId="39768"/>
    <cellStyle name="Normal 2 2 2 25 3 2 2 2 2 2 3" xfId="4788"/>
    <cellStyle name="Normal 2 2 2 25 3 2 2 2 2 2 3 2" xfId="10982"/>
    <cellStyle name="Normal 2 2 2 25 3 2 2 2 2 2 3 2 2" xfId="24841"/>
    <cellStyle name="Normal 2 2 2 25 3 2 2 2 2 2 3 3" xfId="17355"/>
    <cellStyle name="Normal 2 2 2 25 3 2 2 2 2 2 3 3 2" xfId="21106"/>
    <cellStyle name="Normal 2 2 2 25 3 2 2 2 2 2 3 4" xfId="13594"/>
    <cellStyle name="Normal 2 2 2 25 3 2 2 2 2 2 3 5" xfId="28578"/>
    <cellStyle name="Normal 2 2 2 25 3 2 2 2 2 2 3 6" xfId="32305"/>
    <cellStyle name="Normal 2 2 2 25 3 2 2 2 2 2 3 7" xfId="36038"/>
    <cellStyle name="Normal 2 2 2 25 3 2 2 2 2 2 3 8" xfId="39769"/>
    <cellStyle name="Normal 2 2 2 25 3 2 2 2 2 2 4" xfId="4789"/>
    <cellStyle name="Normal 2 2 2 25 3 2 2 2 2 2 4 2" xfId="10983"/>
    <cellStyle name="Normal 2 2 2 25 3 2 2 2 2 2 4 2 2" xfId="24842"/>
    <cellStyle name="Normal 2 2 2 25 3 2 2 2 2 2 4 3" xfId="17356"/>
    <cellStyle name="Normal 2 2 2 25 3 2 2 2 2 2 4 3 2" xfId="21107"/>
    <cellStyle name="Normal 2 2 2 25 3 2 2 2 2 2 4 4" xfId="13595"/>
    <cellStyle name="Normal 2 2 2 25 3 2 2 2 2 2 4 5" xfId="28579"/>
    <cellStyle name="Normal 2 2 2 25 3 2 2 2 2 2 4 6" xfId="32306"/>
    <cellStyle name="Normal 2 2 2 25 3 2 2 2 2 2 4 7" xfId="36039"/>
    <cellStyle name="Normal 2 2 2 25 3 2 2 2 2 2 4 8" xfId="39770"/>
    <cellStyle name="Normal 2 2 2 25 3 2 2 2 2 2 5" xfId="4790"/>
    <cellStyle name="Normal 2 2 2 25 3 2 2 2 2 2 5 2" xfId="10984"/>
    <cellStyle name="Normal 2 2 2 25 3 2 2 2 2 2 5 2 2" xfId="24843"/>
    <cellStyle name="Normal 2 2 2 25 3 2 2 2 2 2 5 3" xfId="17357"/>
    <cellStyle name="Normal 2 2 2 25 3 2 2 2 2 2 5 3 2" xfId="21108"/>
    <cellStyle name="Normal 2 2 2 25 3 2 2 2 2 2 5 4" xfId="13596"/>
    <cellStyle name="Normal 2 2 2 25 3 2 2 2 2 2 5 5" xfId="28580"/>
    <cellStyle name="Normal 2 2 2 25 3 2 2 2 2 2 5 6" xfId="32307"/>
    <cellStyle name="Normal 2 2 2 25 3 2 2 2 2 2 5 7" xfId="36040"/>
    <cellStyle name="Normal 2 2 2 25 3 2 2 2 2 2 5 8" xfId="39771"/>
    <cellStyle name="Normal 2 2 2 25 3 2 2 2 2 2 6" xfId="4791"/>
    <cellStyle name="Normal 2 2 2 25 3 2 2 2 2 2 6 2" xfId="10985"/>
    <cellStyle name="Normal 2 2 2 25 3 2 2 2 2 2 6 2 2" xfId="24844"/>
    <cellStyle name="Normal 2 2 2 25 3 2 2 2 2 2 6 3" xfId="17358"/>
    <cellStyle name="Normal 2 2 2 25 3 2 2 2 2 2 6 3 2" xfId="21109"/>
    <cellStyle name="Normal 2 2 2 25 3 2 2 2 2 2 6 4" xfId="13597"/>
    <cellStyle name="Normal 2 2 2 25 3 2 2 2 2 2 6 5" xfId="28581"/>
    <cellStyle name="Normal 2 2 2 25 3 2 2 2 2 2 6 6" xfId="32308"/>
    <cellStyle name="Normal 2 2 2 25 3 2 2 2 2 2 6 7" xfId="36041"/>
    <cellStyle name="Normal 2 2 2 25 3 2 2 2 2 2 6 8" xfId="39772"/>
    <cellStyle name="Normal 2 2 2 25 3 2 2 2 2 2 7" xfId="4792"/>
    <cellStyle name="Normal 2 2 2 25 3 2 2 2 2 2 7 2" xfId="10986"/>
    <cellStyle name="Normal 2 2 2 25 3 2 2 2 2 2 7 2 2" xfId="24845"/>
    <cellStyle name="Normal 2 2 2 25 3 2 2 2 2 2 7 3" xfId="17359"/>
    <cellStyle name="Normal 2 2 2 25 3 2 2 2 2 2 7 3 2" xfId="21110"/>
    <cellStyle name="Normal 2 2 2 25 3 2 2 2 2 2 7 4" xfId="13598"/>
    <cellStyle name="Normal 2 2 2 25 3 2 2 2 2 2 7 5" xfId="28582"/>
    <cellStyle name="Normal 2 2 2 25 3 2 2 2 2 2 7 6" xfId="32309"/>
    <cellStyle name="Normal 2 2 2 25 3 2 2 2 2 2 7 7" xfId="36042"/>
    <cellStyle name="Normal 2 2 2 25 3 2 2 2 2 2 7 8" xfId="39773"/>
    <cellStyle name="Normal 2 2 2 25 3 2 2 2 2 2 8" xfId="4793"/>
    <cellStyle name="Normal 2 2 2 25 3 2 2 2 2 2 8 2" xfId="10987"/>
    <cellStyle name="Normal 2 2 2 25 3 2 2 2 2 2 8 2 2" xfId="24846"/>
    <cellStyle name="Normal 2 2 2 25 3 2 2 2 2 2 8 3" xfId="17360"/>
    <cellStyle name="Normal 2 2 2 25 3 2 2 2 2 2 8 3 2" xfId="21111"/>
    <cellStyle name="Normal 2 2 2 25 3 2 2 2 2 2 8 4" xfId="13599"/>
    <cellStyle name="Normal 2 2 2 25 3 2 2 2 2 2 8 5" xfId="28583"/>
    <cellStyle name="Normal 2 2 2 25 3 2 2 2 2 2 8 6" xfId="32310"/>
    <cellStyle name="Normal 2 2 2 25 3 2 2 2 2 2 8 7" xfId="36043"/>
    <cellStyle name="Normal 2 2 2 25 3 2 2 2 2 2 8 8" xfId="39774"/>
    <cellStyle name="Normal 2 2 2 25 3 2 2 2 2 2 9" xfId="4794"/>
    <cellStyle name="Normal 2 2 2 25 3 2 2 2 2 2 9 2" xfId="10988"/>
    <cellStyle name="Normal 2 2 2 25 3 2 2 2 2 2 9 2 2" xfId="24847"/>
    <cellStyle name="Normal 2 2 2 25 3 2 2 2 2 2 9 3" xfId="17361"/>
    <cellStyle name="Normal 2 2 2 25 3 2 2 2 2 2 9 3 2" xfId="21112"/>
    <cellStyle name="Normal 2 2 2 25 3 2 2 2 2 2 9 4" xfId="13600"/>
    <cellStyle name="Normal 2 2 2 25 3 2 2 2 2 2 9 5" xfId="28584"/>
    <cellStyle name="Normal 2 2 2 25 3 2 2 2 2 2 9 6" xfId="32311"/>
    <cellStyle name="Normal 2 2 2 25 3 2 2 2 2 2 9 7" xfId="36044"/>
    <cellStyle name="Normal 2 2 2 25 3 2 2 2 2 2 9 8" xfId="39775"/>
    <cellStyle name="Normal 2 2 2 25 3 2 2 2 2 3" xfId="4795"/>
    <cellStyle name="Normal 2 2 2 25 3 2 2 2 2 3 2" xfId="4796"/>
    <cellStyle name="Normal 2 2 2 25 3 2 2 2 2 3 3" xfId="10989"/>
    <cellStyle name="Normal 2 2 2 25 3 2 2 2 2 3 3 2" xfId="24848"/>
    <cellStyle name="Normal 2 2 2 25 3 2 2 2 2 3 4" xfId="17362"/>
    <cellStyle name="Normal 2 2 2 25 3 2 2 2 2 3 4 2" xfId="21113"/>
    <cellStyle name="Normal 2 2 2 25 3 2 2 2 2 3 5" xfId="13601"/>
    <cellStyle name="Normal 2 2 2 25 3 2 2 2 2 3 6" xfId="28585"/>
    <cellStyle name="Normal 2 2 2 25 3 2 2 2 2 3 7" xfId="32312"/>
    <cellStyle name="Normal 2 2 2 25 3 2 2 2 2 3 8" xfId="36045"/>
    <cellStyle name="Normal 2 2 2 25 3 2 2 2 2 3 9" xfId="39776"/>
    <cellStyle name="Normal 2 2 2 25 3 2 2 2 2 4" xfId="4797"/>
    <cellStyle name="Normal 2 2 2 25 3 2 2 2 2 5" xfId="4798"/>
    <cellStyle name="Normal 2 2 2 25 3 2 2 2 2 6" xfId="4799"/>
    <cellStyle name="Normal 2 2 2 25 3 2 2 2 2 7" xfId="4800"/>
    <cellStyle name="Normal 2 2 2 25 3 2 2 2 2 8" xfId="4801"/>
    <cellStyle name="Normal 2 2 2 25 3 2 2 2 2 9" xfId="4802"/>
    <cellStyle name="Normal 2 2 2 25 3 2 2 2 3" xfId="4803"/>
    <cellStyle name="Normal 2 2 2 25 3 2 2 2 3 2" xfId="4804"/>
    <cellStyle name="Normal 2 2 2 25 3 2 2 2 3 2 2" xfId="10992"/>
    <cellStyle name="Normal 2 2 2 25 3 2 2 2 3 2 2 2" xfId="24849"/>
    <cellStyle name="Normal 2 2 2 25 3 2 2 2 3 2 3" xfId="17363"/>
    <cellStyle name="Normal 2 2 2 25 3 2 2 2 3 2 3 2" xfId="21114"/>
    <cellStyle name="Normal 2 2 2 25 3 2 2 2 3 2 4" xfId="13602"/>
    <cellStyle name="Normal 2 2 2 25 3 2 2 2 3 2 5" xfId="28586"/>
    <cellStyle name="Normal 2 2 2 25 3 2 2 2 3 2 6" xfId="32313"/>
    <cellStyle name="Normal 2 2 2 25 3 2 2 2 3 2 7" xfId="36046"/>
    <cellStyle name="Normal 2 2 2 25 3 2 2 2 3 2 8" xfId="39777"/>
    <cellStyle name="Normal 2 2 2 25 3 2 2 2 4" xfId="4805"/>
    <cellStyle name="Normal 2 2 2 25 3 2 2 2 4 2" xfId="10993"/>
    <cellStyle name="Normal 2 2 2 25 3 2 2 2 4 2 2" xfId="24850"/>
    <cellStyle name="Normal 2 2 2 25 3 2 2 2 4 3" xfId="17364"/>
    <cellStyle name="Normal 2 2 2 25 3 2 2 2 4 3 2" xfId="21115"/>
    <cellStyle name="Normal 2 2 2 25 3 2 2 2 4 4" xfId="13603"/>
    <cellStyle name="Normal 2 2 2 25 3 2 2 2 4 5" xfId="28587"/>
    <cellStyle name="Normal 2 2 2 25 3 2 2 2 4 6" xfId="32314"/>
    <cellStyle name="Normal 2 2 2 25 3 2 2 2 4 7" xfId="36047"/>
    <cellStyle name="Normal 2 2 2 25 3 2 2 2 4 8" xfId="39778"/>
    <cellStyle name="Normal 2 2 2 25 3 2 2 2 5" xfId="4806"/>
    <cellStyle name="Normal 2 2 2 25 3 2 2 2 5 2" xfId="10994"/>
    <cellStyle name="Normal 2 2 2 25 3 2 2 2 5 2 2" xfId="24851"/>
    <cellStyle name="Normal 2 2 2 25 3 2 2 2 5 3" xfId="17365"/>
    <cellStyle name="Normal 2 2 2 25 3 2 2 2 5 3 2" xfId="21116"/>
    <cellStyle name="Normal 2 2 2 25 3 2 2 2 5 4" xfId="13604"/>
    <cellStyle name="Normal 2 2 2 25 3 2 2 2 5 5" xfId="28588"/>
    <cellStyle name="Normal 2 2 2 25 3 2 2 2 5 6" xfId="32315"/>
    <cellStyle name="Normal 2 2 2 25 3 2 2 2 5 7" xfId="36048"/>
    <cellStyle name="Normal 2 2 2 25 3 2 2 2 5 8" xfId="39779"/>
    <cellStyle name="Normal 2 2 2 25 3 2 2 2 6" xfId="4807"/>
    <cellStyle name="Normal 2 2 2 25 3 2 2 2 6 2" xfId="10995"/>
    <cellStyle name="Normal 2 2 2 25 3 2 2 2 6 2 2" xfId="24852"/>
    <cellStyle name="Normal 2 2 2 25 3 2 2 2 6 3" xfId="17366"/>
    <cellStyle name="Normal 2 2 2 25 3 2 2 2 6 3 2" xfId="21117"/>
    <cellStyle name="Normal 2 2 2 25 3 2 2 2 6 4" xfId="13605"/>
    <cellStyle name="Normal 2 2 2 25 3 2 2 2 6 5" xfId="28589"/>
    <cellStyle name="Normal 2 2 2 25 3 2 2 2 6 6" xfId="32316"/>
    <cellStyle name="Normal 2 2 2 25 3 2 2 2 6 7" xfId="36049"/>
    <cellStyle name="Normal 2 2 2 25 3 2 2 2 6 8" xfId="39780"/>
    <cellStyle name="Normal 2 2 2 25 3 2 2 2 7" xfId="4808"/>
    <cellStyle name="Normal 2 2 2 25 3 2 2 2 7 2" xfId="10996"/>
    <cellStyle name="Normal 2 2 2 25 3 2 2 2 7 2 2" xfId="24853"/>
    <cellStyle name="Normal 2 2 2 25 3 2 2 2 7 3" xfId="17367"/>
    <cellStyle name="Normal 2 2 2 25 3 2 2 2 7 3 2" xfId="21118"/>
    <cellStyle name="Normal 2 2 2 25 3 2 2 2 7 4" xfId="13606"/>
    <cellStyle name="Normal 2 2 2 25 3 2 2 2 7 5" xfId="28590"/>
    <cellStyle name="Normal 2 2 2 25 3 2 2 2 7 6" xfId="32317"/>
    <cellStyle name="Normal 2 2 2 25 3 2 2 2 7 7" xfId="36050"/>
    <cellStyle name="Normal 2 2 2 25 3 2 2 2 7 8" xfId="39781"/>
    <cellStyle name="Normal 2 2 2 25 3 2 2 2 8" xfId="4809"/>
    <cellStyle name="Normal 2 2 2 25 3 2 2 2 8 2" xfId="10997"/>
    <cellStyle name="Normal 2 2 2 25 3 2 2 2 8 2 2" xfId="24854"/>
    <cellStyle name="Normal 2 2 2 25 3 2 2 2 8 3" xfId="17368"/>
    <cellStyle name="Normal 2 2 2 25 3 2 2 2 8 3 2" xfId="21119"/>
    <cellStyle name="Normal 2 2 2 25 3 2 2 2 8 4" xfId="13607"/>
    <cellStyle name="Normal 2 2 2 25 3 2 2 2 8 5" xfId="28591"/>
    <cellStyle name="Normal 2 2 2 25 3 2 2 2 8 6" xfId="32318"/>
    <cellStyle name="Normal 2 2 2 25 3 2 2 2 8 7" xfId="36051"/>
    <cellStyle name="Normal 2 2 2 25 3 2 2 2 8 8" xfId="39782"/>
    <cellStyle name="Normal 2 2 2 25 3 2 2 2 9" xfId="4810"/>
    <cellStyle name="Normal 2 2 2 25 3 2 2 2 9 2" xfId="10998"/>
    <cellStyle name="Normal 2 2 2 25 3 2 2 2 9 2 2" xfId="24855"/>
    <cellStyle name="Normal 2 2 2 25 3 2 2 2 9 3" xfId="17369"/>
    <cellStyle name="Normal 2 2 2 25 3 2 2 2 9 3 2" xfId="21120"/>
    <cellStyle name="Normal 2 2 2 25 3 2 2 2 9 4" xfId="13608"/>
    <cellStyle name="Normal 2 2 2 25 3 2 2 2 9 5" xfId="28592"/>
    <cellStyle name="Normal 2 2 2 25 3 2 2 2 9 6" xfId="32319"/>
    <cellStyle name="Normal 2 2 2 25 3 2 2 2 9 7" xfId="36052"/>
    <cellStyle name="Normal 2 2 2 25 3 2 2 2 9 8" xfId="39783"/>
    <cellStyle name="Normal 2 2 2 25 3 2 2 3" xfId="4811"/>
    <cellStyle name="Normal 2 2 2 25 3 2 2 3 10" xfId="4812"/>
    <cellStyle name="Normal 2 2 2 25 3 2 2 3 10 2" xfId="11000"/>
    <cellStyle name="Normal 2 2 2 25 3 2 2 3 10 2 2" xfId="24857"/>
    <cellStyle name="Normal 2 2 2 25 3 2 2 3 10 3" xfId="17371"/>
    <cellStyle name="Normal 2 2 2 25 3 2 2 3 10 3 2" xfId="21122"/>
    <cellStyle name="Normal 2 2 2 25 3 2 2 3 10 4" xfId="13610"/>
    <cellStyle name="Normal 2 2 2 25 3 2 2 3 10 5" xfId="28594"/>
    <cellStyle name="Normal 2 2 2 25 3 2 2 3 10 6" xfId="32321"/>
    <cellStyle name="Normal 2 2 2 25 3 2 2 3 10 7" xfId="36054"/>
    <cellStyle name="Normal 2 2 2 25 3 2 2 3 10 8" xfId="39785"/>
    <cellStyle name="Normal 2 2 2 25 3 2 2 3 11" xfId="4813"/>
    <cellStyle name="Normal 2 2 2 25 3 2 2 3 11 2" xfId="11001"/>
    <cellStyle name="Normal 2 2 2 25 3 2 2 3 11 2 2" xfId="24858"/>
    <cellStyle name="Normal 2 2 2 25 3 2 2 3 11 3" xfId="17372"/>
    <cellStyle name="Normal 2 2 2 25 3 2 2 3 11 3 2" xfId="21123"/>
    <cellStyle name="Normal 2 2 2 25 3 2 2 3 11 4" xfId="13611"/>
    <cellStyle name="Normal 2 2 2 25 3 2 2 3 11 5" xfId="28595"/>
    <cellStyle name="Normal 2 2 2 25 3 2 2 3 11 6" xfId="32322"/>
    <cellStyle name="Normal 2 2 2 25 3 2 2 3 11 7" xfId="36055"/>
    <cellStyle name="Normal 2 2 2 25 3 2 2 3 11 8" xfId="39786"/>
    <cellStyle name="Normal 2 2 2 25 3 2 2 3 12" xfId="10999"/>
    <cellStyle name="Normal 2 2 2 25 3 2 2 3 12 2" xfId="24856"/>
    <cellStyle name="Normal 2 2 2 25 3 2 2 3 13" xfId="17370"/>
    <cellStyle name="Normal 2 2 2 25 3 2 2 3 13 2" xfId="21121"/>
    <cellStyle name="Normal 2 2 2 25 3 2 2 3 14" xfId="13609"/>
    <cellStyle name="Normal 2 2 2 25 3 2 2 3 15" xfId="28593"/>
    <cellStyle name="Normal 2 2 2 25 3 2 2 3 16" xfId="32320"/>
    <cellStyle name="Normal 2 2 2 25 3 2 2 3 17" xfId="36053"/>
    <cellStyle name="Normal 2 2 2 25 3 2 2 3 18" xfId="39784"/>
    <cellStyle name="Normal 2 2 2 25 3 2 2 3 2" xfId="4814"/>
    <cellStyle name="Normal 2 2 2 25 3 2 2 3 2 2" xfId="4815"/>
    <cellStyle name="Normal 2 2 2 25 3 2 2 3 2 2 2" xfId="11003"/>
    <cellStyle name="Normal 2 2 2 25 3 2 2 3 2 2 2 2" xfId="24859"/>
    <cellStyle name="Normal 2 2 2 25 3 2 2 3 2 2 3" xfId="17373"/>
    <cellStyle name="Normal 2 2 2 25 3 2 2 3 2 2 3 2" xfId="21124"/>
    <cellStyle name="Normal 2 2 2 25 3 2 2 3 2 2 4" xfId="13612"/>
    <cellStyle name="Normal 2 2 2 25 3 2 2 3 2 2 5" xfId="28596"/>
    <cellStyle name="Normal 2 2 2 25 3 2 2 3 2 2 6" xfId="32323"/>
    <cellStyle name="Normal 2 2 2 25 3 2 2 3 2 2 7" xfId="36056"/>
    <cellStyle name="Normal 2 2 2 25 3 2 2 3 2 2 8" xfId="39787"/>
    <cellStyle name="Normal 2 2 2 25 3 2 2 3 3" xfId="4816"/>
    <cellStyle name="Normal 2 2 2 25 3 2 2 3 3 2" xfId="11004"/>
    <cellStyle name="Normal 2 2 2 25 3 2 2 3 3 2 2" xfId="24860"/>
    <cellStyle name="Normal 2 2 2 25 3 2 2 3 3 3" xfId="17374"/>
    <cellStyle name="Normal 2 2 2 25 3 2 2 3 3 3 2" xfId="21125"/>
    <cellStyle name="Normal 2 2 2 25 3 2 2 3 3 4" xfId="13613"/>
    <cellStyle name="Normal 2 2 2 25 3 2 2 3 3 5" xfId="28597"/>
    <cellStyle name="Normal 2 2 2 25 3 2 2 3 3 6" xfId="32324"/>
    <cellStyle name="Normal 2 2 2 25 3 2 2 3 3 7" xfId="36057"/>
    <cellStyle name="Normal 2 2 2 25 3 2 2 3 3 8" xfId="39788"/>
    <cellStyle name="Normal 2 2 2 25 3 2 2 3 4" xfId="4817"/>
    <cellStyle name="Normal 2 2 2 25 3 2 2 3 4 2" xfId="11005"/>
    <cellStyle name="Normal 2 2 2 25 3 2 2 3 4 2 2" xfId="24861"/>
    <cellStyle name="Normal 2 2 2 25 3 2 2 3 4 3" xfId="17375"/>
    <cellStyle name="Normal 2 2 2 25 3 2 2 3 4 3 2" xfId="21126"/>
    <cellStyle name="Normal 2 2 2 25 3 2 2 3 4 4" xfId="13614"/>
    <cellStyle name="Normal 2 2 2 25 3 2 2 3 4 5" xfId="28598"/>
    <cellStyle name="Normal 2 2 2 25 3 2 2 3 4 6" xfId="32325"/>
    <cellStyle name="Normal 2 2 2 25 3 2 2 3 4 7" xfId="36058"/>
    <cellStyle name="Normal 2 2 2 25 3 2 2 3 4 8" xfId="39789"/>
    <cellStyle name="Normal 2 2 2 25 3 2 2 3 5" xfId="4818"/>
    <cellStyle name="Normal 2 2 2 25 3 2 2 3 5 2" xfId="11006"/>
    <cellStyle name="Normal 2 2 2 25 3 2 2 3 5 2 2" xfId="24862"/>
    <cellStyle name="Normal 2 2 2 25 3 2 2 3 5 3" xfId="17376"/>
    <cellStyle name="Normal 2 2 2 25 3 2 2 3 5 3 2" xfId="21127"/>
    <cellStyle name="Normal 2 2 2 25 3 2 2 3 5 4" xfId="13615"/>
    <cellStyle name="Normal 2 2 2 25 3 2 2 3 5 5" xfId="28599"/>
    <cellStyle name="Normal 2 2 2 25 3 2 2 3 5 6" xfId="32326"/>
    <cellStyle name="Normal 2 2 2 25 3 2 2 3 5 7" xfId="36059"/>
    <cellStyle name="Normal 2 2 2 25 3 2 2 3 5 8" xfId="39790"/>
    <cellStyle name="Normal 2 2 2 25 3 2 2 3 6" xfId="4819"/>
    <cellStyle name="Normal 2 2 2 25 3 2 2 3 6 2" xfId="11007"/>
    <cellStyle name="Normal 2 2 2 25 3 2 2 3 6 2 2" xfId="24863"/>
    <cellStyle name="Normal 2 2 2 25 3 2 2 3 6 3" xfId="17377"/>
    <cellStyle name="Normal 2 2 2 25 3 2 2 3 6 3 2" xfId="21128"/>
    <cellStyle name="Normal 2 2 2 25 3 2 2 3 6 4" xfId="13616"/>
    <cellStyle name="Normal 2 2 2 25 3 2 2 3 6 5" xfId="28600"/>
    <cellStyle name="Normal 2 2 2 25 3 2 2 3 6 6" xfId="32327"/>
    <cellStyle name="Normal 2 2 2 25 3 2 2 3 6 7" xfId="36060"/>
    <cellStyle name="Normal 2 2 2 25 3 2 2 3 6 8" xfId="39791"/>
    <cellStyle name="Normal 2 2 2 25 3 2 2 3 7" xfId="4820"/>
    <cellStyle name="Normal 2 2 2 25 3 2 2 3 7 2" xfId="11008"/>
    <cellStyle name="Normal 2 2 2 25 3 2 2 3 7 2 2" xfId="24864"/>
    <cellStyle name="Normal 2 2 2 25 3 2 2 3 7 3" xfId="17378"/>
    <cellStyle name="Normal 2 2 2 25 3 2 2 3 7 3 2" xfId="21129"/>
    <cellStyle name="Normal 2 2 2 25 3 2 2 3 7 4" xfId="13617"/>
    <cellStyle name="Normal 2 2 2 25 3 2 2 3 7 5" xfId="28601"/>
    <cellStyle name="Normal 2 2 2 25 3 2 2 3 7 6" xfId="32328"/>
    <cellStyle name="Normal 2 2 2 25 3 2 2 3 7 7" xfId="36061"/>
    <cellStyle name="Normal 2 2 2 25 3 2 2 3 7 8" xfId="39792"/>
    <cellStyle name="Normal 2 2 2 25 3 2 2 3 8" xfId="4821"/>
    <cellStyle name="Normal 2 2 2 25 3 2 2 3 8 2" xfId="11009"/>
    <cellStyle name="Normal 2 2 2 25 3 2 2 3 8 2 2" xfId="24865"/>
    <cellStyle name="Normal 2 2 2 25 3 2 2 3 8 3" xfId="17379"/>
    <cellStyle name="Normal 2 2 2 25 3 2 2 3 8 3 2" xfId="21130"/>
    <cellStyle name="Normal 2 2 2 25 3 2 2 3 8 4" xfId="13618"/>
    <cellStyle name="Normal 2 2 2 25 3 2 2 3 8 5" xfId="28602"/>
    <cellStyle name="Normal 2 2 2 25 3 2 2 3 8 6" xfId="32329"/>
    <cellStyle name="Normal 2 2 2 25 3 2 2 3 8 7" xfId="36062"/>
    <cellStyle name="Normal 2 2 2 25 3 2 2 3 8 8" xfId="39793"/>
    <cellStyle name="Normal 2 2 2 25 3 2 2 3 9" xfId="4822"/>
    <cellStyle name="Normal 2 2 2 25 3 2 2 3 9 2" xfId="11010"/>
    <cellStyle name="Normal 2 2 2 25 3 2 2 3 9 2 2" xfId="24866"/>
    <cellStyle name="Normal 2 2 2 25 3 2 2 3 9 3" xfId="17380"/>
    <cellStyle name="Normal 2 2 2 25 3 2 2 3 9 3 2" xfId="21131"/>
    <cellStyle name="Normal 2 2 2 25 3 2 2 3 9 4" xfId="13619"/>
    <cellStyle name="Normal 2 2 2 25 3 2 2 3 9 5" xfId="28603"/>
    <cellStyle name="Normal 2 2 2 25 3 2 2 3 9 6" xfId="32330"/>
    <cellStyle name="Normal 2 2 2 25 3 2 2 3 9 7" xfId="36063"/>
    <cellStyle name="Normal 2 2 2 25 3 2 2 3 9 8" xfId="39794"/>
    <cellStyle name="Normal 2 2 2 25 3 2 2 4" xfId="4823"/>
    <cellStyle name="Normal 2 2 2 25 3 2 2 4 2" xfId="4824"/>
    <cellStyle name="Normal 2 2 2 25 3 2 2 4 3" xfId="11011"/>
    <cellStyle name="Normal 2 2 2 25 3 2 2 4 3 2" xfId="24867"/>
    <cellStyle name="Normal 2 2 2 25 3 2 2 4 4" xfId="17381"/>
    <cellStyle name="Normal 2 2 2 25 3 2 2 4 4 2" xfId="21132"/>
    <cellStyle name="Normal 2 2 2 25 3 2 2 4 5" xfId="13620"/>
    <cellStyle name="Normal 2 2 2 25 3 2 2 4 6" xfId="28604"/>
    <cellStyle name="Normal 2 2 2 25 3 2 2 4 7" xfId="32331"/>
    <cellStyle name="Normal 2 2 2 25 3 2 2 4 8" xfId="36064"/>
    <cellStyle name="Normal 2 2 2 25 3 2 2 4 9" xfId="39795"/>
    <cellStyle name="Normal 2 2 2 25 3 2 2 5" xfId="4825"/>
    <cellStyle name="Normal 2 2 2 25 3 2 2 6" xfId="4826"/>
    <cellStyle name="Normal 2 2 2 25 3 2 2 7" xfId="4827"/>
    <cellStyle name="Normal 2 2 2 25 3 2 2 8" xfId="4828"/>
    <cellStyle name="Normal 2 2 2 25 3 2 2 9" xfId="4829"/>
    <cellStyle name="Normal 2 2 2 25 3 2 20" xfId="39756"/>
    <cellStyle name="Normal 2 2 2 25 3 2 3" xfId="4830"/>
    <cellStyle name="Normal 2 2 2 25 3 2 3 10" xfId="4831"/>
    <cellStyle name="Normal 2 2 2 25 3 2 3 11" xfId="4832"/>
    <cellStyle name="Normal 2 2 2 25 3 2 3 2" xfId="4833"/>
    <cellStyle name="Normal 2 2 2 25 3 2 3 2 10" xfId="4834"/>
    <cellStyle name="Normal 2 2 2 25 3 2 3 2 10 2" xfId="11017"/>
    <cellStyle name="Normal 2 2 2 25 3 2 3 2 10 2 2" xfId="24869"/>
    <cellStyle name="Normal 2 2 2 25 3 2 3 2 10 3" xfId="17383"/>
    <cellStyle name="Normal 2 2 2 25 3 2 3 2 10 3 2" xfId="21134"/>
    <cellStyle name="Normal 2 2 2 25 3 2 3 2 10 4" xfId="13622"/>
    <cellStyle name="Normal 2 2 2 25 3 2 3 2 10 5" xfId="28606"/>
    <cellStyle name="Normal 2 2 2 25 3 2 3 2 10 6" xfId="32333"/>
    <cellStyle name="Normal 2 2 2 25 3 2 3 2 10 7" xfId="36066"/>
    <cellStyle name="Normal 2 2 2 25 3 2 3 2 10 8" xfId="39797"/>
    <cellStyle name="Normal 2 2 2 25 3 2 3 2 11" xfId="4835"/>
    <cellStyle name="Normal 2 2 2 25 3 2 3 2 11 2" xfId="11018"/>
    <cellStyle name="Normal 2 2 2 25 3 2 3 2 11 2 2" xfId="24870"/>
    <cellStyle name="Normal 2 2 2 25 3 2 3 2 11 3" xfId="17384"/>
    <cellStyle name="Normal 2 2 2 25 3 2 3 2 11 3 2" xfId="21135"/>
    <cellStyle name="Normal 2 2 2 25 3 2 3 2 11 4" xfId="13623"/>
    <cellStyle name="Normal 2 2 2 25 3 2 3 2 11 5" xfId="28607"/>
    <cellStyle name="Normal 2 2 2 25 3 2 3 2 11 6" xfId="32334"/>
    <cellStyle name="Normal 2 2 2 25 3 2 3 2 11 7" xfId="36067"/>
    <cellStyle name="Normal 2 2 2 25 3 2 3 2 11 8" xfId="39798"/>
    <cellStyle name="Normal 2 2 2 25 3 2 3 2 12" xfId="11016"/>
    <cellStyle name="Normal 2 2 2 25 3 2 3 2 12 2" xfId="24868"/>
    <cellStyle name="Normal 2 2 2 25 3 2 3 2 13" xfId="17382"/>
    <cellStyle name="Normal 2 2 2 25 3 2 3 2 13 2" xfId="21133"/>
    <cellStyle name="Normal 2 2 2 25 3 2 3 2 14" xfId="13621"/>
    <cellStyle name="Normal 2 2 2 25 3 2 3 2 15" xfId="28605"/>
    <cellStyle name="Normal 2 2 2 25 3 2 3 2 16" xfId="32332"/>
    <cellStyle name="Normal 2 2 2 25 3 2 3 2 17" xfId="36065"/>
    <cellStyle name="Normal 2 2 2 25 3 2 3 2 18" xfId="39796"/>
    <cellStyle name="Normal 2 2 2 25 3 2 3 2 2" xfId="4836"/>
    <cellStyle name="Normal 2 2 2 25 3 2 3 2 2 2" xfId="4837"/>
    <cellStyle name="Normal 2 2 2 25 3 2 3 2 2 2 2" xfId="11020"/>
    <cellStyle name="Normal 2 2 2 25 3 2 3 2 2 2 2 2" xfId="24871"/>
    <cellStyle name="Normal 2 2 2 25 3 2 3 2 2 2 3" xfId="17385"/>
    <cellStyle name="Normal 2 2 2 25 3 2 3 2 2 2 3 2" xfId="21136"/>
    <cellStyle name="Normal 2 2 2 25 3 2 3 2 2 2 4" xfId="13624"/>
    <cellStyle name="Normal 2 2 2 25 3 2 3 2 2 2 5" xfId="28608"/>
    <cellStyle name="Normal 2 2 2 25 3 2 3 2 2 2 6" xfId="32335"/>
    <cellStyle name="Normal 2 2 2 25 3 2 3 2 2 2 7" xfId="36068"/>
    <cellStyle name="Normal 2 2 2 25 3 2 3 2 2 2 8" xfId="39799"/>
    <cellStyle name="Normal 2 2 2 25 3 2 3 2 3" xfId="4838"/>
    <cellStyle name="Normal 2 2 2 25 3 2 3 2 3 2" xfId="11021"/>
    <cellStyle name="Normal 2 2 2 25 3 2 3 2 3 2 2" xfId="24872"/>
    <cellStyle name="Normal 2 2 2 25 3 2 3 2 3 3" xfId="17386"/>
    <cellStyle name="Normal 2 2 2 25 3 2 3 2 3 3 2" xfId="21137"/>
    <cellStyle name="Normal 2 2 2 25 3 2 3 2 3 4" xfId="13625"/>
    <cellStyle name="Normal 2 2 2 25 3 2 3 2 3 5" xfId="28609"/>
    <cellStyle name="Normal 2 2 2 25 3 2 3 2 3 6" xfId="32336"/>
    <cellStyle name="Normal 2 2 2 25 3 2 3 2 3 7" xfId="36069"/>
    <cellStyle name="Normal 2 2 2 25 3 2 3 2 3 8" xfId="39800"/>
    <cellStyle name="Normal 2 2 2 25 3 2 3 2 4" xfId="4839"/>
    <cellStyle name="Normal 2 2 2 25 3 2 3 2 4 2" xfId="11022"/>
    <cellStyle name="Normal 2 2 2 25 3 2 3 2 4 2 2" xfId="24873"/>
    <cellStyle name="Normal 2 2 2 25 3 2 3 2 4 3" xfId="17387"/>
    <cellStyle name="Normal 2 2 2 25 3 2 3 2 4 3 2" xfId="21138"/>
    <cellStyle name="Normal 2 2 2 25 3 2 3 2 4 4" xfId="13626"/>
    <cellStyle name="Normal 2 2 2 25 3 2 3 2 4 5" xfId="28610"/>
    <cellStyle name="Normal 2 2 2 25 3 2 3 2 4 6" xfId="32337"/>
    <cellStyle name="Normal 2 2 2 25 3 2 3 2 4 7" xfId="36070"/>
    <cellStyle name="Normal 2 2 2 25 3 2 3 2 4 8" xfId="39801"/>
    <cellStyle name="Normal 2 2 2 25 3 2 3 2 5" xfId="4840"/>
    <cellStyle name="Normal 2 2 2 25 3 2 3 2 5 2" xfId="11023"/>
    <cellStyle name="Normal 2 2 2 25 3 2 3 2 5 2 2" xfId="24874"/>
    <cellStyle name="Normal 2 2 2 25 3 2 3 2 5 3" xfId="17388"/>
    <cellStyle name="Normal 2 2 2 25 3 2 3 2 5 3 2" xfId="21139"/>
    <cellStyle name="Normal 2 2 2 25 3 2 3 2 5 4" xfId="13627"/>
    <cellStyle name="Normal 2 2 2 25 3 2 3 2 5 5" xfId="28611"/>
    <cellStyle name="Normal 2 2 2 25 3 2 3 2 5 6" xfId="32338"/>
    <cellStyle name="Normal 2 2 2 25 3 2 3 2 5 7" xfId="36071"/>
    <cellStyle name="Normal 2 2 2 25 3 2 3 2 5 8" xfId="39802"/>
    <cellStyle name="Normal 2 2 2 25 3 2 3 2 6" xfId="4841"/>
    <cellStyle name="Normal 2 2 2 25 3 2 3 2 6 2" xfId="11024"/>
    <cellStyle name="Normal 2 2 2 25 3 2 3 2 6 2 2" xfId="24875"/>
    <cellStyle name="Normal 2 2 2 25 3 2 3 2 6 3" xfId="17389"/>
    <cellStyle name="Normal 2 2 2 25 3 2 3 2 6 3 2" xfId="21140"/>
    <cellStyle name="Normal 2 2 2 25 3 2 3 2 6 4" xfId="13628"/>
    <cellStyle name="Normal 2 2 2 25 3 2 3 2 6 5" xfId="28612"/>
    <cellStyle name="Normal 2 2 2 25 3 2 3 2 6 6" xfId="32339"/>
    <cellStyle name="Normal 2 2 2 25 3 2 3 2 6 7" xfId="36072"/>
    <cellStyle name="Normal 2 2 2 25 3 2 3 2 6 8" xfId="39803"/>
    <cellStyle name="Normal 2 2 2 25 3 2 3 2 7" xfId="4842"/>
    <cellStyle name="Normal 2 2 2 25 3 2 3 2 7 2" xfId="11025"/>
    <cellStyle name="Normal 2 2 2 25 3 2 3 2 7 2 2" xfId="24876"/>
    <cellStyle name="Normal 2 2 2 25 3 2 3 2 7 3" xfId="17390"/>
    <cellStyle name="Normal 2 2 2 25 3 2 3 2 7 3 2" xfId="21141"/>
    <cellStyle name="Normal 2 2 2 25 3 2 3 2 7 4" xfId="13629"/>
    <cellStyle name="Normal 2 2 2 25 3 2 3 2 7 5" xfId="28613"/>
    <cellStyle name="Normal 2 2 2 25 3 2 3 2 7 6" xfId="32340"/>
    <cellStyle name="Normal 2 2 2 25 3 2 3 2 7 7" xfId="36073"/>
    <cellStyle name="Normal 2 2 2 25 3 2 3 2 7 8" xfId="39804"/>
    <cellStyle name="Normal 2 2 2 25 3 2 3 2 8" xfId="4843"/>
    <cellStyle name="Normal 2 2 2 25 3 2 3 2 8 2" xfId="11026"/>
    <cellStyle name="Normal 2 2 2 25 3 2 3 2 8 2 2" xfId="24877"/>
    <cellStyle name="Normal 2 2 2 25 3 2 3 2 8 3" xfId="17391"/>
    <cellStyle name="Normal 2 2 2 25 3 2 3 2 8 3 2" xfId="21142"/>
    <cellStyle name="Normal 2 2 2 25 3 2 3 2 8 4" xfId="13630"/>
    <cellStyle name="Normal 2 2 2 25 3 2 3 2 8 5" xfId="28614"/>
    <cellStyle name="Normal 2 2 2 25 3 2 3 2 8 6" xfId="32341"/>
    <cellStyle name="Normal 2 2 2 25 3 2 3 2 8 7" xfId="36074"/>
    <cellStyle name="Normal 2 2 2 25 3 2 3 2 8 8" xfId="39805"/>
    <cellStyle name="Normal 2 2 2 25 3 2 3 2 9" xfId="4844"/>
    <cellStyle name="Normal 2 2 2 25 3 2 3 2 9 2" xfId="11027"/>
    <cellStyle name="Normal 2 2 2 25 3 2 3 2 9 2 2" xfId="24878"/>
    <cellStyle name="Normal 2 2 2 25 3 2 3 2 9 3" xfId="17392"/>
    <cellStyle name="Normal 2 2 2 25 3 2 3 2 9 3 2" xfId="21143"/>
    <cellStyle name="Normal 2 2 2 25 3 2 3 2 9 4" xfId="13631"/>
    <cellStyle name="Normal 2 2 2 25 3 2 3 2 9 5" xfId="28615"/>
    <cellStyle name="Normal 2 2 2 25 3 2 3 2 9 6" xfId="32342"/>
    <cellStyle name="Normal 2 2 2 25 3 2 3 2 9 7" xfId="36075"/>
    <cellStyle name="Normal 2 2 2 25 3 2 3 2 9 8" xfId="39806"/>
    <cellStyle name="Normal 2 2 2 25 3 2 3 3" xfId="4845"/>
    <cellStyle name="Normal 2 2 2 25 3 2 3 3 2" xfId="4846"/>
    <cellStyle name="Normal 2 2 2 25 3 2 3 3 3" xfId="11028"/>
    <cellStyle name="Normal 2 2 2 25 3 2 3 3 3 2" xfId="24879"/>
    <cellStyle name="Normal 2 2 2 25 3 2 3 3 4" xfId="17393"/>
    <cellStyle name="Normal 2 2 2 25 3 2 3 3 4 2" xfId="21144"/>
    <cellStyle name="Normal 2 2 2 25 3 2 3 3 5" xfId="13632"/>
    <cellStyle name="Normal 2 2 2 25 3 2 3 3 6" xfId="28616"/>
    <cellStyle name="Normal 2 2 2 25 3 2 3 3 7" xfId="32343"/>
    <cellStyle name="Normal 2 2 2 25 3 2 3 3 8" xfId="36076"/>
    <cellStyle name="Normal 2 2 2 25 3 2 3 3 9" xfId="39807"/>
    <cellStyle name="Normal 2 2 2 25 3 2 3 4" xfId="4847"/>
    <cellStyle name="Normal 2 2 2 25 3 2 3 5" xfId="4848"/>
    <cellStyle name="Normal 2 2 2 25 3 2 3 6" xfId="4849"/>
    <cellStyle name="Normal 2 2 2 25 3 2 3 7" xfId="4850"/>
    <cellStyle name="Normal 2 2 2 25 3 2 3 8" xfId="4851"/>
    <cellStyle name="Normal 2 2 2 25 3 2 3 9" xfId="4852"/>
    <cellStyle name="Normal 2 2 2 25 3 2 4" xfId="4853"/>
    <cellStyle name="Normal 2 2 2 25 3 2 4 2" xfId="4854"/>
    <cellStyle name="Normal 2 2 2 25 3 2 4 2 2" xfId="11033"/>
    <cellStyle name="Normal 2 2 2 25 3 2 4 2 2 2" xfId="24880"/>
    <cellStyle name="Normal 2 2 2 25 3 2 4 2 3" xfId="17394"/>
    <cellStyle name="Normal 2 2 2 25 3 2 4 2 3 2" xfId="21145"/>
    <cellStyle name="Normal 2 2 2 25 3 2 4 2 4" xfId="13633"/>
    <cellStyle name="Normal 2 2 2 25 3 2 4 2 5" xfId="28617"/>
    <cellStyle name="Normal 2 2 2 25 3 2 4 2 6" xfId="32344"/>
    <cellStyle name="Normal 2 2 2 25 3 2 4 2 7" xfId="36077"/>
    <cellStyle name="Normal 2 2 2 25 3 2 4 2 8" xfId="39808"/>
    <cellStyle name="Normal 2 2 2 25 3 2 5" xfId="4855"/>
    <cellStyle name="Normal 2 2 2 25 3 2 5 2" xfId="11034"/>
    <cellStyle name="Normal 2 2 2 25 3 2 5 2 2" xfId="24881"/>
    <cellStyle name="Normal 2 2 2 25 3 2 5 3" xfId="17395"/>
    <cellStyle name="Normal 2 2 2 25 3 2 5 3 2" xfId="21146"/>
    <cellStyle name="Normal 2 2 2 25 3 2 5 4" xfId="13634"/>
    <cellStyle name="Normal 2 2 2 25 3 2 5 5" xfId="28618"/>
    <cellStyle name="Normal 2 2 2 25 3 2 5 6" xfId="32345"/>
    <cellStyle name="Normal 2 2 2 25 3 2 5 7" xfId="36078"/>
    <cellStyle name="Normal 2 2 2 25 3 2 5 8" xfId="39809"/>
    <cellStyle name="Normal 2 2 2 25 3 2 6" xfId="4856"/>
    <cellStyle name="Normal 2 2 2 25 3 2 6 2" xfId="11035"/>
    <cellStyle name="Normal 2 2 2 25 3 2 6 2 2" xfId="24882"/>
    <cellStyle name="Normal 2 2 2 25 3 2 6 3" xfId="17396"/>
    <cellStyle name="Normal 2 2 2 25 3 2 6 3 2" xfId="21147"/>
    <cellStyle name="Normal 2 2 2 25 3 2 6 4" xfId="13635"/>
    <cellStyle name="Normal 2 2 2 25 3 2 6 5" xfId="28619"/>
    <cellStyle name="Normal 2 2 2 25 3 2 6 6" xfId="32346"/>
    <cellStyle name="Normal 2 2 2 25 3 2 6 7" xfId="36079"/>
    <cellStyle name="Normal 2 2 2 25 3 2 6 8" xfId="39810"/>
    <cellStyle name="Normal 2 2 2 25 3 2 7" xfId="4857"/>
    <cellStyle name="Normal 2 2 2 25 3 2 7 2" xfId="11036"/>
    <cellStyle name="Normal 2 2 2 25 3 2 7 2 2" xfId="24883"/>
    <cellStyle name="Normal 2 2 2 25 3 2 7 3" xfId="17397"/>
    <cellStyle name="Normal 2 2 2 25 3 2 7 3 2" xfId="21148"/>
    <cellStyle name="Normal 2 2 2 25 3 2 7 4" xfId="13636"/>
    <cellStyle name="Normal 2 2 2 25 3 2 7 5" xfId="28620"/>
    <cellStyle name="Normal 2 2 2 25 3 2 7 6" xfId="32347"/>
    <cellStyle name="Normal 2 2 2 25 3 2 7 7" xfId="36080"/>
    <cellStyle name="Normal 2 2 2 25 3 2 7 8" xfId="39811"/>
    <cellStyle name="Normal 2 2 2 25 3 2 8" xfId="4858"/>
    <cellStyle name="Normal 2 2 2 25 3 2 8 2" xfId="11037"/>
    <cellStyle name="Normal 2 2 2 25 3 2 8 2 2" xfId="24884"/>
    <cellStyle name="Normal 2 2 2 25 3 2 8 3" xfId="17398"/>
    <cellStyle name="Normal 2 2 2 25 3 2 8 3 2" xfId="21149"/>
    <cellStyle name="Normal 2 2 2 25 3 2 8 4" xfId="13637"/>
    <cellStyle name="Normal 2 2 2 25 3 2 8 5" xfId="28621"/>
    <cellStyle name="Normal 2 2 2 25 3 2 8 6" xfId="32348"/>
    <cellStyle name="Normal 2 2 2 25 3 2 8 7" xfId="36081"/>
    <cellStyle name="Normal 2 2 2 25 3 2 8 8" xfId="39812"/>
    <cellStyle name="Normal 2 2 2 25 3 2 9" xfId="4859"/>
    <cellStyle name="Normal 2 2 2 25 3 2 9 2" xfId="11038"/>
    <cellStyle name="Normal 2 2 2 25 3 2 9 2 2" xfId="24885"/>
    <cellStyle name="Normal 2 2 2 25 3 2 9 3" xfId="17399"/>
    <cellStyle name="Normal 2 2 2 25 3 2 9 3 2" xfId="21150"/>
    <cellStyle name="Normal 2 2 2 25 3 2 9 4" xfId="13638"/>
    <cellStyle name="Normal 2 2 2 25 3 2 9 5" xfId="28622"/>
    <cellStyle name="Normal 2 2 2 25 3 2 9 6" xfId="32349"/>
    <cellStyle name="Normal 2 2 2 25 3 2 9 7" xfId="36082"/>
    <cellStyle name="Normal 2 2 2 25 3 2 9 8" xfId="39813"/>
    <cellStyle name="Normal 2 2 2 25 3 3" xfId="4860"/>
    <cellStyle name="Normal 2 2 2 25 3 3 10" xfId="4861"/>
    <cellStyle name="Normal 2 2 2 25 3 3 10 2" xfId="11040"/>
    <cellStyle name="Normal 2 2 2 25 3 3 10 2 2" xfId="24887"/>
    <cellStyle name="Normal 2 2 2 25 3 3 10 3" xfId="17401"/>
    <cellStyle name="Normal 2 2 2 25 3 3 10 3 2" xfId="21152"/>
    <cellStyle name="Normal 2 2 2 25 3 3 10 4" xfId="13640"/>
    <cellStyle name="Normal 2 2 2 25 3 3 10 5" xfId="28624"/>
    <cellStyle name="Normal 2 2 2 25 3 3 10 6" xfId="32351"/>
    <cellStyle name="Normal 2 2 2 25 3 3 10 7" xfId="36084"/>
    <cellStyle name="Normal 2 2 2 25 3 3 10 8" xfId="39815"/>
    <cellStyle name="Normal 2 2 2 25 3 3 11" xfId="4862"/>
    <cellStyle name="Normal 2 2 2 25 3 3 11 2" xfId="11041"/>
    <cellStyle name="Normal 2 2 2 25 3 3 11 2 2" xfId="24888"/>
    <cellStyle name="Normal 2 2 2 25 3 3 11 3" xfId="17402"/>
    <cellStyle name="Normal 2 2 2 25 3 3 11 3 2" xfId="21153"/>
    <cellStyle name="Normal 2 2 2 25 3 3 11 4" xfId="13641"/>
    <cellStyle name="Normal 2 2 2 25 3 3 11 5" xfId="28625"/>
    <cellStyle name="Normal 2 2 2 25 3 3 11 6" xfId="32352"/>
    <cellStyle name="Normal 2 2 2 25 3 3 11 7" xfId="36085"/>
    <cellStyle name="Normal 2 2 2 25 3 3 11 8" xfId="39816"/>
    <cellStyle name="Normal 2 2 2 25 3 3 12" xfId="4863"/>
    <cellStyle name="Normal 2 2 2 25 3 3 12 2" xfId="11042"/>
    <cellStyle name="Normal 2 2 2 25 3 3 12 2 2" xfId="24889"/>
    <cellStyle name="Normal 2 2 2 25 3 3 12 3" xfId="17403"/>
    <cellStyle name="Normal 2 2 2 25 3 3 12 3 2" xfId="21154"/>
    <cellStyle name="Normal 2 2 2 25 3 3 12 4" xfId="13642"/>
    <cellStyle name="Normal 2 2 2 25 3 3 12 5" xfId="28626"/>
    <cellStyle name="Normal 2 2 2 25 3 3 12 6" xfId="32353"/>
    <cellStyle name="Normal 2 2 2 25 3 3 12 7" xfId="36086"/>
    <cellStyle name="Normal 2 2 2 25 3 3 12 8" xfId="39817"/>
    <cellStyle name="Normal 2 2 2 25 3 3 13" xfId="11039"/>
    <cellStyle name="Normal 2 2 2 25 3 3 13 2" xfId="24886"/>
    <cellStyle name="Normal 2 2 2 25 3 3 14" xfId="17400"/>
    <cellStyle name="Normal 2 2 2 25 3 3 14 2" xfId="21151"/>
    <cellStyle name="Normal 2 2 2 25 3 3 15" xfId="13639"/>
    <cellStyle name="Normal 2 2 2 25 3 3 16" xfId="28623"/>
    <cellStyle name="Normal 2 2 2 25 3 3 17" xfId="32350"/>
    <cellStyle name="Normal 2 2 2 25 3 3 18" xfId="36083"/>
    <cellStyle name="Normal 2 2 2 25 3 3 19" xfId="39814"/>
    <cellStyle name="Normal 2 2 2 25 3 3 2" xfId="4864"/>
    <cellStyle name="Normal 2 2 2 25 3 3 2 10" xfId="4865"/>
    <cellStyle name="Normal 2 2 2 25 3 3 2 11" xfId="4866"/>
    <cellStyle name="Normal 2 2 2 25 3 3 2 2" xfId="4867"/>
    <cellStyle name="Normal 2 2 2 25 3 3 2 2 10" xfId="4868"/>
    <cellStyle name="Normal 2 2 2 25 3 3 2 2 10 2" xfId="11047"/>
    <cellStyle name="Normal 2 2 2 25 3 3 2 2 10 2 2" xfId="24891"/>
    <cellStyle name="Normal 2 2 2 25 3 3 2 2 10 3" xfId="17405"/>
    <cellStyle name="Normal 2 2 2 25 3 3 2 2 10 3 2" xfId="21156"/>
    <cellStyle name="Normal 2 2 2 25 3 3 2 2 10 4" xfId="13644"/>
    <cellStyle name="Normal 2 2 2 25 3 3 2 2 10 5" xfId="28628"/>
    <cellStyle name="Normal 2 2 2 25 3 3 2 2 10 6" xfId="32355"/>
    <cellStyle name="Normal 2 2 2 25 3 3 2 2 10 7" xfId="36088"/>
    <cellStyle name="Normal 2 2 2 25 3 3 2 2 10 8" xfId="39819"/>
    <cellStyle name="Normal 2 2 2 25 3 3 2 2 11" xfId="4869"/>
    <cellStyle name="Normal 2 2 2 25 3 3 2 2 11 2" xfId="11048"/>
    <cellStyle name="Normal 2 2 2 25 3 3 2 2 11 2 2" xfId="24892"/>
    <cellStyle name="Normal 2 2 2 25 3 3 2 2 11 3" xfId="17406"/>
    <cellStyle name="Normal 2 2 2 25 3 3 2 2 11 3 2" xfId="21157"/>
    <cellStyle name="Normal 2 2 2 25 3 3 2 2 11 4" xfId="13645"/>
    <cellStyle name="Normal 2 2 2 25 3 3 2 2 11 5" xfId="28629"/>
    <cellStyle name="Normal 2 2 2 25 3 3 2 2 11 6" xfId="32356"/>
    <cellStyle name="Normal 2 2 2 25 3 3 2 2 11 7" xfId="36089"/>
    <cellStyle name="Normal 2 2 2 25 3 3 2 2 11 8" xfId="39820"/>
    <cellStyle name="Normal 2 2 2 25 3 3 2 2 12" xfId="11046"/>
    <cellStyle name="Normal 2 2 2 25 3 3 2 2 12 2" xfId="24890"/>
    <cellStyle name="Normal 2 2 2 25 3 3 2 2 13" xfId="17404"/>
    <cellStyle name="Normal 2 2 2 25 3 3 2 2 13 2" xfId="21155"/>
    <cellStyle name="Normal 2 2 2 25 3 3 2 2 14" xfId="13643"/>
    <cellStyle name="Normal 2 2 2 25 3 3 2 2 15" xfId="28627"/>
    <cellStyle name="Normal 2 2 2 25 3 3 2 2 16" xfId="32354"/>
    <cellStyle name="Normal 2 2 2 25 3 3 2 2 17" xfId="36087"/>
    <cellStyle name="Normal 2 2 2 25 3 3 2 2 18" xfId="39818"/>
    <cellStyle name="Normal 2 2 2 25 3 3 2 2 2" xfId="4870"/>
    <cellStyle name="Normal 2 2 2 25 3 3 2 2 2 2" xfId="4871"/>
    <cellStyle name="Normal 2 2 2 25 3 3 2 2 2 2 2" xfId="11049"/>
    <cellStyle name="Normal 2 2 2 25 3 3 2 2 2 2 2 2" xfId="24893"/>
    <cellStyle name="Normal 2 2 2 25 3 3 2 2 2 2 3" xfId="17407"/>
    <cellStyle name="Normal 2 2 2 25 3 3 2 2 2 2 3 2" xfId="21158"/>
    <cellStyle name="Normal 2 2 2 25 3 3 2 2 2 2 4" xfId="13646"/>
    <cellStyle name="Normal 2 2 2 25 3 3 2 2 2 2 5" xfId="28630"/>
    <cellStyle name="Normal 2 2 2 25 3 3 2 2 2 2 6" xfId="32357"/>
    <cellStyle name="Normal 2 2 2 25 3 3 2 2 2 2 7" xfId="36090"/>
    <cellStyle name="Normal 2 2 2 25 3 3 2 2 2 2 8" xfId="39821"/>
    <cellStyle name="Normal 2 2 2 25 3 3 2 2 3" xfId="4872"/>
    <cellStyle name="Normal 2 2 2 25 3 3 2 2 3 2" xfId="11050"/>
    <cellStyle name="Normal 2 2 2 25 3 3 2 2 3 2 2" xfId="24894"/>
    <cellStyle name="Normal 2 2 2 25 3 3 2 2 3 3" xfId="17408"/>
    <cellStyle name="Normal 2 2 2 25 3 3 2 2 3 3 2" xfId="21159"/>
    <cellStyle name="Normal 2 2 2 25 3 3 2 2 3 4" xfId="13647"/>
    <cellStyle name="Normal 2 2 2 25 3 3 2 2 3 5" xfId="28631"/>
    <cellStyle name="Normal 2 2 2 25 3 3 2 2 3 6" xfId="32358"/>
    <cellStyle name="Normal 2 2 2 25 3 3 2 2 3 7" xfId="36091"/>
    <cellStyle name="Normal 2 2 2 25 3 3 2 2 3 8" xfId="39822"/>
    <cellStyle name="Normal 2 2 2 25 3 3 2 2 4" xfId="4873"/>
    <cellStyle name="Normal 2 2 2 25 3 3 2 2 4 2" xfId="11051"/>
    <cellStyle name="Normal 2 2 2 25 3 3 2 2 4 2 2" xfId="24895"/>
    <cellStyle name="Normal 2 2 2 25 3 3 2 2 4 3" xfId="17409"/>
    <cellStyle name="Normal 2 2 2 25 3 3 2 2 4 3 2" xfId="21160"/>
    <cellStyle name="Normal 2 2 2 25 3 3 2 2 4 4" xfId="13648"/>
    <cellStyle name="Normal 2 2 2 25 3 3 2 2 4 5" xfId="28632"/>
    <cellStyle name="Normal 2 2 2 25 3 3 2 2 4 6" xfId="32359"/>
    <cellStyle name="Normal 2 2 2 25 3 3 2 2 4 7" xfId="36092"/>
    <cellStyle name="Normal 2 2 2 25 3 3 2 2 4 8" xfId="39823"/>
    <cellStyle name="Normal 2 2 2 25 3 3 2 2 5" xfId="4874"/>
    <cellStyle name="Normal 2 2 2 25 3 3 2 2 5 2" xfId="11052"/>
    <cellStyle name="Normal 2 2 2 25 3 3 2 2 5 2 2" xfId="24896"/>
    <cellStyle name="Normal 2 2 2 25 3 3 2 2 5 3" xfId="17410"/>
    <cellStyle name="Normal 2 2 2 25 3 3 2 2 5 3 2" xfId="21161"/>
    <cellStyle name="Normal 2 2 2 25 3 3 2 2 5 4" xfId="13649"/>
    <cellStyle name="Normal 2 2 2 25 3 3 2 2 5 5" xfId="28633"/>
    <cellStyle name="Normal 2 2 2 25 3 3 2 2 5 6" xfId="32360"/>
    <cellStyle name="Normal 2 2 2 25 3 3 2 2 5 7" xfId="36093"/>
    <cellStyle name="Normal 2 2 2 25 3 3 2 2 5 8" xfId="39824"/>
    <cellStyle name="Normal 2 2 2 25 3 3 2 2 6" xfId="4875"/>
    <cellStyle name="Normal 2 2 2 25 3 3 2 2 6 2" xfId="11053"/>
    <cellStyle name="Normal 2 2 2 25 3 3 2 2 6 2 2" xfId="24897"/>
    <cellStyle name="Normal 2 2 2 25 3 3 2 2 6 3" xfId="17411"/>
    <cellStyle name="Normal 2 2 2 25 3 3 2 2 6 3 2" xfId="21162"/>
    <cellStyle name="Normal 2 2 2 25 3 3 2 2 6 4" xfId="13650"/>
    <cellStyle name="Normal 2 2 2 25 3 3 2 2 6 5" xfId="28634"/>
    <cellStyle name="Normal 2 2 2 25 3 3 2 2 6 6" xfId="32361"/>
    <cellStyle name="Normal 2 2 2 25 3 3 2 2 6 7" xfId="36094"/>
    <cellStyle name="Normal 2 2 2 25 3 3 2 2 6 8" xfId="39825"/>
    <cellStyle name="Normal 2 2 2 25 3 3 2 2 7" xfId="4876"/>
    <cellStyle name="Normal 2 2 2 25 3 3 2 2 7 2" xfId="11054"/>
    <cellStyle name="Normal 2 2 2 25 3 3 2 2 7 2 2" xfId="24898"/>
    <cellStyle name="Normal 2 2 2 25 3 3 2 2 7 3" xfId="17412"/>
    <cellStyle name="Normal 2 2 2 25 3 3 2 2 7 3 2" xfId="21163"/>
    <cellStyle name="Normal 2 2 2 25 3 3 2 2 7 4" xfId="13651"/>
    <cellStyle name="Normal 2 2 2 25 3 3 2 2 7 5" xfId="28635"/>
    <cellStyle name="Normal 2 2 2 25 3 3 2 2 7 6" xfId="32362"/>
    <cellStyle name="Normal 2 2 2 25 3 3 2 2 7 7" xfId="36095"/>
    <cellStyle name="Normal 2 2 2 25 3 3 2 2 7 8" xfId="39826"/>
    <cellStyle name="Normal 2 2 2 25 3 3 2 2 8" xfId="4877"/>
    <cellStyle name="Normal 2 2 2 25 3 3 2 2 8 2" xfId="11055"/>
    <cellStyle name="Normal 2 2 2 25 3 3 2 2 8 2 2" xfId="24899"/>
    <cellStyle name="Normal 2 2 2 25 3 3 2 2 8 3" xfId="17413"/>
    <cellStyle name="Normal 2 2 2 25 3 3 2 2 8 3 2" xfId="21164"/>
    <cellStyle name="Normal 2 2 2 25 3 3 2 2 8 4" xfId="13652"/>
    <cellStyle name="Normal 2 2 2 25 3 3 2 2 8 5" xfId="28636"/>
    <cellStyle name="Normal 2 2 2 25 3 3 2 2 8 6" xfId="32363"/>
    <cellStyle name="Normal 2 2 2 25 3 3 2 2 8 7" xfId="36096"/>
    <cellStyle name="Normal 2 2 2 25 3 3 2 2 8 8" xfId="39827"/>
    <cellStyle name="Normal 2 2 2 25 3 3 2 2 9" xfId="4878"/>
    <cellStyle name="Normal 2 2 2 25 3 3 2 2 9 2" xfId="11056"/>
    <cellStyle name="Normal 2 2 2 25 3 3 2 2 9 2 2" xfId="24900"/>
    <cellStyle name="Normal 2 2 2 25 3 3 2 2 9 3" xfId="17414"/>
    <cellStyle name="Normal 2 2 2 25 3 3 2 2 9 3 2" xfId="21165"/>
    <cellStyle name="Normal 2 2 2 25 3 3 2 2 9 4" xfId="13653"/>
    <cellStyle name="Normal 2 2 2 25 3 3 2 2 9 5" xfId="28637"/>
    <cellStyle name="Normal 2 2 2 25 3 3 2 2 9 6" xfId="32364"/>
    <cellStyle name="Normal 2 2 2 25 3 3 2 2 9 7" xfId="36097"/>
    <cellStyle name="Normal 2 2 2 25 3 3 2 2 9 8" xfId="39828"/>
    <cellStyle name="Normal 2 2 2 25 3 3 2 3" xfId="4879"/>
    <cellStyle name="Normal 2 2 2 25 3 3 2 3 2" xfId="4880"/>
    <cellStyle name="Normal 2 2 2 25 3 3 2 3 3" xfId="11057"/>
    <cellStyle name="Normal 2 2 2 25 3 3 2 3 3 2" xfId="24901"/>
    <cellStyle name="Normal 2 2 2 25 3 3 2 3 4" xfId="17415"/>
    <cellStyle name="Normal 2 2 2 25 3 3 2 3 4 2" xfId="21166"/>
    <cellStyle name="Normal 2 2 2 25 3 3 2 3 5" xfId="13654"/>
    <cellStyle name="Normal 2 2 2 25 3 3 2 3 6" xfId="28638"/>
    <cellStyle name="Normal 2 2 2 25 3 3 2 3 7" xfId="32365"/>
    <cellStyle name="Normal 2 2 2 25 3 3 2 3 8" xfId="36098"/>
    <cellStyle name="Normal 2 2 2 25 3 3 2 3 9" xfId="39829"/>
    <cellStyle name="Normal 2 2 2 25 3 3 2 4" xfId="4881"/>
    <cellStyle name="Normal 2 2 2 25 3 3 2 5" xfId="4882"/>
    <cellStyle name="Normal 2 2 2 25 3 3 2 6" xfId="4883"/>
    <cellStyle name="Normal 2 2 2 25 3 3 2 7" xfId="4884"/>
    <cellStyle name="Normal 2 2 2 25 3 3 2 8" xfId="4885"/>
    <cellStyle name="Normal 2 2 2 25 3 3 2 9" xfId="4886"/>
    <cellStyle name="Normal 2 2 2 25 3 3 3" xfId="4887"/>
    <cellStyle name="Normal 2 2 2 25 3 3 3 2" xfId="4888"/>
    <cellStyle name="Normal 2 2 2 25 3 3 3 2 2" xfId="11063"/>
    <cellStyle name="Normal 2 2 2 25 3 3 3 2 2 2" xfId="24902"/>
    <cellStyle name="Normal 2 2 2 25 3 3 3 2 3" xfId="17416"/>
    <cellStyle name="Normal 2 2 2 25 3 3 3 2 3 2" xfId="21167"/>
    <cellStyle name="Normal 2 2 2 25 3 3 3 2 4" xfId="13655"/>
    <cellStyle name="Normal 2 2 2 25 3 3 3 2 5" xfId="28639"/>
    <cellStyle name="Normal 2 2 2 25 3 3 3 2 6" xfId="32366"/>
    <cellStyle name="Normal 2 2 2 25 3 3 3 2 7" xfId="36099"/>
    <cellStyle name="Normal 2 2 2 25 3 3 3 2 8" xfId="39830"/>
    <cellStyle name="Normal 2 2 2 25 3 3 4" xfId="4889"/>
    <cellStyle name="Normal 2 2 2 25 3 3 4 2" xfId="11064"/>
    <cellStyle name="Normal 2 2 2 25 3 3 4 2 2" xfId="24903"/>
    <cellStyle name="Normal 2 2 2 25 3 3 4 3" xfId="17417"/>
    <cellStyle name="Normal 2 2 2 25 3 3 4 3 2" xfId="21168"/>
    <cellStyle name="Normal 2 2 2 25 3 3 4 4" xfId="13656"/>
    <cellStyle name="Normal 2 2 2 25 3 3 4 5" xfId="28640"/>
    <cellStyle name="Normal 2 2 2 25 3 3 4 6" xfId="32367"/>
    <cellStyle name="Normal 2 2 2 25 3 3 4 7" xfId="36100"/>
    <cellStyle name="Normal 2 2 2 25 3 3 4 8" xfId="39831"/>
    <cellStyle name="Normal 2 2 2 25 3 3 5" xfId="4890"/>
    <cellStyle name="Normal 2 2 2 25 3 3 5 2" xfId="11065"/>
    <cellStyle name="Normal 2 2 2 25 3 3 5 2 2" xfId="24904"/>
    <cellStyle name="Normal 2 2 2 25 3 3 5 3" xfId="17418"/>
    <cellStyle name="Normal 2 2 2 25 3 3 5 3 2" xfId="21169"/>
    <cellStyle name="Normal 2 2 2 25 3 3 5 4" xfId="13657"/>
    <cellStyle name="Normal 2 2 2 25 3 3 5 5" xfId="28641"/>
    <cellStyle name="Normal 2 2 2 25 3 3 5 6" xfId="32368"/>
    <cellStyle name="Normal 2 2 2 25 3 3 5 7" xfId="36101"/>
    <cellStyle name="Normal 2 2 2 25 3 3 5 8" xfId="39832"/>
    <cellStyle name="Normal 2 2 2 25 3 3 6" xfId="4891"/>
    <cellStyle name="Normal 2 2 2 25 3 3 6 2" xfId="11066"/>
    <cellStyle name="Normal 2 2 2 25 3 3 6 2 2" xfId="24905"/>
    <cellStyle name="Normal 2 2 2 25 3 3 6 3" xfId="17419"/>
    <cellStyle name="Normal 2 2 2 25 3 3 6 3 2" xfId="21170"/>
    <cellStyle name="Normal 2 2 2 25 3 3 6 4" xfId="13658"/>
    <cellStyle name="Normal 2 2 2 25 3 3 6 5" xfId="28642"/>
    <cellStyle name="Normal 2 2 2 25 3 3 6 6" xfId="32369"/>
    <cellStyle name="Normal 2 2 2 25 3 3 6 7" xfId="36102"/>
    <cellStyle name="Normal 2 2 2 25 3 3 6 8" xfId="39833"/>
    <cellStyle name="Normal 2 2 2 25 3 3 7" xfId="4892"/>
    <cellStyle name="Normal 2 2 2 25 3 3 7 2" xfId="11067"/>
    <cellStyle name="Normal 2 2 2 25 3 3 7 2 2" xfId="24906"/>
    <cellStyle name="Normal 2 2 2 25 3 3 7 3" xfId="17420"/>
    <cellStyle name="Normal 2 2 2 25 3 3 7 3 2" xfId="21171"/>
    <cellStyle name="Normal 2 2 2 25 3 3 7 4" xfId="13659"/>
    <cellStyle name="Normal 2 2 2 25 3 3 7 5" xfId="28643"/>
    <cellStyle name="Normal 2 2 2 25 3 3 7 6" xfId="32370"/>
    <cellStyle name="Normal 2 2 2 25 3 3 7 7" xfId="36103"/>
    <cellStyle name="Normal 2 2 2 25 3 3 7 8" xfId="39834"/>
    <cellStyle name="Normal 2 2 2 25 3 3 8" xfId="4893"/>
    <cellStyle name="Normal 2 2 2 25 3 3 8 2" xfId="11068"/>
    <cellStyle name="Normal 2 2 2 25 3 3 8 2 2" xfId="24907"/>
    <cellStyle name="Normal 2 2 2 25 3 3 8 3" xfId="17421"/>
    <cellStyle name="Normal 2 2 2 25 3 3 8 3 2" xfId="21172"/>
    <cellStyle name="Normal 2 2 2 25 3 3 8 4" xfId="13660"/>
    <cellStyle name="Normal 2 2 2 25 3 3 8 5" xfId="28644"/>
    <cellStyle name="Normal 2 2 2 25 3 3 8 6" xfId="32371"/>
    <cellStyle name="Normal 2 2 2 25 3 3 8 7" xfId="36104"/>
    <cellStyle name="Normal 2 2 2 25 3 3 8 8" xfId="39835"/>
    <cellStyle name="Normal 2 2 2 25 3 3 9" xfId="4894"/>
    <cellStyle name="Normal 2 2 2 25 3 3 9 2" xfId="11069"/>
    <cellStyle name="Normal 2 2 2 25 3 3 9 2 2" xfId="24908"/>
    <cellStyle name="Normal 2 2 2 25 3 3 9 3" xfId="17422"/>
    <cellStyle name="Normal 2 2 2 25 3 3 9 3 2" xfId="21173"/>
    <cellStyle name="Normal 2 2 2 25 3 3 9 4" xfId="13661"/>
    <cellStyle name="Normal 2 2 2 25 3 3 9 5" xfId="28645"/>
    <cellStyle name="Normal 2 2 2 25 3 3 9 6" xfId="32372"/>
    <cellStyle name="Normal 2 2 2 25 3 3 9 7" xfId="36105"/>
    <cellStyle name="Normal 2 2 2 25 3 3 9 8" xfId="39836"/>
    <cellStyle name="Normal 2 2 2 25 3 4" xfId="4895"/>
    <cellStyle name="Normal 2 2 2 25 3 4 10" xfId="4896"/>
    <cellStyle name="Normal 2 2 2 25 3 4 10 2" xfId="11071"/>
    <cellStyle name="Normal 2 2 2 25 3 4 10 2 2" xfId="24910"/>
    <cellStyle name="Normal 2 2 2 25 3 4 10 3" xfId="17424"/>
    <cellStyle name="Normal 2 2 2 25 3 4 10 3 2" xfId="21175"/>
    <cellStyle name="Normal 2 2 2 25 3 4 10 4" xfId="13663"/>
    <cellStyle name="Normal 2 2 2 25 3 4 10 5" xfId="28647"/>
    <cellStyle name="Normal 2 2 2 25 3 4 10 6" xfId="32374"/>
    <cellStyle name="Normal 2 2 2 25 3 4 10 7" xfId="36107"/>
    <cellStyle name="Normal 2 2 2 25 3 4 10 8" xfId="39838"/>
    <cellStyle name="Normal 2 2 2 25 3 4 11" xfId="4897"/>
    <cellStyle name="Normal 2 2 2 25 3 4 11 2" xfId="11072"/>
    <cellStyle name="Normal 2 2 2 25 3 4 11 2 2" xfId="24911"/>
    <cellStyle name="Normal 2 2 2 25 3 4 11 3" xfId="17425"/>
    <cellStyle name="Normal 2 2 2 25 3 4 11 3 2" xfId="21176"/>
    <cellStyle name="Normal 2 2 2 25 3 4 11 4" xfId="13664"/>
    <cellStyle name="Normal 2 2 2 25 3 4 11 5" xfId="28648"/>
    <cellStyle name="Normal 2 2 2 25 3 4 11 6" xfId="32375"/>
    <cellStyle name="Normal 2 2 2 25 3 4 11 7" xfId="36108"/>
    <cellStyle name="Normal 2 2 2 25 3 4 11 8" xfId="39839"/>
    <cellStyle name="Normal 2 2 2 25 3 4 12" xfId="11070"/>
    <cellStyle name="Normal 2 2 2 25 3 4 12 2" xfId="24909"/>
    <cellStyle name="Normal 2 2 2 25 3 4 13" xfId="17423"/>
    <cellStyle name="Normal 2 2 2 25 3 4 13 2" xfId="21174"/>
    <cellStyle name="Normal 2 2 2 25 3 4 14" xfId="13662"/>
    <cellStyle name="Normal 2 2 2 25 3 4 15" xfId="28646"/>
    <cellStyle name="Normal 2 2 2 25 3 4 16" xfId="32373"/>
    <cellStyle name="Normal 2 2 2 25 3 4 17" xfId="36106"/>
    <cellStyle name="Normal 2 2 2 25 3 4 18" xfId="39837"/>
    <cellStyle name="Normal 2 2 2 25 3 4 2" xfId="4898"/>
    <cellStyle name="Normal 2 2 2 25 3 4 2 2" xfId="4899"/>
    <cellStyle name="Normal 2 2 2 25 3 4 2 2 2" xfId="11074"/>
    <cellStyle name="Normal 2 2 2 25 3 4 2 2 2 2" xfId="24912"/>
    <cellStyle name="Normal 2 2 2 25 3 4 2 2 3" xfId="17426"/>
    <cellStyle name="Normal 2 2 2 25 3 4 2 2 3 2" xfId="21177"/>
    <cellStyle name="Normal 2 2 2 25 3 4 2 2 4" xfId="13665"/>
    <cellStyle name="Normal 2 2 2 25 3 4 2 2 5" xfId="28649"/>
    <cellStyle name="Normal 2 2 2 25 3 4 2 2 6" xfId="32376"/>
    <cellStyle name="Normal 2 2 2 25 3 4 2 2 7" xfId="36109"/>
    <cellStyle name="Normal 2 2 2 25 3 4 2 2 8" xfId="39840"/>
    <cellStyle name="Normal 2 2 2 25 3 4 3" xfId="4900"/>
    <cellStyle name="Normal 2 2 2 25 3 4 3 2" xfId="11075"/>
    <cellStyle name="Normal 2 2 2 25 3 4 3 2 2" xfId="24913"/>
    <cellStyle name="Normal 2 2 2 25 3 4 3 3" xfId="17427"/>
    <cellStyle name="Normal 2 2 2 25 3 4 3 3 2" xfId="21178"/>
    <cellStyle name="Normal 2 2 2 25 3 4 3 4" xfId="13666"/>
    <cellStyle name="Normal 2 2 2 25 3 4 3 5" xfId="28650"/>
    <cellStyle name="Normal 2 2 2 25 3 4 3 6" xfId="32377"/>
    <cellStyle name="Normal 2 2 2 25 3 4 3 7" xfId="36110"/>
    <cellStyle name="Normal 2 2 2 25 3 4 3 8" xfId="39841"/>
    <cellStyle name="Normal 2 2 2 25 3 4 4" xfId="4901"/>
    <cellStyle name="Normal 2 2 2 25 3 4 4 2" xfId="11076"/>
    <cellStyle name="Normal 2 2 2 25 3 4 4 2 2" xfId="24914"/>
    <cellStyle name="Normal 2 2 2 25 3 4 4 3" xfId="17428"/>
    <cellStyle name="Normal 2 2 2 25 3 4 4 3 2" xfId="21179"/>
    <cellStyle name="Normal 2 2 2 25 3 4 4 4" xfId="13667"/>
    <cellStyle name="Normal 2 2 2 25 3 4 4 5" xfId="28651"/>
    <cellStyle name="Normal 2 2 2 25 3 4 4 6" xfId="32378"/>
    <cellStyle name="Normal 2 2 2 25 3 4 4 7" xfId="36111"/>
    <cellStyle name="Normal 2 2 2 25 3 4 4 8" xfId="39842"/>
    <cellStyle name="Normal 2 2 2 25 3 4 5" xfId="4902"/>
    <cellStyle name="Normal 2 2 2 25 3 4 5 2" xfId="11077"/>
    <cellStyle name="Normal 2 2 2 25 3 4 5 2 2" xfId="24915"/>
    <cellStyle name="Normal 2 2 2 25 3 4 5 3" xfId="17429"/>
    <cellStyle name="Normal 2 2 2 25 3 4 5 3 2" xfId="21180"/>
    <cellStyle name="Normal 2 2 2 25 3 4 5 4" xfId="13668"/>
    <cellStyle name="Normal 2 2 2 25 3 4 5 5" xfId="28652"/>
    <cellStyle name="Normal 2 2 2 25 3 4 5 6" xfId="32379"/>
    <cellStyle name="Normal 2 2 2 25 3 4 5 7" xfId="36112"/>
    <cellStyle name="Normal 2 2 2 25 3 4 5 8" xfId="39843"/>
    <cellStyle name="Normal 2 2 2 25 3 4 6" xfId="4903"/>
    <cellStyle name="Normal 2 2 2 25 3 4 6 2" xfId="11078"/>
    <cellStyle name="Normal 2 2 2 25 3 4 6 2 2" xfId="24916"/>
    <cellStyle name="Normal 2 2 2 25 3 4 6 3" xfId="17430"/>
    <cellStyle name="Normal 2 2 2 25 3 4 6 3 2" xfId="21181"/>
    <cellStyle name="Normal 2 2 2 25 3 4 6 4" xfId="13669"/>
    <cellStyle name="Normal 2 2 2 25 3 4 6 5" xfId="28653"/>
    <cellStyle name="Normal 2 2 2 25 3 4 6 6" xfId="32380"/>
    <cellStyle name="Normal 2 2 2 25 3 4 6 7" xfId="36113"/>
    <cellStyle name="Normal 2 2 2 25 3 4 6 8" xfId="39844"/>
    <cellStyle name="Normal 2 2 2 25 3 4 7" xfId="4904"/>
    <cellStyle name="Normal 2 2 2 25 3 4 7 2" xfId="11079"/>
    <cellStyle name="Normal 2 2 2 25 3 4 7 2 2" xfId="24917"/>
    <cellStyle name="Normal 2 2 2 25 3 4 7 3" xfId="17431"/>
    <cellStyle name="Normal 2 2 2 25 3 4 7 3 2" xfId="21182"/>
    <cellStyle name="Normal 2 2 2 25 3 4 7 4" xfId="13670"/>
    <cellStyle name="Normal 2 2 2 25 3 4 7 5" xfId="28654"/>
    <cellStyle name="Normal 2 2 2 25 3 4 7 6" xfId="32381"/>
    <cellStyle name="Normal 2 2 2 25 3 4 7 7" xfId="36114"/>
    <cellStyle name="Normal 2 2 2 25 3 4 7 8" xfId="39845"/>
    <cellStyle name="Normal 2 2 2 25 3 4 8" xfId="4905"/>
    <cellStyle name="Normal 2 2 2 25 3 4 8 2" xfId="11080"/>
    <cellStyle name="Normal 2 2 2 25 3 4 8 2 2" xfId="24918"/>
    <cellStyle name="Normal 2 2 2 25 3 4 8 3" xfId="17432"/>
    <cellStyle name="Normal 2 2 2 25 3 4 8 3 2" xfId="21183"/>
    <cellStyle name="Normal 2 2 2 25 3 4 8 4" xfId="13671"/>
    <cellStyle name="Normal 2 2 2 25 3 4 8 5" xfId="28655"/>
    <cellStyle name="Normal 2 2 2 25 3 4 8 6" xfId="32382"/>
    <cellStyle name="Normal 2 2 2 25 3 4 8 7" xfId="36115"/>
    <cellStyle name="Normal 2 2 2 25 3 4 8 8" xfId="39846"/>
    <cellStyle name="Normal 2 2 2 25 3 4 9" xfId="4906"/>
    <cellStyle name="Normal 2 2 2 25 3 4 9 2" xfId="11081"/>
    <cellStyle name="Normal 2 2 2 25 3 4 9 2 2" xfId="24919"/>
    <cellStyle name="Normal 2 2 2 25 3 4 9 3" xfId="17433"/>
    <cellStyle name="Normal 2 2 2 25 3 4 9 3 2" xfId="21184"/>
    <cellStyle name="Normal 2 2 2 25 3 4 9 4" xfId="13672"/>
    <cellStyle name="Normal 2 2 2 25 3 4 9 5" xfId="28656"/>
    <cellStyle name="Normal 2 2 2 25 3 4 9 6" xfId="32383"/>
    <cellStyle name="Normal 2 2 2 25 3 4 9 7" xfId="36116"/>
    <cellStyle name="Normal 2 2 2 25 3 4 9 8" xfId="39847"/>
    <cellStyle name="Normal 2 2 2 25 3 5" xfId="4907"/>
    <cellStyle name="Normal 2 2 2 25 3 5 2" xfId="4908"/>
    <cellStyle name="Normal 2 2 2 25 3 5 3" xfId="11082"/>
    <cellStyle name="Normal 2 2 2 25 3 5 3 2" xfId="24920"/>
    <cellStyle name="Normal 2 2 2 25 3 5 4" xfId="17434"/>
    <cellStyle name="Normal 2 2 2 25 3 5 4 2" xfId="21185"/>
    <cellStyle name="Normal 2 2 2 25 3 5 5" xfId="13673"/>
    <cellStyle name="Normal 2 2 2 25 3 5 6" xfId="28657"/>
    <cellStyle name="Normal 2 2 2 25 3 5 7" xfId="32384"/>
    <cellStyle name="Normal 2 2 2 25 3 5 8" xfId="36117"/>
    <cellStyle name="Normal 2 2 2 25 3 5 9" xfId="39848"/>
    <cellStyle name="Normal 2 2 2 25 3 6" xfId="4909"/>
    <cellStyle name="Normal 2 2 2 25 3 7" xfId="4910"/>
    <cellStyle name="Normal 2 2 2 25 3 8" xfId="4911"/>
    <cellStyle name="Normal 2 2 2 25 3 9" xfId="4912"/>
    <cellStyle name="Normal 2 2 2 25 4" xfId="4913"/>
    <cellStyle name="Normal 2 2 2 25 4 10" xfId="4914"/>
    <cellStyle name="Normal 2 2 2 25 4 11" xfId="4915"/>
    <cellStyle name="Normal 2 2 2 25 4 12" xfId="4916"/>
    <cellStyle name="Normal 2 2 2 25 4 2" xfId="4917"/>
    <cellStyle name="Normal 2 2 2 25 4 2 10" xfId="4918"/>
    <cellStyle name="Normal 2 2 2 25 4 2 10 2" xfId="11090"/>
    <cellStyle name="Normal 2 2 2 25 4 2 10 2 2" xfId="24922"/>
    <cellStyle name="Normal 2 2 2 25 4 2 10 3" xfId="17436"/>
    <cellStyle name="Normal 2 2 2 25 4 2 10 3 2" xfId="21187"/>
    <cellStyle name="Normal 2 2 2 25 4 2 10 4" xfId="13675"/>
    <cellStyle name="Normal 2 2 2 25 4 2 10 5" xfId="28659"/>
    <cellStyle name="Normal 2 2 2 25 4 2 10 6" xfId="32386"/>
    <cellStyle name="Normal 2 2 2 25 4 2 10 7" xfId="36119"/>
    <cellStyle name="Normal 2 2 2 25 4 2 10 8" xfId="39850"/>
    <cellStyle name="Normal 2 2 2 25 4 2 11" xfId="4919"/>
    <cellStyle name="Normal 2 2 2 25 4 2 11 2" xfId="11091"/>
    <cellStyle name="Normal 2 2 2 25 4 2 11 2 2" xfId="24923"/>
    <cellStyle name="Normal 2 2 2 25 4 2 11 3" xfId="17437"/>
    <cellStyle name="Normal 2 2 2 25 4 2 11 3 2" xfId="21188"/>
    <cellStyle name="Normal 2 2 2 25 4 2 11 4" xfId="13676"/>
    <cellStyle name="Normal 2 2 2 25 4 2 11 5" xfId="28660"/>
    <cellStyle name="Normal 2 2 2 25 4 2 11 6" xfId="32387"/>
    <cellStyle name="Normal 2 2 2 25 4 2 11 7" xfId="36120"/>
    <cellStyle name="Normal 2 2 2 25 4 2 11 8" xfId="39851"/>
    <cellStyle name="Normal 2 2 2 25 4 2 12" xfId="4920"/>
    <cellStyle name="Normal 2 2 2 25 4 2 12 2" xfId="11092"/>
    <cellStyle name="Normal 2 2 2 25 4 2 12 2 2" xfId="24924"/>
    <cellStyle name="Normal 2 2 2 25 4 2 12 3" xfId="17438"/>
    <cellStyle name="Normal 2 2 2 25 4 2 12 3 2" xfId="21189"/>
    <cellStyle name="Normal 2 2 2 25 4 2 12 4" xfId="13677"/>
    <cellStyle name="Normal 2 2 2 25 4 2 12 5" xfId="28661"/>
    <cellStyle name="Normal 2 2 2 25 4 2 12 6" xfId="32388"/>
    <cellStyle name="Normal 2 2 2 25 4 2 12 7" xfId="36121"/>
    <cellStyle name="Normal 2 2 2 25 4 2 12 8" xfId="39852"/>
    <cellStyle name="Normal 2 2 2 25 4 2 13" xfId="11089"/>
    <cellStyle name="Normal 2 2 2 25 4 2 13 2" xfId="24921"/>
    <cellStyle name="Normal 2 2 2 25 4 2 14" xfId="17435"/>
    <cellStyle name="Normal 2 2 2 25 4 2 14 2" xfId="21186"/>
    <cellStyle name="Normal 2 2 2 25 4 2 15" xfId="13674"/>
    <cellStyle name="Normal 2 2 2 25 4 2 16" xfId="28658"/>
    <cellStyle name="Normal 2 2 2 25 4 2 17" xfId="32385"/>
    <cellStyle name="Normal 2 2 2 25 4 2 18" xfId="36118"/>
    <cellStyle name="Normal 2 2 2 25 4 2 19" xfId="39849"/>
    <cellStyle name="Normal 2 2 2 25 4 2 2" xfId="4921"/>
    <cellStyle name="Normal 2 2 2 25 4 2 2 10" xfId="4922"/>
    <cellStyle name="Normal 2 2 2 25 4 2 2 11" xfId="4923"/>
    <cellStyle name="Normal 2 2 2 25 4 2 2 2" xfId="4924"/>
    <cellStyle name="Normal 2 2 2 25 4 2 2 2 10" xfId="4925"/>
    <cellStyle name="Normal 2 2 2 25 4 2 2 2 10 2" xfId="11094"/>
    <cellStyle name="Normal 2 2 2 25 4 2 2 2 10 2 2" xfId="24926"/>
    <cellStyle name="Normal 2 2 2 25 4 2 2 2 10 3" xfId="17440"/>
    <cellStyle name="Normal 2 2 2 25 4 2 2 2 10 3 2" xfId="21191"/>
    <cellStyle name="Normal 2 2 2 25 4 2 2 2 10 4" xfId="13679"/>
    <cellStyle name="Normal 2 2 2 25 4 2 2 2 10 5" xfId="28663"/>
    <cellStyle name="Normal 2 2 2 25 4 2 2 2 10 6" xfId="32390"/>
    <cellStyle name="Normal 2 2 2 25 4 2 2 2 10 7" xfId="36123"/>
    <cellStyle name="Normal 2 2 2 25 4 2 2 2 10 8" xfId="39854"/>
    <cellStyle name="Normal 2 2 2 25 4 2 2 2 11" xfId="4926"/>
    <cellStyle name="Normal 2 2 2 25 4 2 2 2 11 2" xfId="11095"/>
    <cellStyle name="Normal 2 2 2 25 4 2 2 2 11 2 2" xfId="24927"/>
    <cellStyle name="Normal 2 2 2 25 4 2 2 2 11 3" xfId="17441"/>
    <cellStyle name="Normal 2 2 2 25 4 2 2 2 11 3 2" xfId="21192"/>
    <cellStyle name="Normal 2 2 2 25 4 2 2 2 11 4" xfId="13680"/>
    <cellStyle name="Normal 2 2 2 25 4 2 2 2 11 5" xfId="28664"/>
    <cellStyle name="Normal 2 2 2 25 4 2 2 2 11 6" xfId="32391"/>
    <cellStyle name="Normal 2 2 2 25 4 2 2 2 11 7" xfId="36124"/>
    <cellStyle name="Normal 2 2 2 25 4 2 2 2 11 8" xfId="39855"/>
    <cellStyle name="Normal 2 2 2 25 4 2 2 2 12" xfId="11093"/>
    <cellStyle name="Normal 2 2 2 25 4 2 2 2 12 2" xfId="24925"/>
    <cellStyle name="Normal 2 2 2 25 4 2 2 2 13" xfId="17439"/>
    <cellStyle name="Normal 2 2 2 25 4 2 2 2 13 2" xfId="21190"/>
    <cellStyle name="Normal 2 2 2 25 4 2 2 2 14" xfId="13678"/>
    <cellStyle name="Normal 2 2 2 25 4 2 2 2 15" xfId="28662"/>
    <cellStyle name="Normal 2 2 2 25 4 2 2 2 16" xfId="32389"/>
    <cellStyle name="Normal 2 2 2 25 4 2 2 2 17" xfId="36122"/>
    <cellStyle name="Normal 2 2 2 25 4 2 2 2 18" xfId="39853"/>
    <cellStyle name="Normal 2 2 2 25 4 2 2 2 2" xfId="4927"/>
    <cellStyle name="Normal 2 2 2 25 4 2 2 2 2 2" xfId="4928"/>
    <cellStyle name="Normal 2 2 2 25 4 2 2 2 2 2 2" xfId="11096"/>
    <cellStyle name="Normal 2 2 2 25 4 2 2 2 2 2 2 2" xfId="24928"/>
    <cellStyle name="Normal 2 2 2 25 4 2 2 2 2 2 3" xfId="17442"/>
    <cellStyle name="Normal 2 2 2 25 4 2 2 2 2 2 3 2" xfId="21193"/>
    <cellStyle name="Normal 2 2 2 25 4 2 2 2 2 2 4" xfId="13681"/>
    <cellStyle name="Normal 2 2 2 25 4 2 2 2 2 2 5" xfId="28665"/>
    <cellStyle name="Normal 2 2 2 25 4 2 2 2 2 2 6" xfId="32392"/>
    <cellStyle name="Normal 2 2 2 25 4 2 2 2 2 2 7" xfId="36125"/>
    <cellStyle name="Normal 2 2 2 25 4 2 2 2 2 2 8" xfId="39856"/>
    <cellStyle name="Normal 2 2 2 25 4 2 2 2 3" xfId="4929"/>
    <cellStyle name="Normal 2 2 2 25 4 2 2 2 3 2" xfId="11097"/>
    <cellStyle name="Normal 2 2 2 25 4 2 2 2 3 2 2" xfId="24929"/>
    <cellStyle name="Normal 2 2 2 25 4 2 2 2 3 3" xfId="17443"/>
    <cellStyle name="Normal 2 2 2 25 4 2 2 2 3 3 2" xfId="21194"/>
    <cellStyle name="Normal 2 2 2 25 4 2 2 2 3 4" xfId="13682"/>
    <cellStyle name="Normal 2 2 2 25 4 2 2 2 3 5" xfId="28666"/>
    <cellStyle name="Normal 2 2 2 25 4 2 2 2 3 6" xfId="32393"/>
    <cellStyle name="Normal 2 2 2 25 4 2 2 2 3 7" xfId="36126"/>
    <cellStyle name="Normal 2 2 2 25 4 2 2 2 3 8" xfId="39857"/>
    <cellStyle name="Normal 2 2 2 25 4 2 2 2 4" xfId="4930"/>
    <cellStyle name="Normal 2 2 2 25 4 2 2 2 4 2" xfId="11098"/>
    <cellStyle name="Normal 2 2 2 25 4 2 2 2 4 2 2" xfId="24930"/>
    <cellStyle name="Normal 2 2 2 25 4 2 2 2 4 3" xfId="17444"/>
    <cellStyle name="Normal 2 2 2 25 4 2 2 2 4 3 2" xfId="21195"/>
    <cellStyle name="Normal 2 2 2 25 4 2 2 2 4 4" xfId="13683"/>
    <cellStyle name="Normal 2 2 2 25 4 2 2 2 4 5" xfId="28667"/>
    <cellStyle name="Normal 2 2 2 25 4 2 2 2 4 6" xfId="32394"/>
    <cellStyle name="Normal 2 2 2 25 4 2 2 2 4 7" xfId="36127"/>
    <cellStyle name="Normal 2 2 2 25 4 2 2 2 4 8" xfId="39858"/>
    <cellStyle name="Normal 2 2 2 25 4 2 2 2 5" xfId="4931"/>
    <cellStyle name="Normal 2 2 2 25 4 2 2 2 5 2" xfId="11099"/>
    <cellStyle name="Normal 2 2 2 25 4 2 2 2 5 2 2" xfId="24931"/>
    <cellStyle name="Normal 2 2 2 25 4 2 2 2 5 3" xfId="17445"/>
    <cellStyle name="Normal 2 2 2 25 4 2 2 2 5 3 2" xfId="21196"/>
    <cellStyle name="Normal 2 2 2 25 4 2 2 2 5 4" xfId="13684"/>
    <cellStyle name="Normal 2 2 2 25 4 2 2 2 5 5" xfId="28668"/>
    <cellStyle name="Normal 2 2 2 25 4 2 2 2 5 6" xfId="32395"/>
    <cellStyle name="Normal 2 2 2 25 4 2 2 2 5 7" xfId="36128"/>
    <cellStyle name="Normal 2 2 2 25 4 2 2 2 5 8" xfId="39859"/>
    <cellStyle name="Normal 2 2 2 25 4 2 2 2 6" xfId="4932"/>
    <cellStyle name="Normal 2 2 2 25 4 2 2 2 6 2" xfId="11100"/>
    <cellStyle name="Normal 2 2 2 25 4 2 2 2 6 2 2" xfId="24932"/>
    <cellStyle name="Normal 2 2 2 25 4 2 2 2 6 3" xfId="17446"/>
    <cellStyle name="Normal 2 2 2 25 4 2 2 2 6 3 2" xfId="21197"/>
    <cellStyle name="Normal 2 2 2 25 4 2 2 2 6 4" xfId="13685"/>
    <cellStyle name="Normal 2 2 2 25 4 2 2 2 6 5" xfId="28669"/>
    <cellStyle name="Normal 2 2 2 25 4 2 2 2 6 6" xfId="32396"/>
    <cellStyle name="Normal 2 2 2 25 4 2 2 2 6 7" xfId="36129"/>
    <cellStyle name="Normal 2 2 2 25 4 2 2 2 6 8" xfId="39860"/>
    <cellStyle name="Normal 2 2 2 25 4 2 2 2 7" xfId="4933"/>
    <cellStyle name="Normal 2 2 2 25 4 2 2 2 7 2" xfId="11101"/>
    <cellStyle name="Normal 2 2 2 25 4 2 2 2 7 2 2" xfId="24933"/>
    <cellStyle name="Normal 2 2 2 25 4 2 2 2 7 3" xfId="17447"/>
    <cellStyle name="Normal 2 2 2 25 4 2 2 2 7 3 2" xfId="21198"/>
    <cellStyle name="Normal 2 2 2 25 4 2 2 2 7 4" xfId="13686"/>
    <cellStyle name="Normal 2 2 2 25 4 2 2 2 7 5" xfId="28670"/>
    <cellStyle name="Normal 2 2 2 25 4 2 2 2 7 6" xfId="32397"/>
    <cellStyle name="Normal 2 2 2 25 4 2 2 2 7 7" xfId="36130"/>
    <cellStyle name="Normal 2 2 2 25 4 2 2 2 7 8" xfId="39861"/>
    <cellStyle name="Normal 2 2 2 25 4 2 2 2 8" xfId="4934"/>
    <cellStyle name="Normal 2 2 2 25 4 2 2 2 8 2" xfId="11102"/>
    <cellStyle name="Normal 2 2 2 25 4 2 2 2 8 2 2" xfId="24934"/>
    <cellStyle name="Normal 2 2 2 25 4 2 2 2 8 3" xfId="17448"/>
    <cellStyle name="Normal 2 2 2 25 4 2 2 2 8 3 2" xfId="21199"/>
    <cellStyle name="Normal 2 2 2 25 4 2 2 2 8 4" xfId="13687"/>
    <cellStyle name="Normal 2 2 2 25 4 2 2 2 8 5" xfId="28671"/>
    <cellStyle name="Normal 2 2 2 25 4 2 2 2 8 6" xfId="32398"/>
    <cellStyle name="Normal 2 2 2 25 4 2 2 2 8 7" xfId="36131"/>
    <cellStyle name="Normal 2 2 2 25 4 2 2 2 8 8" xfId="39862"/>
    <cellStyle name="Normal 2 2 2 25 4 2 2 2 9" xfId="4935"/>
    <cellStyle name="Normal 2 2 2 25 4 2 2 2 9 2" xfId="11103"/>
    <cellStyle name="Normal 2 2 2 25 4 2 2 2 9 2 2" xfId="24935"/>
    <cellStyle name="Normal 2 2 2 25 4 2 2 2 9 3" xfId="17449"/>
    <cellStyle name="Normal 2 2 2 25 4 2 2 2 9 3 2" xfId="21200"/>
    <cellStyle name="Normal 2 2 2 25 4 2 2 2 9 4" xfId="13688"/>
    <cellStyle name="Normal 2 2 2 25 4 2 2 2 9 5" xfId="28672"/>
    <cellStyle name="Normal 2 2 2 25 4 2 2 2 9 6" xfId="32399"/>
    <cellStyle name="Normal 2 2 2 25 4 2 2 2 9 7" xfId="36132"/>
    <cellStyle name="Normal 2 2 2 25 4 2 2 2 9 8" xfId="39863"/>
    <cellStyle name="Normal 2 2 2 25 4 2 2 3" xfId="4936"/>
    <cellStyle name="Normal 2 2 2 25 4 2 2 3 2" xfId="4937"/>
    <cellStyle name="Normal 2 2 2 25 4 2 2 3 3" xfId="11104"/>
    <cellStyle name="Normal 2 2 2 25 4 2 2 3 3 2" xfId="24936"/>
    <cellStyle name="Normal 2 2 2 25 4 2 2 3 4" xfId="17450"/>
    <cellStyle name="Normal 2 2 2 25 4 2 2 3 4 2" xfId="21201"/>
    <cellStyle name="Normal 2 2 2 25 4 2 2 3 5" xfId="13689"/>
    <cellStyle name="Normal 2 2 2 25 4 2 2 3 6" xfId="28673"/>
    <cellStyle name="Normal 2 2 2 25 4 2 2 3 7" xfId="32400"/>
    <cellStyle name="Normal 2 2 2 25 4 2 2 3 8" xfId="36133"/>
    <cellStyle name="Normal 2 2 2 25 4 2 2 3 9" xfId="39864"/>
    <cellStyle name="Normal 2 2 2 25 4 2 2 4" xfId="4938"/>
    <cellStyle name="Normal 2 2 2 25 4 2 2 5" xfId="4939"/>
    <cellStyle name="Normal 2 2 2 25 4 2 2 6" xfId="4940"/>
    <cellStyle name="Normal 2 2 2 25 4 2 2 7" xfId="4941"/>
    <cellStyle name="Normal 2 2 2 25 4 2 2 8" xfId="4942"/>
    <cellStyle name="Normal 2 2 2 25 4 2 2 9" xfId="4943"/>
    <cellStyle name="Normal 2 2 2 25 4 2 3" xfId="4944"/>
    <cellStyle name="Normal 2 2 2 25 4 2 3 2" xfId="4945"/>
    <cellStyle name="Normal 2 2 2 25 4 2 3 2 2" xfId="11112"/>
    <cellStyle name="Normal 2 2 2 25 4 2 3 2 2 2" xfId="24937"/>
    <cellStyle name="Normal 2 2 2 25 4 2 3 2 3" xfId="17451"/>
    <cellStyle name="Normal 2 2 2 25 4 2 3 2 3 2" xfId="21202"/>
    <cellStyle name="Normal 2 2 2 25 4 2 3 2 4" xfId="13690"/>
    <cellStyle name="Normal 2 2 2 25 4 2 3 2 5" xfId="28674"/>
    <cellStyle name="Normal 2 2 2 25 4 2 3 2 6" xfId="32401"/>
    <cellStyle name="Normal 2 2 2 25 4 2 3 2 7" xfId="36134"/>
    <cellStyle name="Normal 2 2 2 25 4 2 3 2 8" xfId="39865"/>
    <cellStyle name="Normal 2 2 2 25 4 2 4" xfId="4946"/>
    <cellStyle name="Normal 2 2 2 25 4 2 4 2" xfId="11113"/>
    <cellStyle name="Normal 2 2 2 25 4 2 4 2 2" xfId="24938"/>
    <cellStyle name="Normal 2 2 2 25 4 2 4 3" xfId="17452"/>
    <cellStyle name="Normal 2 2 2 25 4 2 4 3 2" xfId="21203"/>
    <cellStyle name="Normal 2 2 2 25 4 2 4 4" xfId="13691"/>
    <cellStyle name="Normal 2 2 2 25 4 2 4 5" xfId="28675"/>
    <cellStyle name="Normal 2 2 2 25 4 2 4 6" xfId="32402"/>
    <cellStyle name="Normal 2 2 2 25 4 2 4 7" xfId="36135"/>
    <cellStyle name="Normal 2 2 2 25 4 2 4 8" xfId="39866"/>
    <cellStyle name="Normal 2 2 2 25 4 2 5" xfId="4947"/>
    <cellStyle name="Normal 2 2 2 25 4 2 5 2" xfId="11114"/>
    <cellStyle name="Normal 2 2 2 25 4 2 5 2 2" xfId="24939"/>
    <cellStyle name="Normal 2 2 2 25 4 2 5 3" xfId="17453"/>
    <cellStyle name="Normal 2 2 2 25 4 2 5 3 2" xfId="21204"/>
    <cellStyle name="Normal 2 2 2 25 4 2 5 4" xfId="13692"/>
    <cellStyle name="Normal 2 2 2 25 4 2 5 5" xfId="28676"/>
    <cellStyle name="Normal 2 2 2 25 4 2 5 6" xfId="32403"/>
    <cellStyle name="Normal 2 2 2 25 4 2 5 7" xfId="36136"/>
    <cellStyle name="Normal 2 2 2 25 4 2 5 8" xfId="39867"/>
    <cellStyle name="Normal 2 2 2 25 4 2 6" xfId="4948"/>
    <cellStyle name="Normal 2 2 2 25 4 2 6 2" xfId="11115"/>
    <cellStyle name="Normal 2 2 2 25 4 2 6 2 2" xfId="24940"/>
    <cellStyle name="Normal 2 2 2 25 4 2 6 3" xfId="17454"/>
    <cellStyle name="Normal 2 2 2 25 4 2 6 3 2" xfId="21205"/>
    <cellStyle name="Normal 2 2 2 25 4 2 6 4" xfId="13693"/>
    <cellStyle name="Normal 2 2 2 25 4 2 6 5" xfId="28677"/>
    <cellStyle name="Normal 2 2 2 25 4 2 6 6" xfId="32404"/>
    <cellStyle name="Normal 2 2 2 25 4 2 6 7" xfId="36137"/>
    <cellStyle name="Normal 2 2 2 25 4 2 6 8" xfId="39868"/>
    <cellStyle name="Normal 2 2 2 25 4 2 7" xfId="4949"/>
    <cellStyle name="Normal 2 2 2 25 4 2 7 2" xfId="11116"/>
    <cellStyle name="Normal 2 2 2 25 4 2 7 2 2" xfId="24941"/>
    <cellStyle name="Normal 2 2 2 25 4 2 7 3" xfId="17455"/>
    <cellStyle name="Normal 2 2 2 25 4 2 7 3 2" xfId="21206"/>
    <cellStyle name="Normal 2 2 2 25 4 2 7 4" xfId="13694"/>
    <cellStyle name="Normal 2 2 2 25 4 2 7 5" xfId="28678"/>
    <cellStyle name="Normal 2 2 2 25 4 2 7 6" xfId="32405"/>
    <cellStyle name="Normal 2 2 2 25 4 2 7 7" xfId="36138"/>
    <cellStyle name="Normal 2 2 2 25 4 2 7 8" xfId="39869"/>
    <cellStyle name="Normal 2 2 2 25 4 2 8" xfId="4950"/>
    <cellStyle name="Normal 2 2 2 25 4 2 8 2" xfId="11117"/>
    <cellStyle name="Normal 2 2 2 25 4 2 8 2 2" xfId="24942"/>
    <cellStyle name="Normal 2 2 2 25 4 2 8 3" xfId="17456"/>
    <cellStyle name="Normal 2 2 2 25 4 2 8 3 2" xfId="21207"/>
    <cellStyle name="Normal 2 2 2 25 4 2 8 4" xfId="13695"/>
    <cellStyle name="Normal 2 2 2 25 4 2 8 5" xfId="28679"/>
    <cellStyle name="Normal 2 2 2 25 4 2 8 6" xfId="32406"/>
    <cellStyle name="Normal 2 2 2 25 4 2 8 7" xfId="36139"/>
    <cellStyle name="Normal 2 2 2 25 4 2 8 8" xfId="39870"/>
    <cellStyle name="Normal 2 2 2 25 4 2 9" xfId="4951"/>
    <cellStyle name="Normal 2 2 2 25 4 2 9 2" xfId="11118"/>
    <cellStyle name="Normal 2 2 2 25 4 2 9 2 2" xfId="24943"/>
    <cellStyle name="Normal 2 2 2 25 4 2 9 3" xfId="17457"/>
    <cellStyle name="Normal 2 2 2 25 4 2 9 3 2" xfId="21208"/>
    <cellStyle name="Normal 2 2 2 25 4 2 9 4" xfId="13696"/>
    <cellStyle name="Normal 2 2 2 25 4 2 9 5" xfId="28680"/>
    <cellStyle name="Normal 2 2 2 25 4 2 9 6" xfId="32407"/>
    <cellStyle name="Normal 2 2 2 25 4 2 9 7" xfId="36140"/>
    <cellStyle name="Normal 2 2 2 25 4 2 9 8" xfId="39871"/>
    <cellStyle name="Normal 2 2 2 25 4 3" xfId="4952"/>
    <cellStyle name="Normal 2 2 2 25 4 3 10" xfId="4953"/>
    <cellStyle name="Normal 2 2 2 25 4 3 10 2" xfId="11120"/>
    <cellStyle name="Normal 2 2 2 25 4 3 10 2 2" xfId="24945"/>
    <cellStyle name="Normal 2 2 2 25 4 3 10 3" xfId="17459"/>
    <cellStyle name="Normal 2 2 2 25 4 3 10 3 2" xfId="21210"/>
    <cellStyle name="Normal 2 2 2 25 4 3 10 4" xfId="13698"/>
    <cellStyle name="Normal 2 2 2 25 4 3 10 5" xfId="28682"/>
    <cellStyle name="Normal 2 2 2 25 4 3 10 6" xfId="32409"/>
    <cellStyle name="Normal 2 2 2 25 4 3 10 7" xfId="36142"/>
    <cellStyle name="Normal 2 2 2 25 4 3 10 8" xfId="39873"/>
    <cellStyle name="Normal 2 2 2 25 4 3 11" xfId="4954"/>
    <cellStyle name="Normal 2 2 2 25 4 3 11 2" xfId="11121"/>
    <cellStyle name="Normal 2 2 2 25 4 3 11 2 2" xfId="24946"/>
    <cellStyle name="Normal 2 2 2 25 4 3 11 3" xfId="17460"/>
    <cellStyle name="Normal 2 2 2 25 4 3 11 3 2" xfId="21211"/>
    <cellStyle name="Normal 2 2 2 25 4 3 11 4" xfId="13699"/>
    <cellStyle name="Normal 2 2 2 25 4 3 11 5" xfId="28683"/>
    <cellStyle name="Normal 2 2 2 25 4 3 11 6" xfId="32410"/>
    <cellStyle name="Normal 2 2 2 25 4 3 11 7" xfId="36143"/>
    <cellStyle name="Normal 2 2 2 25 4 3 11 8" xfId="39874"/>
    <cellStyle name="Normal 2 2 2 25 4 3 12" xfId="11119"/>
    <cellStyle name="Normal 2 2 2 25 4 3 12 2" xfId="24944"/>
    <cellStyle name="Normal 2 2 2 25 4 3 13" xfId="17458"/>
    <cellStyle name="Normal 2 2 2 25 4 3 13 2" xfId="21209"/>
    <cellStyle name="Normal 2 2 2 25 4 3 14" xfId="13697"/>
    <cellStyle name="Normal 2 2 2 25 4 3 15" xfId="28681"/>
    <cellStyle name="Normal 2 2 2 25 4 3 16" xfId="32408"/>
    <cellStyle name="Normal 2 2 2 25 4 3 17" xfId="36141"/>
    <cellStyle name="Normal 2 2 2 25 4 3 18" xfId="39872"/>
    <cellStyle name="Normal 2 2 2 25 4 3 2" xfId="4955"/>
    <cellStyle name="Normal 2 2 2 25 4 3 2 2" xfId="4956"/>
    <cellStyle name="Normal 2 2 2 25 4 3 2 2 2" xfId="11123"/>
    <cellStyle name="Normal 2 2 2 25 4 3 2 2 2 2" xfId="24947"/>
    <cellStyle name="Normal 2 2 2 25 4 3 2 2 3" xfId="17461"/>
    <cellStyle name="Normal 2 2 2 25 4 3 2 2 3 2" xfId="21212"/>
    <cellStyle name="Normal 2 2 2 25 4 3 2 2 4" xfId="13700"/>
    <cellStyle name="Normal 2 2 2 25 4 3 2 2 5" xfId="28684"/>
    <cellStyle name="Normal 2 2 2 25 4 3 2 2 6" xfId="32411"/>
    <cellStyle name="Normal 2 2 2 25 4 3 2 2 7" xfId="36144"/>
    <cellStyle name="Normal 2 2 2 25 4 3 2 2 8" xfId="39875"/>
    <cellStyle name="Normal 2 2 2 25 4 3 3" xfId="4957"/>
    <cellStyle name="Normal 2 2 2 25 4 3 3 2" xfId="11124"/>
    <cellStyle name="Normal 2 2 2 25 4 3 3 2 2" xfId="24948"/>
    <cellStyle name="Normal 2 2 2 25 4 3 3 3" xfId="17462"/>
    <cellStyle name="Normal 2 2 2 25 4 3 3 3 2" xfId="21213"/>
    <cellStyle name="Normal 2 2 2 25 4 3 3 4" xfId="13701"/>
    <cellStyle name="Normal 2 2 2 25 4 3 3 5" xfId="28685"/>
    <cellStyle name="Normal 2 2 2 25 4 3 3 6" xfId="32412"/>
    <cellStyle name="Normal 2 2 2 25 4 3 3 7" xfId="36145"/>
    <cellStyle name="Normal 2 2 2 25 4 3 3 8" xfId="39876"/>
    <cellStyle name="Normal 2 2 2 25 4 3 4" xfId="4958"/>
    <cellStyle name="Normal 2 2 2 25 4 3 4 2" xfId="11125"/>
    <cellStyle name="Normal 2 2 2 25 4 3 4 2 2" xfId="24949"/>
    <cellStyle name="Normal 2 2 2 25 4 3 4 3" xfId="17463"/>
    <cellStyle name="Normal 2 2 2 25 4 3 4 3 2" xfId="21214"/>
    <cellStyle name="Normal 2 2 2 25 4 3 4 4" xfId="13702"/>
    <cellStyle name="Normal 2 2 2 25 4 3 4 5" xfId="28686"/>
    <cellStyle name="Normal 2 2 2 25 4 3 4 6" xfId="32413"/>
    <cellStyle name="Normal 2 2 2 25 4 3 4 7" xfId="36146"/>
    <cellStyle name="Normal 2 2 2 25 4 3 4 8" xfId="39877"/>
    <cellStyle name="Normal 2 2 2 25 4 3 5" xfId="4959"/>
    <cellStyle name="Normal 2 2 2 25 4 3 5 2" xfId="11126"/>
    <cellStyle name="Normal 2 2 2 25 4 3 5 2 2" xfId="24950"/>
    <cellStyle name="Normal 2 2 2 25 4 3 5 3" xfId="17464"/>
    <cellStyle name="Normal 2 2 2 25 4 3 5 3 2" xfId="21215"/>
    <cellStyle name="Normal 2 2 2 25 4 3 5 4" xfId="13703"/>
    <cellStyle name="Normal 2 2 2 25 4 3 5 5" xfId="28687"/>
    <cellStyle name="Normal 2 2 2 25 4 3 5 6" xfId="32414"/>
    <cellStyle name="Normal 2 2 2 25 4 3 5 7" xfId="36147"/>
    <cellStyle name="Normal 2 2 2 25 4 3 5 8" xfId="39878"/>
    <cellStyle name="Normal 2 2 2 25 4 3 6" xfId="4960"/>
    <cellStyle name="Normal 2 2 2 25 4 3 6 2" xfId="11127"/>
    <cellStyle name="Normal 2 2 2 25 4 3 6 2 2" xfId="24951"/>
    <cellStyle name="Normal 2 2 2 25 4 3 6 3" xfId="17465"/>
    <cellStyle name="Normal 2 2 2 25 4 3 6 3 2" xfId="21216"/>
    <cellStyle name="Normal 2 2 2 25 4 3 6 4" xfId="13704"/>
    <cellStyle name="Normal 2 2 2 25 4 3 6 5" xfId="28688"/>
    <cellStyle name="Normal 2 2 2 25 4 3 6 6" xfId="32415"/>
    <cellStyle name="Normal 2 2 2 25 4 3 6 7" xfId="36148"/>
    <cellStyle name="Normal 2 2 2 25 4 3 6 8" xfId="39879"/>
    <cellStyle name="Normal 2 2 2 25 4 3 7" xfId="4961"/>
    <cellStyle name="Normal 2 2 2 25 4 3 7 2" xfId="11128"/>
    <cellStyle name="Normal 2 2 2 25 4 3 7 2 2" xfId="24952"/>
    <cellStyle name="Normal 2 2 2 25 4 3 7 3" xfId="17466"/>
    <cellStyle name="Normal 2 2 2 25 4 3 7 3 2" xfId="21217"/>
    <cellStyle name="Normal 2 2 2 25 4 3 7 4" xfId="13705"/>
    <cellStyle name="Normal 2 2 2 25 4 3 7 5" xfId="28689"/>
    <cellStyle name="Normal 2 2 2 25 4 3 7 6" xfId="32416"/>
    <cellStyle name="Normal 2 2 2 25 4 3 7 7" xfId="36149"/>
    <cellStyle name="Normal 2 2 2 25 4 3 7 8" xfId="39880"/>
    <cellStyle name="Normal 2 2 2 25 4 3 8" xfId="4962"/>
    <cellStyle name="Normal 2 2 2 25 4 3 8 2" xfId="11129"/>
    <cellStyle name="Normal 2 2 2 25 4 3 8 2 2" xfId="24953"/>
    <cellStyle name="Normal 2 2 2 25 4 3 8 3" xfId="17467"/>
    <cellStyle name="Normal 2 2 2 25 4 3 8 3 2" xfId="21218"/>
    <cellStyle name="Normal 2 2 2 25 4 3 8 4" xfId="13706"/>
    <cellStyle name="Normal 2 2 2 25 4 3 8 5" xfId="28690"/>
    <cellStyle name="Normal 2 2 2 25 4 3 8 6" xfId="32417"/>
    <cellStyle name="Normal 2 2 2 25 4 3 8 7" xfId="36150"/>
    <cellStyle name="Normal 2 2 2 25 4 3 8 8" xfId="39881"/>
    <cellStyle name="Normal 2 2 2 25 4 3 9" xfId="4963"/>
    <cellStyle name="Normal 2 2 2 25 4 3 9 2" xfId="11130"/>
    <cellStyle name="Normal 2 2 2 25 4 3 9 2 2" xfId="24954"/>
    <cellStyle name="Normal 2 2 2 25 4 3 9 3" xfId="17468"/>
    <cellStyle name="Normal 2 2 2 25 4 3 9 3 2" xfId="21219"/>
    <cellStyle name="Normal 2 2 2 25 4 3 9 4" xfId="13707"/>
    <cellStyle name="Normal 2 2 2 25 4 3 9 5" xfId="28691"/>
    <cellStyle name="Normal 2 2 2 25 4 3 9 6" xfId="32418"/>
    <cellStyle name="Normal 2 2 2 25 4 3 9 7" xfId="36151"/>
    <cellStyle name="Normal 2 2 2 25 4 3 9 8" xfId="39882"/>
    <cellStyle name="Normal 2 2 2 25 4 4" xfId="4964"/>
    <cellStyle name="Normal 2 2 2 25 4 4 2" xfId="4965"/>
    <cellStyle name="Normal 2 2 2 25 4 4 3" xfId="11131"/>
    <cellStyle name="Normal 2 2 2 25 4 4 3 2" xfId="24955"/>
    <cellStyle name="Normal 2 2 2 25 4 4 4" xfId="17469"/>
    <cellStyle name="Normal 2 2 2 25 4 4 4 2" xfId="21220"/>
    <cellStyle name="Normal 2 2 2 25 4 4 5" xfId="13708"/>
    <cellStyle name="Normal 2 2 2 25 4 4 6" xfId="28692"/>
    <cellStyle name="Normal 2 2 2 25 4 4 7" xfId="32419"/>
    <cellStyle name="Normal 2 2 2 25 4 4 8" xfId="36152"/>
    <cellStyle name="Normal 2 2 2 25 4 4 9" xfId="39883"/>
    <cellStyle name="Normal 2 2 2 25 4 5" xfId="4966"/>
    <cellStyle name="Normal 2 2 2 25 4 6" xfId="4967"/>
    <cellStyle name="Normal 2 2 2 25 4 7" xfId="4968"/>
    <cellStyle name="Normal 2 2 2 25 4 8" xfId="4969"/>
    <cellStyle name="Normal 2 2 2 25 4 9" xfId="4970"/>
    <cellStyle name="Normal 2 2 2 25 5" xfId="4971"/>
    <cellStyle name="Normal 2 2 2 25 5 10" xfId="4972"/>
    <cellStyle name="Normal 2 2 2 25 5 11" xfId="4973"/>
    <cellStyle name="Normal 2 2 2 25 5 2" xfId="4974"/>
    <cellStyle name="Normal 2 2 2 25 5 2 10" xfId="4975"/>
    <cellStyle name="Normal 2 2 2 25 5 2 10 2" xfId="11141"/>
    <cellStyle name="Normal 2 2 2 25 5 2 10 2 2" xfId="24957"/>
    <cellStyle name="Normal 2 2 2 25 5 2 10 3" xfId="17471"/>
    <cellStyle name="Normal 2 2 2 25 5 2 10 3 2" xfId="21222"/>
    <cellStyle name="Normal 2 2 2 25 5 2 10 4" xfId="13710"/>
    <cellStyle name="Normal 2 2 2 25 5 2 10 5" xfId="28694"/>
    <cellStyle name="Normal 2 2 2 25 5 2 10 6" xfId="32421"/>
    <cellStyle name="Normal 2 2 2 25 5 2 10 7" xfId="36154"/>
    <cellStyle name="Normal 2 2 2 25 5 2 10 8" xfId="39885"/>
    <cellStyle name="Normal 2 2 2 25 5 2 11" xfId="4976"/>
    <cellStyle name="Normal 2 2 2 25 5 2 11 2" xfId="11142"/>
    <cellStyle name="Normal 2 2 2 25 5 2 11 2 2" xfId="24958"/>
    <cellStyle name="Normal 2 2 2 25 5 2 11 3" xfId="17472"/>
    <cellStyle name="Normal 2 2 2 25 5 2 11 3 2" xfId="21223"/>
    <cellStyle name="Normal 2 2 2 25 5 2 11 4" xfId="13711"/>
    <cellStyle name="Normal 2 2 2 25 5 2 11 5" xfId="28695"/>
    <cellStyle name="Normal 2 2 2 25 5 2 11 6" xfId="32422"/>
    <cellStyle name="Normal 2 2 2 25 5 2 11 7" xfId="36155"/>
    <cellStyle name="Normal 2 2 2 25 5 2 11 8" xfId="39886"/>
    <cellStyle name="Normal 2 2 2 25 5 2 12" xfId="11140"/>
    <cellStyle name="Normal 2 2 2 25 5 2 12 2" xfId="24956"/>
    <cellStyle name="Normal 2 2 2 25 5 2 13" xfId="17470"/>
    <cellStyle name="Normal 2 2 2 25 5 2 13 2" xfId="21221"/>
    <cellStyle name="Normal 2 2 2 25 5 2 14" xfId="13709"/>
    <cellStyle name="Normal 2 2 2 25 5 2 15" xfId="28693"/>
    <cellStyle name="Normal 2 2 2 25 5 2 16" xfId="32420"/>
    <cellStyle name="Normal 2 2 2 25 5 2 17" xfId="36153"/>
    <cellStyle name="Normal 2 2 2 25 5 2 18" xfId="39884"/>
    <cellStyle name="Normal 2 2 2 25 5 2 2" xfId="4977"/>
    <cellStyle name="Normal 2 2 2 25 5 2 2 2" xfId="4978"/>
    <cellStyle name="Normal 2 2 2 25 5 2 2 2 2" xfId="11144"/>
    <cellStyle name="Normal 2 2 2 25 5 2 2 2 2 2" xfId="24959"/>
    <cellStyle name="Normal 2 2 2 25 5 2 2 2 3" xfId="17473"/>
    <cellStyle name="Normal 2 2 2 25 5 2 2 2 3 2" xfId="21224"/>
    <cellStyle name="Normal 2 2 2 25 5 2 2 2 4" xfId="13712"/>
    <cellStyle name="Normal 2 2 2 25 5 2 2 2 5" xfId="28696"/>
    <cellStyle name="Normal 2 2 2 25 5 2 2 2 6" xfId="32423"/>
    <cellStyle name="Normal 2 2 2 25 5 2 2 2 7" xfId="36156"/>
    <cellStyle name="Normal 2 2 2 25 5 2 2 2 8" xfId="39887"/>
    <cellStyle name="Normal 2 2 2 25 5 2 3" xfId="4979"/>
    <cellStyle name="Normal 2 2 2 25 5 2 3 2" xfId="11145"/>
    <cellStyle name="Normal 2 2 2 25 5 2 3 2 2" xfId="24960"/>
    <cellStyle name="Normal 2 2 2 25 5 2 3 3" xfId="17474"/>
    <cellStyle name="Normal 2 2 2 25 5 2 3 3 2" xfId="21225"/>
    <cellStyle name="Normal 2 2 2 25 5 2 3 4" xfId="13713"/>
    <cellStyle name="Normal 2 2 2 25 5 2 3 5" xfId="28697"/>
    <cellStyle name="Normal 2 2 2 25 5 2 3 6" xfId="32424"/>
    <cellStyle name="Normal 2 2 2 25 5 2 3 7" xfId="36157"/>
    <cellStyle name="Normal 2 2 2 25 5 2 3 8" xfId="39888"/>
    <cellStyle name="Normal 2 2 2 25 5 2 4" xfId="4980"/>
    <cellStyle name="Normal 2 2 2 25 5 2 4 2" xfId="11146"/>
    <cellStyle name="Normal 2 2 2 25 5 2 4 2 2" xfId="24961"/>
    <cellStyle name="Normal 2 2 2 25 5 2 4 3" xfId="17475"/>
    <cellStyle name="Normal 2 2 2 25 5 2 4 3 2" xfId="21226"/>
    <cellStyle name="Normal 2 2 2 25 5 2 4 4" xfId="13714"/>
    <cellStyle name="Normal 2 2 2 25 5 2 4 5" xfId="28698"/>
    <cellStyle name="Normal 2 2 2 25 5 2 4 6" xfId="32425"/>
    <cellStyle name="Normal 2 2 2 25 5 2 4 7" xfId="36158"/>
    <cellStyle name="Normal 2 2 2 25 5 2 4 8" xfId="39889"/>
    <cellStyle name="Normal 2 2 2 25 5 2 5" xfId="4981"/>
    <cellStyle name="Normal 2 2 2 25 5 2 5 2" xfId="11147"/>
    <cellStyle name="Normal 2 2 2 25 5 2 5 2 2" xfId="24962"/>
    <cellStyle name="Normal 2 2 2 25 5 2 5 3" xfId="17476"/>
    <cellStyle name="Normal 2 2 2 25 5 2 5 3 2" xfId="21227"/>
    <cellStyle name="Normal 2 2 2 25 5 2 5 4" xfId="13715"/>
    <cellStyle name="Normal 2 2 2 25 5 2 5 5" xfId="28699"/>
    <cellStyle name="Normal 2 2 2 25 5 2 5 6" xfId="32426"/>
    <cellStyle name="Normal 2 2 2 25 5 2 5 7" xfId="36159"/>
    <cellStyle name="Normal 2 2 2 25 5 2 5 8" xfId="39890"/>
    <cellStyle name="Normal 2 2 2 25 5 2 6" xfId="4982"/>
    <cellStyle name="Normal 2 2 2 25 5 2 6 2" xfId="11148"/>
    <cellStyle name="Normal 2 2 2 25 5 2 6 2 2" xfId="24963"/>
    <cellStyle name="Normal 2 2 2 25 5 2 6 3" xfId="17477"/>
    <cellStyle name="Normal 2 2 2 25 5 2 6 3 2" xfId="21228"/>
    <cellStyle name="Normal 2 2 2 25 5 2 6 4" xfId="13716"/>
    <cellStyle name="Normal 2 2 2 25 5 2 6 5" xfId="28700"/>
    <cellStyle name="Normal 2 2 2 25 5 2 6 6" xfId="32427"/>
    <cellStyle name="Normal 2 2 2 25 5 2 6 7" xfId="36160"/>
    <cellStyle name="Normal 2 2 2 25 5 2 6 8" xfId="39891"/>
    <cellStyle name="Normal 2 2 2 25 5 2 7" xfId="4983"/>
    <cellStyle name="Normal 2 2 2 25 5 2 7 2" xfId="11149"/>
    <cellStyle name="Normal 2 2 2 25 5 2 7 2 2" xfId="24964"/>
    <cellStyle name="Normal 2 2 2 25 5 2 7 3" xfId="17478"/>
    <cellStyle name="Normal 2 2 2 25 5 2 7 3 2" xfId="21229"/>
    <cellStyle name="Normal 2 2 2 25 5 2 7 4" xfId="13717"/>
    <cellStyle name="Normal 2 2 2 25 5 2 7 5" xfId="28701"/>
    <cellStyle name="Normal 2 2 2 25 5 2 7 6" xfId="32428"/>
    <cellStyle name="Normal 2 2 2 25 5 2 7 7" xfId="36161"/>
    <cellStyle name="Normal 2 2 2 25 5 2 7 8" xfId="39892"/>
    <cellStyle name="Normal 2 2 2 25 5 2 8" xfId="4984"/>
    <cellStyle name="Normal 2 2 2 25 5 2 8 2" xfId="11150"/>
    <cellStyle name="Normal 2 2 2 25 5 2 8 2 2" xfId="24965"/>
    <cellStyle name="Normal 2 2 2 25 5 2 8 3" xfId="17479"/>
    <cellStyle name="Normal 2 2 2 25 5 2 8 3 2" xfId="21230"/>
    <cellStyle name="Normal 2 2 2 25 5 2 8 4" xfId="13718"/>
    <cellStyle name="Normal 2 2 2 25 5 2 8 5" xfId="28702"/>
    <cellStyle name="Normal 2 2 2 25 5 2 8 6" xfId="32429"/>
    <cellStyle name="Normal 2 2 2 25 5 2 8 7" xfId="36162"/>
    <cellStyle name="Normal 2 2 2 25 5 2 8 8" xfId="39893"/>
    <cellStyle name="Normal 2 2 2 25 5 2 9" xfId="4985"/>
    <cellStyle name="Normal 2 2 2 25 5 2 9 2" xfId="11151"/>
    <cellStyle name="Normal 2 2 2 25 5 2 9 2 2" xfId="24966"/>
    <cellStyle name="Normal 2 2 2 25 5 2 9 3" xfId="17480"/>
    <cellStyle name="Normal 2 2 2 25 5 2 9 3 2" xfId="21231"/>
    <cellStyle name="Normal 2 2 2 25 5 2 9 4" xfId="13719"/>
    <cellStyle name="Normal 2 2 2 25 5 2 9 5" xfId="28703"/>
    <cellStyle name="Normal 2 2 2 25 5 2 9 6" xfId="32430"/>
    <cellStyle name="Normal 2 2 2 25 5 2 9 7" xfId="36163"/>
    <cellStyle name="Normal 2 2 2 25 5 2 9 8" xfId="39894"/>
    <cellStyle name="Normal 2 2 2 25 5 3" xfId="4986"/>
    <cellStyle name="Normal 2 2 2 25 5 3 2" xfId="4987"/>
    <cellStyle name="Normal 2 2 2 25 5 3 3" xfId="11152"/>
    <cellStyle name="Normal 2 2 2 25 5 3 3 2" xfId="24967"/>
    <cellStyle name="Normal 2 2 2 25 5 3 4" xfId="17481"/>
    <cellStyle name="Normal 2 2 2 25 5 3 4 2" xfId="21232"/>
    <cellStyle name="Normal 2 2 2 25 5 3 5" xfId="13720"/>
    <cellStyle name="Normal 2 2 2 25 5 3 6" xfId="28704"/>
    <cellStyle name="Normal 2 2 2 25 5 3 7" xfId="32431"/>
    <cellStyle name="Normal 2 2 2 25 5 3 8" xfId="36164"/>
    <cellStyle name="Normal 2 2 2 25 5 3 9" xfId="39895"/>
    <cellStyle name="Normal 2 2 2 25 5 4" xfId="4988"/>
    <cellStyle name="Normal 2 2 2 25 5 5" xfId="4989"/>
    <cellStyle name="Normal 2 2 2 25 5 6" xfId="4990"/>
    <cellStyle name="Normal 2 2 2 25 5 7" xfId="4991"/>
    <cellStyle name="Normal 2 2 2 25 5 8" xfId="4992"/>
    <cellStyle name="Normal 2 2 2 25 5 9" xfId="4993"/>
    <cellStyle name="Normal 2 2 2 25 6" xfId="4994"/>
    <cellStyle name="Normal 2 2 2 25 6 2" xfId="4995"/>
    <cellStyle name="Normal 2 2 2 25 6 2 2" xfId="11155"/>
    <cellStyle name="Normal 2 2 2 25 6 2 2 2" xfId="24968"/>
    <cellStyle name="Normal 2 2 2 25 6 2 3" xfId="17482"/>
    <cellStyle name="Normal 2 2 2 25 6 2 3 2" xfId="21233"/>
    <cellStyle name="Normal 2 2 2 25 6 2 4" xfId="13721"/>
    <cellStyle name="Normal 2 2 2 25 6 2 5" xfId="28705"/>
    <cellStyle name="Normal 2 2 2 25 6 2 6" xfId="32432"/>
    <cellStyle name="Normal 2 2 2 25 6 2 7" xfId="36165"/>
    <cellStyle name="Normal 2 2 2 25 6 2 8" xfId="39896"/>
    <cellStyle name="Normal 2 2 2 25 7" xfId="4996"/>
    <cellStyle name="Normal 2 2 2 25 7 2" xfId="11156"/>
    <cellStyle name="Normal 2 2 2 25 7 2 2" xfId="24969"/>
    <cellStyle name="Normal 2 2 2 25 7 3" xfId="17483"/>
    <cellStyle name="Normal 2 2 2 25 7 3 2" xfId="21234"/>
    <cellStyle name="Normal 2 2 2 25 7 4" xfId="13722"/>
    <cellStyle name="Normal 2 2 2 25 7 5" xfId="28706"/>
    <cellStyle name="Normal 2 2 2 25 7 6" xfId="32433"/>
    <cellStyle name="Normal 2 2 2 25 7 7" xfId="36166"/>
    <cellStyle name="Normal 2 2 2 25 7 8" xfId="39897"/>
    <cellStyle name="Normal 2 2 2 25 8" xfId="4997"/>
    <cellStyle name="Normal 2 2 2 25 8 2" xfId="11157"/>
    <cellStyle name="Normal 2 2 2 25 8 2 2" xfId="24970"/>
    <cellStyle name="Normal 2 2 2 25 8 3" xfId="17484"/>
    <cellStyle name="Normal 2 2 2 25 8 3 2" xfId="21235"/>
    <cellStyle name="Normal 2 2 2 25 8 4" xfId="13723"/>
    <cellStyle name="Normal 2 2 2 25 8 5" xfId="28707"/>
    <cellStyle name="Normal 2 2 2 25 8 6" xfId="32434"/>
    <cellStyle name="Normal 2 2 2 25 8 7" xfId="36167"/>
    <cellStyle name="Normal 2 2 2 25 8 8" xfId="39898"/>
    <cellStyle name="Normal 2 2 2 25 9" xfId="4998"/>
    <cellStyle name="Normal 2 2 2 25 9 2" xfId="11158"/>
    <cellStyle name="Normal 2 2 2 25 9 2 2" xfId="24971"/>
    <cellStyle name="Normal 2 2 2 25 9 3" xfId="17485"/>
    <cellStyle name="Normal 2 2 2 25 9 3 2" xfId="21236"/>
    <cellStyle name="Normal 2 2 2 25 9 4" xfId="13724"/>
    <cellStyle name="Normal 2 2 2 25 9 5" xfId="28708"/>
    <cellStyle name="Normal 2 2 2 25 9 6" xfId="32435"/>
    <cellStyle name="Normal 2 2 2 25 9 7" xfId="36168"/>
    <cellStyle name="Normal 2 2 2 25 9 8" xfId="39899"/>
    <cellStyle name="Normal 2 2 2 26" xfId="4999"/>
    <cellStyle name="Normal 2 2 2 26 10" xfId="5000"/>
    <cellStyle name="Normal 2 2 2 26 10 2" xfId="11160"/>
    <cellStyle name="Normal 2 2 2 26 10 2 2" xfId="24973"/>
    <cellStyle name="Normal 2 2 2 26 10 3" xfId="17487"/>
    <cellStyle name="Normal 2 2 2 26 10 3 2" xfId="21238"/>
    <cellStyle name="Normal 2 2 2 26 10 4" xfId="13726"/>
    <cellStyle name="Normal 2 2 2 26 10 5" xfId="28710"/>
    <cellStyle name="Normal 2 2 2 26 10 6" xfId="32437"/>
    <cellStyle name="Normal 2 2 2 26 10 7" xfId="36170"/>
    <cellStyle name="Normal 2 2 2 26 10 8" xfId="39901"/>
    <cellStyle name="Normal 2 2 2 26 11" xfId="5001"/>
    <cellStyle name="Normal 2 2 2 26 11 2" xfId="11161"/>
    <cellStyle name="Normal 2 2 2 26 11 2 2" xfId="24974"/>
    <cellStyle name="Normal 2 2 2 26 11 3" xfId="17488"/>
    <cellStyle name="Normal 2 2 2 26 11 3 2" xfId="21239"/>
    <cellStyle name="Normal 2 2 2 26 11 4" xfId="13727"/>
    <cellStyle name="Normal 2 2 2 26 11 5" xfId="28711"/>
    <cellStyle name="Normal 2 2 2 26 11 6" xfId="32438"/>
    <cellStyle name="Normal 2 2 2 26 11 7" xfId="36171"/>
    <cellStyle name="Normal 2 2 2 26 11 8" xfId="39902"/>
    <cellStyle name="Normal 2 2 2 26 12" xfId="5002"/>
    <cellStyle name="Normal 2 2 2 26 12 2" xfId="11162"/>
    <cellStyle name="Normal 2 2 2 26 12 2 2" xfId="24975"/>
    <cellStyle name="Normal 2 2 2 26 12 3" xfId="17489"/>
    <cellStyle name="Normal 2 2 2 26 12 3 2" xfId="21240"/>
    <cellStyle name="Normal 2 2 2 26 12 4" xfId="13728"/>
    <cellStyle name="Normal 2 2 2 26 12 5" xfId="28712"/>
    <cellStyle name="Normal 2 2 2 26 12 6" xfId="32439"/>
    <cellStyle name="Normal 2 2 2 26 12 7" xfId="36172"/>
    <cellStyle name="Normal 2 2 2 26 12 8" xfId="39903"/>
    <cellStyle name="Normal 2 2 2 26 13" xfId="5003"/>
    <cellStyle name="Normal 2 2 2 26 13 2" xfId="11163"/>
    <cellStyle name="Normal 2 2 2 26 13 2 2" xfId="24976"/>
    <cellStyle name="Normal 2 2 2 26 13 3" xfId="17490"/>
    <cellStyle name="Normal 2 2 2 26 13 3 2" xfId="21241"/>
    <cellStyle name="Normal 2 2 2 26 13 4" xfId="13729"/>
    <cellStyle name="Normal 2 2 2 26 13 5" xfId="28713"/>
    <cellStyle name="Normal 2 2 2 26 13 6" xfId="32440"/>
    <cellStyle name="Normal 2 2 2 26 13 7" xfId="36173"/>
    <cellStyle name="Normal 2 2 2 26 13 8" xfId="39904"/>
    <cellStyle name="Normal 2 2 2 26 14" xfId="5004"/>
    <cellStyle name="Normal 2 2 2 26 14 2" xfId="11164"/>
    <cellStyle name="Normal 2 2 2 26 14 2 2" xfId="24977"/>
    <cellStyle name="Normal 2 2 2 26 14 3" xfId="17491"/>
    <cellStyle name="Normal 2 2 2 26 14 3 2" xfId="21242"/>
    <cellStyle name="Normal 2 2 2 26 14 4" xfId="13730"/>
    <cellStyle name="Normal 2 2 2 26 14 5" xfId="28714"/>
    <cellStyle name="Normal 2 2 2 26 14 6" xfId="32441"/>
    <cellStyle name="Normal 2 2 2 26 14 7" xfId="36174"/>
    <cellStyle name="Normal 2 2 2 26 14 8" xfId="39905"/>
    <cellStyle name="Normal 2 2 2 26 15" xfId="11159"/>
    <cellStyle name="Normal 2 2 2 26 15 2" xfId="24972"/>
    <cellStyle name="Normal 2 2 2 26 16" xfId="17486"/>
    <cellStyle name="Normal 2 2 2 26 16 2" xfId="21237"/>
    <cellStyle name="Normal 2 2 2 26 17" xfId="13725"/>
    <cellStyle name="Normal 2 2 2 26 18" xfId="28709"/>
    <cellStyle name="Normal 2 2 2 26 19" xfId="32436"/>
    <cellStyle name="Normal 2 2 2 26 2" xfId="5005"/>
    <cellStyle name="Normal 2 2 2 26 2 10" xfId="5006"/>
    <cellStyle name="Normal 2 2 2 26 2 11" xfId="5007"/>
    <cellStyle name="Normal 2 2 2 26 2 12" xfId="5008"/>
    <cellStyle name="Normal 2 2 2 26 2 13" xfId="5009"/>
    <cellStyle name="Normal 2 2 2 26 2 2" xfId="5010"/>
    <cellStyle name="Normal 2 2 2 26 2 2 10" xfId="5011"/>
    <cellStyle name="Normal 2 2 2 26 2 2 10 2" xfId="11168"/>
    <cellStyle name="Normal 2 2 2 26 2 2 10 2 2" xfId="24979"/>
    <cellStyle name="Normal 2 2 2 26 2 2 10 3" xfId="17493"/>
    <cellStyle name="Normal 2 2 2 26 2 2 10 3 2" xfId="21244"/>
    <cellStyle name="Normal 2 2 2 26 2 2 10 4" xfId="13732"/>
    <cellStyle name="Normal 2 2 2 26 2 2 10 5" xfId="28716"/>
    <cellStyle name="Normal 2 2 2 26 2 2 10 6" xfId="32443"/>
    <cellStyle name="Normal 2 2 2 26 2 2 10 7" xfId="36176"/>
    <cellStyle name="Normal 2 2 2 26 2 2 10 8" xfId="39907"/>
    <cellStyle name="Normal 2 2 2 26 2 2 11" xfId="5012"/>
    <cellStyle name="Normal 2 2 2 26 2 2 11 2" xfId="11169"/>
    <cellStyle name="Normal 2 2 2 26 2 2 11 2 2" xfId="24980"/>
    <cellStyle name="Normal 2 2 2 26 2 2 11 3" xfId="17494"/>
    <cellStyle name="Normal 2 2 2 26 2 2 11 3 2" xfId="21245"/>
    <cellStyle name="Normal 2 2 2 26 2 2 11 4" xfId="13733"/>
    <cellStyle name="Normal 2 2 2 26 2 2 11 5" xfId="28717"/>
    <cellStyle name="Normal 2 2 2 26 2 2 11 6" xfId="32444"/>
    <cellStyle name="Normal 2 2 2 26 2 2 11 7" xfId="36177"/>
    <cellStyle name="Normal 2 2 2 26 2 2 11 8" xfId="39908"/>
    <cellStyle name="Normal 2 2 2 26 2 2 12" xfId="5013"/>
    <cellStyle name="Normal 2 2 2 26 2 2 12 2" xfId="11170"/>
    <cellStyle name="Normal 2 2 2 26 2 2 12 2 2" xfId="24981"/>
    <cellStyle name="Normal 2 2 2 26 2 2 12 3" xfId="17495"/>
    <cellStyle name="Normal 2 2 2 26 2 2 12 3 2" xfId="21246"/>
    <cellStyle name="Normal 2 2 2 26 2 2 12 4" xfId="13734"/>
    <cellStyle name="Normal 2 2 2 26 2 2 12 5" xfId="28718"/>
    <cellStyle name="Normal 2 2 2 26 2 2 12 6" xfId="32445"/>
    <cellStyle name="Normal 2 2 2 26 2 2 12 7" xfId="36178"/>
    <cellStyle name="Normal 2 2 2 26 2 2 12 8" xfId="39909"/>
    <cellStyle name="Normal 2 2 2 26 2 2 13" xfId="5014"/>
    <cellStyle name="Normal 2 2 2 26 2 2 13 2" xfId="11171"/>
    <cellStyle name="Normal 2 2 2 26 2 2 13 2 2" xfId="24982"/>
    <cellStyle name="Normal 2 2 2 26 2 2 13 3" xfId="17496"/>
    <cellStyle name="Normal 2 2 2 26 2 2 13 3 2" xfId="21247"/>
    <cellStyle name="Normal 2 2 2 26 2 2 13 4" xfId="13735"/>
    <cellStyle name="Normal 2 2 2 26 2 2 13 5" xfId="28719"/>
    <cellStyle name="Normal 2 2 2 26 2 2 13 6" xfId="32446"/>
    <cellStyle name="Normal 2 2 2 26 2 2 13 7" xfId="36179"/>
    <cellStyle name="Normal 2 2 2 26 2 2 13 8" xfId="39910"/>
    <cellStyle name="Normal 2 2 2 26 2 2 14" xfId="11167"/>
    <cellStyle name="Normal 2 2 2 26 2 2 14 2" xfId="24978"/>
    <cellStyle name="Normal 2 2 2 26 2 2 15" xfId="17492"/>
    <cellStyle name="Normal 2 2 2 26 2 2 15 2" xfId="21243"/>
    <cellStyle name="Normal 2 2 2 26 2 2 16" xfId="13731"/>
    <cellStyle name="Normal 2 2 2 26 2 2 17" xfId="28715"/>
    <cellStyle name="Normal 2 2 2 26 2 2 18" xfId="32442"/>
    <cellStyle name="Normal 2 2 2 26 2 2 19" xfId="36175"/>
    <cellStyle name="Normal 2 2 2 26 2 2 2" xfId="5015"/>
    <cellStyle name="Normal 2 2 2 26 2 2 2 10" xfId="5016"/>
    <cellStyle name="Normal 2 2 2 26 2 2 2 11" xfId="5017"/>
    <cellStyle name="Normal 2 2 2 26 2 2 2 12" xfId="5018"/>
    <cellStyle name="Normal 2 2 2 26 2 2 2 2" xfId="5019"/>
    <cellStyle name="Normal 2 2 2 26 2 2 2 2 10" xfId="5020"/>
    <cellStyle name="Normal 2 2 2 26 2 2 2 2 10 2" xfId="11176"/>
    <cellStyle name="Normal 2 2 2 26 2 2 2 2 10 2 2" xfId="24984"/>
    <cellStyle name="Normal 2 2 2 26 2 2 2 2 10 3" xfId="17498"/>
    <cellStyle name="Normal 2 2 2 26 2 2 2 2 10 3 2" xfId="21249"/>
    <cellStyle name="Normal 2 2 2 26 2 2 2 2 10 4" xfId="13737"/>
    <cellStyle name="Normal 2 2 2 26 2 2 2 2 10 5" xfId="28721"/>
    <cellStyle name="Normal 2 2 2 26 2 2 2 2 10 6" xfId="32448"/>
    <cellStyle name="Normal 2 2 2 26 2 2 2 2 10 7" xfId="36181"/>
    <cellStyle name="Normal 2 2 2 26 2 2 2 2 10 8" xfId="39912"/>
    <cellStyle name="Normal 2 2 2 26 2 2 2 2 11" xfId="5021"/>
    <cellStyle name="Normal 2 2 2 26 2 2 2 2 11 2" xfId="11177"/>
    <cellStyle name="Normal 2 2 2 26 2 2 2 2 11 2 2" xfId="24985"/>
    <cellStyle name="Normal 2 2 2 26 2 2 2 2 11 3" xfId="17499"/>
    <cellStyle name="Normal 2 2 2 26 2 2 2 2 11 3 2" xfId="21250"/>
    <cellStyle name="Normal 2 2 2 26 2 2 2 2 11 4" xfId="13738"/>
    <cellStyle name="Normal 2 2 2 26 2 2 2 2 11 5" xfId="28722"/>
    <cellStyle name="Normal 2 2 2 26 2 2 2 2 11 6" xfId="32449"/>
    <cellStyle name="Normal 2 2 2 26 2 2 2 2 11 7" xfId="36182"/>
    <cellStyle name="Normal 2 2 2 26 2 2 2 2 11 8" xfId="39913"/>
    <cellStyle name="Normal 2 2 2 26 2 2 2 2 12" xfId="5022"/>
    <cellStyle name="Normal 2 2 2 26 2 2 2 2 12 2" xfId="11178"/>
    <cellStyle name="Normal 2 2 2 26 2 2 2 2 12 2 2" xfId="24986"/>
    <cellStyle name="Normal 2 2 2 26 2 2 2 2 12 3" xfId="17500"/>
    <cellStyle name="Normal 2 2 2 26 2 2 2 2 12 3 2" xfId="21251"/>
    <cellStyle name="Normal 2 2 2 26 2 2 2 2 12 4" xfId="13739"/>
    <cellStyle name="Normal 2 2 2 26 2 2 2 2 12 5" xfId="28723"/>
    <cellStyle name="Normal 2 2 2 26 2 2 2 2 12 6" xfId="32450"/>
    <cellStyle name="Normal 2 2 2 26 2 2 2 2 12 7" xfId="36183"/>
    <cellStyle name="Normal 2 2 2 26 2 2 2 2 12 8" xfId="39914"/>
    <cellStyle name="Normal 2 2 2 26 2 2 2 2 13" xfId="11175"/>
    <cellStyle name="Normal 2 2 2 26 2 2 2 2 13 2" xfId="24983"/>
    <cellStyle name="Normal 2 2 2 26 2 2 2 2 14" xfId="17497"/>
    <cellStyle name="Normal 2 2 2 26 2 2 2 2 14 2" xfId="21248"/>
    <cellStyle name="Normal 2 2 2 26 2 2 2 2 15" xfId="13736"/>
    <cellStyle name="Normal 2 2 2 26 2 2 2 2 16" xfId="28720"/>
    <cellStyle name="Normal 2 2 2 26 2 2 2 2 17" xfId="32447"/>
    <cellStyle name="Normal 2 2 2 26 2 2 2 2 18" xfId="36180"/>
    <cellStyle name="Normal 2 2 2 26 2 2 2 2 19" xfId="39911"/>
    <cellStyle name="Normal 2 2 2 26 2 2 2 2 2" xfId="5023"/>
    <cellStyle name="Normal 2 2 2 26 2 2 2 2 2 10" xfId="5024"/>
    <cellStyle name="Normal 2 2 2 26 2 2 2 2 2 11" xfId="5025"/>
    <cellStyle name="Normal 2 2 2 26 2 2 2 2 2 2" xfId="5026"/>
    <cellStyle name="Normal 2 2 2 26 2 2 2 2 2 2 10" xfId="5027"/>
    <cellStyle name="Normal 2 2 2 26 2 2 2 2 2 2 10 2" xfId="11183"/>
    <cellStyle name="Normal 2 2 2 26 2 2 2 2 2 2 10 2 2" xfId="24988"/>
    <cellStyle name="Normal 2 2 2 26 2 2 2 2 2 2 10 3" xfId="17502"/>
    <cellStyle name="Normal 2 2 2 26 2 2 2 2 2 2 10 3 2" xfId="21253"/>
    <cellStyle name="Normal 2 2 2 26 2 2 2 2 2 2 10 4" xfId="13741"/>
    <cellStyle name="Normal 2 2 2 26 2 2 2 2 2 2 10 5" xfId="28725"/>
    <cellStyle name="Normal 2 2 2 26 2 2 2 2 2 2 10 6" xfId="32452"/>
    <cellStyle name="Normal 2 2 2 26 2 2 2 2 2 2 10 7" xfId="36185"/>
    <cellStyle name="Normal 2 2 2 26 2 2 2 2 2 2 10 8" xfId="39916"/>
    <cellStyle name="Normal 2 2 2 26 2 2 2 2 2 2 11" xfId="5028"/>
    <cellStyle name="Normal 2 2 2 26 2 2 2 2 2 2 11 2" xfId="11184"/>
    <cellStyle name="Normal 2 2 2 26 2 2 2 2 2 2 11 2 2" xfId="24989"/>
    <cellStyle name="Normal 2 2 2 26 2 2 2 2 2 2 11 3" xfId="17503"/>
    <cellStyle name="Normal 2 2 2 26 2 2 2 2 2 2 11 3 2" xfId="21254"/>
    <cellStyle name="Normal 2 2 2 26 2 2 2 2 2 2 11 4" xfId="13742"/>
    <cellStyle name="Normal 2 2 2 26 2 2 2 2 2 2 11 5" xfId="28726"/>
    <cellStyle name="Normal 2 2 2 26 2 2 2 2 2 2 11 6" xfId="32453"/>
    <cellStyle name="Normal 2 2 2 26 2 2 2 2 2 2 11 7" xfId="36186"/>
    <cellStyle name="Normal 2 2 2 26 2 2 2 2 2 2 11 8" xfId="39917"/>
    <cellStyle name="Normal 2 2 2 26 2 2 2 2 2 2 12" xfId="11182"/>
    <cellStyle name="Normal 2 2 2 26 2 2 2 2 2 2 12 2" xfId="24987"/>
    <cellStyle name="Normal 2 2 2 26 2 2 2 2 2 2 13" xfId="17501"/>
    <cellStyle name="Normal 2 2 2 26 2 2 2 2 2 2 13 2" xfId="21252"/>
    <cellStyle name="Normal 2 2 2 26 2 2 2 2 2 2 14" xfId="13740"/>
    <cellStyle name="Normal 2 2 2 26 2 2 2 2 2 2 15" xfId="28724"/>
    <cellStyle name="Normal 2 2 2 26 2 2 2 2 2 2 16" xfId="32451"/>
    <cellStyle name="Normal 2 2 2 26 2 2 2 2 2 2 17" xfId="36184"/>
    <cellStyle name="Normal 2 2 2 26 2 2 2 2 2 2 18" xfId="39915"/>
    <cellStyle name="Normal 2 2 2 26 2 2 2 2 2 2 2" xfId="5029"/>
    <cellStyle name="Normal 2 2 2 26 2 2 2 2 2 2 2 2" xfId="5030"/>
    <cellStyle name="Normal 2 2 2 26 2 2 2 2 2 2 2 2 2" xfId="11186"/>
    <cellStyle name="Normal 2 2 2 26 2 2 2 2 2 2 2 2 2 2" xfId="24990"/>
    <cellStyle name="Normal 2 2 2 26 2 2 2 2 2 2 2 2 3" xfId="17504"/>
    <cellStyle name="Normal 2 2 2 26 2 2 2 2 2 2 2 2 3 2" xfId="21255"/>
    <cellStyle name="Normal 2 2 2 26 2 2 2 2 2 2 2 2 4" xfId="13743"/>
    <cellStyle name="Normal 2 2 2 26 2 2 2 2 2 2 2 2 5" xfId="28727"/>
    <cellStyle name="Normal 2 2 2 26 2 2 2 2 2 2 2 2 6" xfId="32454"/>
    <cellStyle name="Normal 2 2 2 26 2 2 2 2 2 2 2 2 7" xfId="36187"/>
    <cellStyle name="Normal 2 2 2 26 2 2 2 2 2 2 2 2 8" xfId="39918"/>
    <cellStyle name="Normal 2 2 2 26 2 2 2 2 2 2 3" xfId="5031"/>
    <cellStyle name="Normal 2 2 2 26 2 2 2 2 2 2 3 2" xfId="11187"/>
    <cellStyle name="Normal 2 2 2 26 2 2 2 2 2 2 3 2 2" xfId="24991"/>
    <cellStyle name="Normal 2 2 2 26 2 2 2 2 2 2 3 3" xfId="17505"/>
    <cellStyle name="Normal 2 2 2 26 2 2 2 2 2 2 3 3 2" xfId="21256"/>
    <cellStyle name="Normal 2 2 2 26 2 2 2 2 2 2 3 4" xfId="13744"/>
    <cellStyle name="Normal 2 2 2 26 2 2 2 2 2 2 3 5" xfId="28728"/>
    <cellStyle name="Normal 2 2 2 26 2 2 2 2 2 2 3 6" xfId="32455"/>
    <cellStyle name="Normal 2 2 2 26 2 2 2 2 2 2 3 7" xfId="36188"/>
    <cellStyle name="Normal 2 2 2 26 2 2 2 2 2 2 3 8" xfId="39919"/>
    <cellStyle name="Normal 2 2 2 26 2 2 2 2 2 2 4" xfId="5032"/>
    <cellStyle name="Normal 2 2 2 26 2 2 2 2 2 2 4 2" xfId="11188"/>
    <cellStyle name="Normal 2 2 2 26 2 2 2 2 2 2 4 2 2" xfId="24992"/>
    <cellStyle name="Normal 2 2 2 26 2 2 2 2 2 2 4 3" xfId="17506"/>
    <cellStyle name="Normal 2 2 2 26 2 2 2 2 2 2 4 3 2" xfId="21257"/>
    <cellStyle name="Normal 2 2 2 26 2 2 2 2 2 2 4 4" xfId="13745"/>
    <cellStyle name="Normal 2 2 2 26 2 2 2 2 2 2 4 5" xfId="28729"/>
    <cellStyle name="Normal 2 2 2 26 2 2 2 2 2 2 4 6" xfId="32456"/>
    <cellStyle name="Normal 2 2 2 26 2 2 2 2 2 2 4 7" xfId="36189"/>
    <cellStyle name="Normal 2 2 2 26 2 2 2 2 2 2 4 8" xfId="39920"/>
    <cellStyle name="Normal 2 2 2 26 2 2 2 2 2 2 5" xfId="5033"/>
    <cellStyle name="Normal 2 2 2 26 2 2 2 2 2 2 5 2" xfId="11189"/>
    <cellStyle name="Normal 2 2 2 26 2 2 2 2 2 2 5 2 2" xfId="24993"/>
    <cellStyle name="Normal 2 2 2 26 2 2 2 2 2 2 5 3" xfId="17507"/>
    <cellStyle name="Normal 2 2 2 26 2 2 2 2 2 2 5 3 2" xfId="21258"/>
    <cellStyle name="Normal 2 2 2 26 2 2 2 2 2 2 5 4" xfId="13746"/>
    <cellStyle name="Normal 2 2 2 26 2 2 2 2 2 2 5 5" xfId="28730"/>
    <cellStyle name="Normal 2 2 2 26 2 2 2 2 2 2 5 6" xfId="32457"/>
    <cellStyle name="Normal 2 2 2 26 2 2 2 2 2 2 5 7" xfId="36190"/>
    <cellStyle name="Normal 2 2 2 26 2 2 2 2 2 2 5 8" xfId="39921"/>
    <cellStyle name="Normal 2 2 2 26 2 2 2 2 2 2 6" xfId="5034"/>
    <cellStyle name="Normal 2 2 2 26 2 2 2 2 2 2 6 2" xfId="11190"/>
    <cellStyle name="Normal 2 2 2 26 2 2 2 2 2 2 6 2 2" xfId="24994"/>
    <cellStyle name="Normal 2 2 2 26 2 2 2 2 2 2 6 3" xfId="17508"/>
    <cellStyle name="Normal 2 2 2 26 2 2 2 2 2 2 6 3 2" xfId="21259"/>
    <cellStyle name="Normal 2 2 2 26 2 2 2 2 2 2 6 4" xfId="13747"/>
    <cellStyle name="Normal 2 2 2 26 2 2 2 2 2 2 6 5" xfId="28731"/>
    <cellStyle name="Normal 2 2 2 26 2 2 2 2 2 2 6 6" xfId="32458"/>
    <cellStyle name="Normal 2 2 2 26 2 2 2 2 2 2 6 7" xfId="36191"/>
    <cellStyle name="Normal 2 2 2 26 2 2 2 2 2 2 6 8" xfId="39922"/>
    <cellStyle name="Normal 2 2 2 26 2 2 2 2 2 2 7" xfId="5035"/>
    <cellStyle name="Normal 2 2 2 26 2 2 2 2 2 2 7 2" xfId="11191"/>
    <cellStyle name="Normal 2 2 2 26 2 2 2 2 2 2 7 2 2" xfId="24995"/>
    <cellStyle name="Normal 2 2 2 26 2 2 2 2 2 2 7 3" xfId="17509"/>
    <cellStyle name="Normal 2 2 2 26 2 2 2 2 2 2 7 3 2" xfId="21260"/>
    <cellStyle name="Normal 2 2 2 26 2 2 2 2 2 2 7 4" xfId="13748"/>
    <cellStyle name="Normal 2 2 2 26 2 2 2 2 2 2 7 5" xfId="28732"/>
    <cellStyle name="Normal 2 2 2 26 2 2 2 2 2 2 7 6" xfId="32459"/>
    <cellStyle name="Normal 2 2 2 26 2 2 2 2 2 2 7 7" xfId="36192"/>
    <cellStyle name="Normal 2 2 2 26 2 2 2 2 2 2 7 8" xfId="39923"/>
    <cellStyle name="Normal 2 2 2 26 2 2 2 2 2 2 8" xfId="5036"/>
    <cellStyle name="Normal 2 2 2 26 2 2 2 2 2 2 8 2" xfId="11192"/>
    <cellStyle name="Normal 2 2 2 26 2 2 2 2 2 2 8 2 2" xfId="24996"/>
    <cellStyle name="Normal 2 2 2 26 2 2 2 2 2 2 8 3" xfId="17510"/>
    <cellStyle name="Normal 2 2 2 26 2 2 2 2 2 2 8 3 2" xfId="21261"/>
    <cellStyle name="Normal 2 2 2 26 2 2 2 2 2 2 8 4" xfId="13749"/>
    <cellStyle name="Normal 2 2 2 26 2 2 2 2 2 2 8 5" xfId="28733"/>
    <cellStyle name="Normal 2 2 2 26 2 2 2 2 2 2 8 6" xfId="32460"/>
    <cellStyle name="Normal 2 2 2 26 2 2 2 2 2 2 8 7" xfId="36193"/>
    <cellStyle name="Normal 2 2 2 26 2 2 2 2 2 2 8 8" xfId="39924"/>
    <cellStyle name="Normal 2 2 2 26 2 2 2 2 2 2 9" xfId="5037"/>
    <cellStyle name="Normal 2 2 2 26 2 2 2 2 2 2 9 2" xfId="11193"/>
    <cellStyle name="Normal 2 2 2 26 2 2 2 2 2 2 9 2 2" xfId="24997"/>
    <cellStyle name="Normal 2 2 2 26 2 2 2 2 2 2 9 3" xfId="17511"/>
    <cellStyle name="Normal 2 2 2 26 2 2 2 2 2 2 9 3 2" xfId="21262"/>
    <cellStyle name="Normal 2 2 2 26 2 2 2 2 2 2 9 4" xfId="13750"/>
    <cellStyle name="Normal 2 2 2 26 2 2 2 2 2 2 9 5" xfId="28734"/>
    <cellStyle name="Normal 2 2 2 26 2 2 2 2 2 2 9 6" xfId="32461"/>
    <cellStyle name="Normal 2 2 2 26 2 2 2 2 2 2 9 7" xfId="36194"/>
    <cellStyle name="Normal 2 2 2 26 2 2 2 2 2 2 9 8" xfId="39925"/>
    <cellStyle name="Normal 2 2 2 26 2 2 2 2 2 3" xfId="5038"/>
    <cellStyle name="Normal 2 2 2 26 2 2 2 2 2 3 2" xfId="5039"/>
    <cellStyle name="Normal 2 2 2 26 2 2 2 2 2 3 3" xfId="11194"/>
    <cellStyle name="Normal 2 2 2 26 2 2 2 2 2 3 3 2" xfId="24998"/>
    <cellStyle name="Normal 2 2 2 26 2 2 2 2 2 3 4" xfId="17512"/>
    <cellStyle name="Normal 2 2 2 26 2 2 2 2 2 3 4 2" xfId="21263"/>
    <cellStyle name="Normal 2 2 2 26 2 2 2 2 2 3 5" xfId="13751"/>
    <cellStyle name="Normal 2 2 2 26 2 2 2 2 2 3 6" xfId="28735"/>
    <cellStyle name="Normal 2 2 2 26 2 2 2 2 2 3 7" xfId="32462"/>
    <cellStyle name="Normal 2 2 2 26 2 2 2 2 2 3 8" xfId="36195"/>
    <cellStyle name="Normal 2 2 2 26 2 2 2 2 2 3 9" xfId="39926"/>
    <cellStyle name="Normal 2 2 2 26 2 2 2 2 2 4" xfId="5040"/>
    <cellStyle name="Normal 2 2 2 26 2 2 2 2 2 5" xfId="5041"/>
    <cellStyle name="Normal 2 2 2 26 2 2 2 2 2 6" xfId="5042"/>
    <cellStyle name="Normal 2 2 2 26 2 2 2 2 2 7" xfId="5043"/>
    <cellStyle name="Normal 2 2 2 26 2 2 2 2 2 8" xfId="5044"/>
    <cellStyle name="Normal 2 2 2 26 2 2 2 2 2 9" xfId="5045"/>
    <cellStyle name="Normal 2 2 2 26 2 2 2 2 3" xfId="5046"/>
    <cellStyle name="Normal 2 2 2 26 2 2 2 2 3 2" xfId="5047"/>
    <cellStyle name="Normal 2 2 2 26 2 2 2 2 3 2 2" xfId="11198"/>
    <cellStyle name="Normal 2 2 2 26 2 2 2 2 3 2 2 2" xfId="24999"/>
    <cellStyle name="Normal 2 2 2 26 2 2 2 2 3 2 3" xfId="17513"/>
    <cellStyle name="Normal 2 2 2 26 2 2 2 2 3 2 3 2" xfId="21264"/>
    <cellStyle name="Normal 2 2 2 26 2 2 2 2 3 2 4" xfId="13752"/>
    <cellStyle name="Normal 2 2 2 26 2 2 2 2 3 2 5" xfId="28736"/>
    <cellStyle name="Normal 2 2 2 26 2 2 2 2 3 2 6" xfId="32463"/>
    <cellStyle name="Normal 2 2 2 26 2 2 2 2 3 2 7" xfId="36196"/>
    <cellStyle name="Normal 2 2 2 26 2 2 2 2 3 2 8" xfId="39927"/>
    <cellStyle name="Normal 2 2 2 26 2 2 2 2 4" xfId="5048"/>
    <cellStyle name="Normal 2 2 2 26 2 2 2 2 4 2" xfId="11199"/>
    <cellStyle name="Normal 2 2 2 26 2 2 2 2 4 2 2" xfId="25000"/>
    <cellStyle name="Normal 2 2 2 26 2 2 2 2 4 3" xfId="17514"/>
    <cellStyle name="Normal 2 2 2 26 2 2 2 2 4 3 2" xfId="21265"/>
    <cellStyle name="Normal 2 2 2 26 2 2 2 2 4 4" xfId="13753"/>
    <cellStyle name="Normal 2 2 2 26 2 2 2 2 4 5" xfId="28737"/>
    <cellStyle name="Normal 2 2 2 26 2 2 2 2 4 6" xfId="32464"/>
    <cellStyle name="Normal 2 2 2 26 2 2 2 2 4 7" xfId="36197"/>
    <cellStyle name="Normal 2 2 2 26 2 2 2 2 4 8" xfId="39928"/>
    <cellStyle name="Normal 2 2 2 26 2 2 2 2 5" xfId="5049"/>
    <cellStyle name="Normal 2 2 2 26 2 2 2 2 5 2" xfId="11200"/>
    <cellStyle name="Normal 2 2 2 26 2 2 2 2 5 2 2" xfId="25001"/>
    <cellStyle name="Normal 2 2 2 26 2 2 2 2 5 3" xfId="17515"/>
    <cellStyle name="Normal 2 2 2 26 2 2 2 2 5 3 2" xfId="21266"/>
    <cellStyle name="Normal 2 2 2 26 2 2 2 2 5 4" xfId="13754"/>
    <cellStyle name="Normal 2 2 2 26 2 2 2 2 5 5" xfId="28738"/>
    <cellStyle name="Normal 2 2 2 26 2 2 2 2 5 6" xfId="32465"/>
    <cellStyle name="Normal 2 2 2 26 2 2 2 2 5 7" xfId="36198"/>
    <cellStyle name="Normal 2 2 2 26 2 2 2 2 5 8" xfId="39929"/>
    <cellStyle name="Normal 2 2 2 26 2 2 2 2 6" xfId="5050"/>
    <cellStyle name="Normal 2 2 2 26 2 2 2 2 6 2" xfId="11201"/>
    <cellStyle name="Normal 2 2 2 26 2 2 2 2 6 2 2" xfId="25002"/>
    <cellStyle name="Normal 2 2 2 26 2 2 2 2 6 3" xfId="17516"/>
    <cellStyle name="Normal 2 2 2 26 2 2 2 2 6 3 2" xfId="21267"/>
    <cellStyle name="Normal 2 2 2 26 2 2 2 2 6 4" xfId="13755"/>
    <cellStyle name="Normal 2 2 2 26 2 2 2 2 6 5" xfId="28739"/>
    <cellStyle name="Normal 2 2 2 26 2 2 2 2 6 6" xfId="32466"/>
    <cellStyle name="Normal 2 2 2 26 2 2 2 2 6 7" xfId="36199"/>
    <cellStyle name="Normal 2 2 2 26 2 2 2 2 6 8" xfId="39930"/>
    <cellStyle name="Normal 2 2 2 26 2 2 2 2 7" xfId="5051"/>
    <cellStyle name="Normal 2 2 2 26 2 2 2 2 7 2" xfId="11202"/>
    <cellStyle name="Normal 2 2 2 26 2 2 2 2 7 2 2" xfId="25003"/>
    <cellStyle name="Normal 2 2 2 26 2 2 2 2 7 3" xfId="17517"/>
    <cellStyle name="Normal 2 2 2 26 2 2 2 2 7 3 2" xfId="21268"/>
    <cellStyle name="Normal 2 2 2 26 2 2 2 2 7 4" xfId="13756"/>
    <cellStyle name="Normal 2 2 2 26 2 2 2 2 7 5" xfId="28740"/>
    <cellStyle name="Normal 2 2 2 26 2 2 2 2 7 6" xfId="32467"/>
    <cellStyle name="Normal 2 2 2 26 2 2 2 2 7 7" xfId="36200"/>
    <cellStyle name="Normal 2 2 2 26 2 2 2 2 7 8" xfId="39931"/>
    <cellStyle name="Normal 2 2 2 26 2 2 2 2 8" xfId="5052"/>
    <cellStyle name="Normal 2 2 2 26 2 2 2 2 8 2" xfId="11203"/>
    <cellStyle name="Normal 2 2 2 26 2 2 2 2 8 2 2" xfId="25004"/>
    <cellStyle name="Normal 2 2 2 26 2 2 2 2 8 3" xfId="17518"/>
    <cellStyle name="Normal 2 2 2 26 2 2 2 2 8 3 2" xfId="21269"/>
    <cellStyle name="Normal 2 2 2 26 2 2 2 2 8 4" xfId="13757"/>
    <cellStyle name="Normal 2 2 2 26 2 2 2 2 8 5" xfId="28741"/>
    <cellStyle name="Normal 2 2 2 26 2 2 2 2 8 6" xfId="32468"/>
    <cellStyle name="Normal 2 2 2 26 2 2 2 2 8 7" xfId="36201"/>
    <cellStyle name="Normal 2 2 2 26 2 2 2 2 8 8" xfId="39932"/>
    <cellStyle name="Normal 2 2 2 26 2 2 2 2 9" xfId="5053"/>
    <cellStyle name="Normal 2 2 2 26 2 2 2 2 9 2" xfId="11204"/>
    <cellStyle name="Normal 2 2 2 26 2 2 2 2 9 2 2" xfId="25005"/>
    <cellStyle name="Normal 2 2 2 26 2 2 2 2 9 3" xfId="17519"/>
    <cellStyle name="Normal 2 2 2 26 2 2 2 2 9 3 2" xfId="21270"/>
    <cellStyle name="Normal 2 2 2 26 2 2 2 2 9 4" xfId="13758"/>
    <cellStyle name="Normal 2 2 2 26 2 2 2 2 9 5" xfId="28742"/>
    <cellStyle name="Normal 2 2 2 26 2 2 2 2 9 6" xfId="32469"/>
    <cellStyle name="Normal 2 2 2 26 2 2 2 2 9 7" xfId="36202"/>
    <cellStyle name="Normal 2 2 2 26 2 2 2 2 9 8" xfId="39933"/>
    <cellStyle name="Normal 2 2 2 26 2 2 2 3" xfId="5054"/>
    <cellStyle name="Normal 2 2 2 26 2 2 2 3 10" xfId="5055"/>
    <cellStyle name="Normal 2 2 2 26 2 2 2 3 10 2" xfId="11206"/>
    <cellStyle name="Normal 2 2 2 26 2 2 2 3 10 2 2" xfId="25007"/>
    <cellStyle name="Normal 2 2 2 26 2 2 2 3 10 3" xfId="17521"/>
    <cellStyle name="Normal 2 2 2 26 2 2 2 3 10 3 2" xfId="21272"/>
    <cellStyle name="Normal 2 2 2 26 2 2 2 3 10 4" xfId="13760"/>
    <cellStyle name="Normal 2 2 2 26 2 2 2 3 10 5" xfId="28744"/>
    <cellStyle name="Normal 2 2 2 26 2 2 2 3 10 6" xfId="32471"/>
    <cellStyle name="Normal 2 2 2 26 2 2 2 3 10 7" xfId="36204"/>
    <cellStyle name="Normal 2 2 2 26 2 2 2 3 10 8" xfId="39935"/>
    <cellStyle name="Normal 2 2 2 26 2 2 2 3 11" xfId="5056"/>
    <cellStyle name="Normal 2 2 2 26 2 2 2 3 11 2" xfId="11207"/>
    <cellStyle name="Normal 2 2 2 26 2 2 2 3 11 2 2" xfId="25008"/>
    <cellStyle name="Normal 2 2 2 26 2 2 2 3 11 3" xfId="17522"/>
    <cellStyle name="Normal 2 2 2 26 2 2 2 3 11 3 2" xfId="21273"/>
    <cellStyle name="Normal 2 2 2 26 2 2 2 3 11 4" xfId="13761"/>
    <cellStyle name="Normal 2 2 2 26 2 2 2 3 11 5" xfId="28745"/>
    <cellStyle name="Normal 2 2 2 26 2 2 2 3 11 6" xfId="32472"/>
    <cellStyle name="Normal 2 2 2 26 2 2 2 3 11 7" xfId="36205"/>
    <cellStyle name="Normal 2 2 2 26 2 2 2 3 11 8" xfId="39936"/>
    <cellStyle name="Normal 2 2 2 26 2 2 2 3 12" xfId="11205"/>
    <cellStyle name="Normal 2 2 2 26 2 2 2 3 12 2" xfId="25006"/>
    <cellStyle name="Normal 2 2 2 26 2 2 2 3 13" xfId="17520"/>
    <cellStyle name="Normal 2 2 2 26 2 2 2 3 13 2" xfId="21271"/>
    <cellStyle name="Normal 2 2 2 26 2 2 2 3 14" xfId="13759"/>
    <cellStyle name="Normal 2 2 2 26 2 2 2 3 15" xfId="28743"/>
    <cellStyle name="Normal 2 2 2 26 2 2 2 3 16" xfId="32470"/>
    <cellStyle name="Normal 2 2 2 26 2 2 2 3 17" xfId="36203"/>
    <cellStyle name="Normal 2 2 2 26 2 2 2 3 18" xfId="39934"/>
    <cellStyle name="Normal 2 2 2 26 2 2 2 3 2" xfId="5057"/>
    <cellStyle name="Normal 2 2 2 26 2 2 2 3 2 2" xfId="5058"/>
    <cellStyle name="Normal 2 2 2 26 2 2 2 3 2 2 2" xfId="11208"/>
    <cellStyle name="Normal 2 2 2 26 2 2 2 3 2 2 2 2" xfId="25009"/>
    <cellStyle name="Normal 2 2 2 26 2 2 2 3 2 2 3" xfId="17523"/>
    <cellStyle name="Normal 2 2 2 26 2 2 2 3 2 2 3 2" xfId="21274"/>
    <cellStyle name="Normal 2 2 2 26 2 2 2 3 2 2 4" xfId="13762"/>
    <cellStyle name="Normal 2 2 2 26 2 2 2 3 2 2 5" xfId="28746"/>
    <cellStyle name="Normal 2 2 2 26 2 2 2 3 2 2 6" xfId="32473"/>
    <cellStyle name="Normal 2 2 2 26 2 2 2 3 2 2 7" xfId="36206"/>
    <cellStyle name="Normal 2 2 2 26 2 2 2 3 2 2 8" xfId="39937"/>
    <cellStyle name="Normal 2 2 2 26 2 2 2 3 3" xfId="5059"/>
    <cellStyle name="Normal 2 2 2 26 2 2 2 3 3 2" xfId="11209"/>
    <cellStyle name="Normal 2 2 2 26 2 2 2 3 3 2 2" xfId="25010"/>
    <cellStyle name="Normal 2 2 2 26 2 2 2 3 3 3" xfId="17524"/>
    <cellStyle name="Normal 2 2 2 26 2 2 2 3 3 3 2" xfId="21275"/>
    <cellStyle name="Normal 2 2 2 26 2 2 2 3 3 4" xfId="13763"/>
    <cellStyle name="Normal 2 2 2 26 2 2 2 3 3 5" xfId="28747"/>
    <cellStyle name="Normal 2 2 2 26 2 2 2 3 3 6" xfId="32474"/>
    <cellStyle name="Normal 2 2 2 26 2 2 2 3 3 7" xfId="36207"/>
    <cellStyle name="Normal 2 2 2 26 2 2 2 3 3 8" xfId="39938"/>
    <cellStyle name="Normal 2 2 2 26 2 2 2 3 4" xfId="5060"/>
    <cellStyle name="Normal 2 2 2 26 2 2 2 3 4 2" xfId="11210"/>
    <cellStyle name="Normal 2 2 2 26 2 2 2 3 4 2 2" xfId="25011"/>
    <cellStyle name="Normal 2 2 2 26 2 2 2 3 4 3" xfId="17525"/>
    <cellStyle name="Normal 2 2 2 26 2 2 2 3 4 3 2" xfId="21276"/>
    <cellStyle name="Normal 2 2 2 26 2 2 2 3 4 4" xfId="13764"/>
    <cellStyle name="Normal 2 2 2 26 2 2 2 3 4 5" xfId="28748"/>
    <cellStyle name="Normal 2 2 2 26 2 2 2 3 4 6" xfId="32475"/>
    <cellStyle name="Normal 2 2 2 26 2 2 2 3 4 7" xfId="36208"/>
    <cellStyle name="Normal 2 2 2 26 2 2 2 3 4 8" xfId="39939"/>
    <cellStyle name="Normal 2 2 2 26 2 2 2 3 5" xfId="5061"/>
    <cellStyle name="Normal 2 2 2 26 2 2 2 3 5 2" xfId="11211"/>
    <cellStyle name="Normal 2 2 2 26 2 2 2 3 5 2 2" xfId="25012"/>
    <cellStyle name="Normal 2 2 2 26 2 2 2 3 5 3" xfId="17526"/>
    <cellStyle name="Normal 2 2 2 26 2 2 2 3 5 3 2" xfId="21277"/>
    <cellStyle name="Normal 2 2 2 26 2 2 2 3 5 4" xfId="13765"/>
    <cellStyle name="Normal 2 2 2 26 2 2 2 3 5 5" xfId="28749"/>
    <cellStyle name="Normal 2 2 2 26 2 2 2 3 5 6" xfId="32476"/>
    <cellStyle name="Normal 2 2 2 26 2 2 2 3 5 7" xfId="36209"/>
    <cellStyle name="Normal 2 2 2 26 2 2 2 3 5 8" xfId="39940"/>
    <cellStyle name="Normal 2 2 2 26 2 2 2 3 6" xfId="5062"/>
    <cellStyle name="Normal 2 2 2 26 2 2 2 3 6 2" xfId="11212"/>
    <cellStyle name="Normal 2 2 2 26 2 2 2 3 6 2 2" xfId="25013"/>
    <cellStyle name="Normal 2 2 2 26 2 2 2 3 6 3" xfId="17527"/>
    <cellStyle name="Normal 2 2 2 26 2 2 2 3 6 3 2" xfId="21278"/>
    <cellStyle name="Normal 2 2 2 26 2 2 2 3 6 4" xfId="13766"/>
    <cellStyle name="Normal 2 2 2 26 2 2 2 3 6 5" xfId="28750"/>
    <cellStyle name="Normal 2 2 2 26 2 2 2 3 6 6" xfId="32477"/>
    <cellStyle name="Normal 2 2 2 26 2 2 2 3 6 7" xfId="36210"/>
    <cellStyle name="Normal 2 2 2 26 2 2 2 3 6 8" xfId="39941"/>
    <cellStyle name="Normal 2 2 2 26 2 2 2 3 7" xfId="5063"/>
    <cellStyle name="Normal 2 2 2 26 2 2 2 3 7 2" xfId="11213"/>
    <cellStyle name="Normal 2 2 2 26 2 2 2 3 7 2 2" xfId="25014"/>
    <cellStyle name="Normal 2 2 2 26 2 2 2 3 7 3" xfId="17528"/>
    <cellStyle name="Normal 2 2 2 26 2 2 2 3 7 3 2" xfId="21279"/>
    <cellStyle name="Normal 2 2 2 26 2 2 2 3 7 4" xfId="13767"/>
    <cellStyle name="Normal 2 2 2 26 2 2 2 3 7 5" xfId="28751"/>
    <cellStyle name="Normal 2 2 2 26 2 2 2 3 7 6" xfId="32478"/>
    <cellStyle name="Normal 2 2 2 26 2 2 2 3 7 7" xfId="36211"/>
    <cellStyle name="Normal 2 2 2 26 2 2 2 3 7 8" xfId="39942"/>
    <cellStyle name="Normal 2 2 2 26 2 2 2 3 8" xfId="5064"/>
    <cellStyle name="Normal 2 2 2 26 2 2 2 3 8 2" xfId="11214"/>
    <cellStyle name="Normal 2 2 2 26 2 2 2 3 8 2 2" xfId="25015"/>
    <cellStyle name="Normal 2 2 2 26 2 2 2 3 8 3" xfId="17529"/>
    <cellStyle name="Normal 2 2 2 26 2 2 2 3 8 3 2" xfId="21280"/>
    <cellStyle name="Normal 2 2 2 26 2 2 2 3 8 4" xfId="13768"/>
    <cellStyle name="Normal 2 2 2 26 2 2 2 3 8 5" xfId="28752"/>
    <cellStyle name="Normal 2 2 2 26 2 2 2 3 8 6" xfId="32479"/>
    <cellStyle name="Normal 2 2 2 26 2 2 2 3 8 7" xfId="36212"/>
    <cellStyle name="Normal 2 2 2 26 2 2 2 3 8 8" xfId="39943"/>
    <cellStyle name="Normal 2 2 2 26 2 2 2 3 9" xfId="5065"/>
    <cellStyle name="Normal 2 2 2 26 2 2 2 3 9 2" xfId="11215"/>
    <cellStyle name="Normal 2 2 2 26 2 2 2 3 9 2 2" xfId="25016"/>
    <cellStyle name="Normal 2 2 2 26 2 2 2 3 9 3" xfId="17530"/>
    <cellStyle name="Normal 2 2 2 26 2 2 2 3 9 3 2" xfId="21281"/>
    <cellStyle name="Normal 2 2 2 26 2 2 2 3 9 4" xfId="13769"/>
    <cellStyle name="Normal 2 2 2 26 2 2 2 3 9 5" xfId="28753"/>
    <cellStyle name="Normal 2 2 2 26 2 2 2 3 9 6" xfId="32480"/>
    <cellStyle name="Normal 2 2 2 26 2 2 2 3 9 7" xfId="36213"/>
    <cellStyle name="Normal 2 2 2 26 2 2 2 3 9 8" xfId="39944"/>
    <cellStyle name="Normal 2 2 2 26 2 2 2 4" xfId="5066"/>
    <cellStyle name="Normal 2 2 2 26 2 2 2 4 2" xfId="5067"/>
    <cellStyle name="Normal 2 2 2 26 2 2 2 4 3" xfId="11216"/>
    <cellStyle name="Normal 2 2 2 26 2 2 2 4 3 2" xfId="25017"/>
    <cellStyle name="Normal 2 2 2 26 2 2 2 4 4" xfId="17531"/>
    <cellStyle name="Normal 2 2 2 26 2 2 2 4 4 2" xfId="21282"/>
    <cellStyle name="Normal 2 2 2 26 2 2 2 4 5" xfId="13770"/>
    <cellStyle name="Normal 2 2 2 26 2 2 2 4 6" xfId="28754"/>
    <cellStyle name="Normal 2 2 2 26 2 2 2 4 7" xfId="32481"/>
    <cellStyle name="Normal 2 2 2 26 2 2 2 4 8" xfId="36214"/>
    <cellStyle name="Normal 2 2 2 26 2 2 2 4 9" xfId="39945"/>
    <cellStyle name="Normal 2 2 2 26 2 2 2 5" xfId="5068"/>
    <cellStyle name="Normal 2 2 2 26 2 2 2 6" xfId="5069"/>
    <cellStyle name="Normal 2 2 2 26 2 2 2 7" xfId="5070"/>
    <cellStyle name="Normal 2 2 2 26 2 2 2 8" xfId="5071"/>
    <cellStyle name="Normal 2 2 2 26 2 2 2 9" xfId="5072"/>
    <cellStyle name="Normal 2 2 2 26 2 2 20" xfId="39906"/>
    <cellStyle name="Normal 2 2 2 26 2 2 3" xfId="5073"/>
    <cellStyle name="Normal 2 2 2 26 2 2 3 10" xfId="5074"/>
    <cellStyle name="Normal 2 2 2 26 2 2 3 11" xfId="5075"/>
    <cellStyle name="Normal 2 2 2 26 2 2 3 2" xfId="5076"/>
    <cellStyle name="Normal 2 2 2 26 2 2 3 2 10" xfId="5077"/>
    <cellStyle name="Normal 2 2 2 26 2 2 3 2 10 2" xfId="11225"/>
    <cellStyle name="Normal 2 2 2 26 2 2 3 2 10 2 2" xfId="25019"/>
    <cellStyle name="Normal 2 2 2 26 2 2 3 2 10 3" xfId="17533"/>
    <cellStyle name="Normal 2 2 2 26 2 2 3 2 10 3 2" xfId="21284"/>
    <cellStyle name="Normal 2 2 2 26 2 2 3 2 10 4" xfId="13772"/>
    <cellStyle name="Normal 2 2 2 26 2 2 3 2 10 5" xfId="28756"/>
    <cellStyle name="Normal 2 2 2 26 2 2 3 2 10 6" xfId="32483"/>
    <cellStyle name="Normal 2 2 2 26 2 2 3 2 10 7" xfId="36216"/>
    <cellStyle name="Normal 2 2 2 26 2 2 3 2 10 8" xfId="39947"/>
    <cellStyle name="Normal 2 2 2 26 2 2 3 2 11" xfId="5078"/>
    <cellStyle name="Normal 2 2 2 26 2 2 3 2 11 2" xfId="11226"/>
    <cellStyle name="Normal 2 2 2 26 2 2 3 2 11 2 2" xfId="25020"/>
    <cellStyle name="Normal 2 2 2 26 2 2 3 2 11 3" xfId="17534"/>
    <cellStyle name="Normal 2 2 2 26 2 2 3 2 11 3 2" xfId="21285"/>
    <cellStyle name="Normal 2 2 2 26 2 2 3 2 11 4" xfId="13773"/>
    <cellStyle name="Normal 2 2 2 26 2 2 3 2 11 5" xfId="28757"/>
    <cellStyle name="Normal 2 2 2 26 2 2 3 2 11 6" xfId="32484"/>
    <cellStyle name="Normal 2 2 2 26 2 2 3 2 11 7" xfId="36217"/>
    <cellStyle name="Normal 2 2 2 26 2 2 3 2 11 8" xfId="39948"/>
    <cellStyle name="Normal 2 2 2 26 2 2 3 2 12" xfId="11224"/>
    <cellStyle name="Normal 2 2 2 26 2 2 3 2 12 2" xfId="25018"/>
    <cellStyle name="Normal 2 2 2 26 2 2 3 2 13" xfId="17532"/>
    <cellStyle name="Normal 2 2 2 26 2 2 3 2 13 2" xfId="21283"/>
    <cellStyle name="Normal 2 2 2 26 2 2 3 2 14" xfId="13771"/>
    <cellStyle name="Normal 2 2 2 26 2 2 3 2 15" xfId="28755"/>
    <cellStyle name="Normal 2 2 2 26 2 2 3 2 16" xfId="32482"/>
    <cellStyle name="Normal 2 2 2 26 2 2 3 2 17" xfId="36215"/>
    <cellStyle name="Normal 2 2 2 26 2 2 3 2 18" xfId="39946"/>
    <cellStyle name="Normal 2 2 2 26 2 2 3 2 2" xfId="5079"/>
    <cellStyle name="Normal 2 2 2 26 2 2 3 2 2 2" xfId="5080"/>
    <cellStyle name="Normal 2 2 2 26 2 2 3 2 2 2 2" xfId="11228"/>
    <cellStyle name="Normal 2 2 2 26 2 2 3 2 2 2 2 2" xfId="25021"/>
    <cellStyle name="Normal 2 2 2 26 2 2 3 2 2 2 3" xfId="17535"/>
    <cellStyle name="Normal 2 2 2 26 2 2 3 2 2 2 3 2" xfId="21286"/>
    <cellStyle name="Normal 2 2 2 26 2 2 3 2 2 2 4" xfId="13774"/>
    <cellStyle name="Normal 2 2 2 26 2 2 3 2 2 2 5" xfId="28758"/>
    <cellStyle name="Normal 2 2 2 26 2 2 3 2 2 2 6" xfId="32485"/>
    <cellStyle name="Normal 2 2 2 26 2 2 3 2 2 2 7" xfId="36218"/>
    <cellStyle name="Normal 2 2 2 26 2 2 3 2 2 2 8" xfId="39949"/>
    <cellStyle name="Normal 2 2 2 26 2 2 3 2 3" xfId="5081"/>
    <cellStyle name="Normal 2 2 2 26 2 2 3 2 3 2" xfId="11229"/>
    <cellStyle name="Normal 2 2 2 26 2 2 3 2 3 2 2" xfId="25022"/>
    <cellStyle name="Normal 2 2 2 26 2 2 3 2 3 3" xfId="17536"/>
    <cellStyle name="Normal 2 2 2 26 2 2 3 2 3 3 2" xfId="21287"/>
    <cellStyle name="Normal 2 2 2 26 2 2 3 2 3 4" xfId="13775"/>
    <cellStyle name="Normal 2 2 2 26 2 2 3 2 3 5" xfId="28759"/>
    <cellStyle name="Normal 2 2 2 26 2 2 3 2 3 6" xfId="32486"/>
    <cellStyle name="Normal 2 2 2 26 2 2 3 2 3 7" xfId="36219"/>
    <cellStyle name="Normal 2 2 2 26 2 2 3 2 3 8" xfId="39950"/>
    <cellStyle name="Normal 2 2 2 26 2 2 3 2 4" xfId="5082"/>
    <cellStyle name="Normal 2 2 2 26 2 2 3 2 4 2" xfId="11230"/>
    <cellStyle name="Normal 2 2 2 26 2 2 3 2 4 2 2" xfId="25023"/>
    <cellStyle name="Normal 2 2 2 26 2 2 3 2 4 3" xfId="17537"/>
    <cellStyle name="Normal 2 2 2 26 2 2 3 2 4 3 2" xfId="21288"/>
    <cellStyle name="Normal 2 2 2 26 2 2 3 2 4 4" xfId="13776"/>
    <cellStyle name="Normal 2 2 2 26 2 2 3 2 4 5" xfId="28760"/>
    <cellStyle name="Normal 2 2 2 26 2 2 3 2 4 6" xfId="32487"/>
    <cellStyle name="Normal 2 2 2 26 2 2 3 2 4 7" xfId="36220"/>
    <cellStyle name="Normal 2 2 2 26 2 2 3 2 4 8" xfId="39951"/>
    <cellStyle name="Normal 2 2 2 26 2 2 3 2 5" xfId="5083"/>
    <cellStyle name="Normal 2 2 2 26 2 2 3 2 5 2" xfId="11231"/>
    <cellStyle name="Normal 2 2 2 26 2 2 3 2 5 2 2" xfId="25024"/>
    <cellStyle name="Normal 2 2 2 26 2 2 3 2 5 3" xfId="17538"/>
    <cellStyle name="Normal 2 2 2 26 2 2 3 2 5 3 2" xfId="21289"/>
    <cellStyle name="Normal 2 2 2 26 2 2 3 2 5 4" xfId="13777"/>
    <cellStyle name="Normal 2 2 2 26 2 2 3 2 5 5" xfId="28761"/>
    <cellStyle name="Normal 2 2 2 26 2 2 3 2 5 6" xfId="32488"/>
    <cellStyle name="Normal 2 2 2 26 2 2 3 2 5 7" xfId="36221"/>
    <cellStyle name="Normal 2 2 2 26 2 2 3 2 5 8" xfId="39952"/>
    <cellStyle name="Normal 2 2 2 26 2 2 3 2 6" xfId="5084"/>
    <cellStyle name="Normal 2 2 2 26 2 2 3 2 6 2" xfId="11232"/>
    <cellStyle name="Normal 2 2 2 26 2 2 3 2 6 2 2" xfId="25025"/>
    <cellStyle name="Normal 2 2 2 26 2 2 3 2 6 3" xfId="17539"/>
    <cellStyle name="Normal 2 2 2 26 2 2 3 2 6 3 2" xfId="21290"/>
    <cellStyle name="Normal 2 2 2 26 2 2 3 2 6 4" xfId="13778"/>
    <cellStyle name="Normal 2 2 2 26 2 2 3 2 6 5" xfId="28762"/>
    <cellStyle name="Normal 2 2 2 26 2 2 3 2 6 6" xfId="32489"/>
    <cellStyle name="Normal 2 2 2 26 2 2 3 2 6 7" xfId="36222"/>
    <cellStyle name="Normal 2 2 2 26 2 2 3 2 6 8" xfId="39953"/>
    <cellStyle name="Normal 2 2 2 26 2 2 3 2 7" xfId="5085"/>
    <cellStyle name="Normal 2 2 2 26 2 2 3 2 7 2" xfId="11233"/>
    <cellStyle name="Normal 2 2 2 26 2 2 3 2 7 2 2" xfId="25026"/>
    <cellStyle name="Normal 2 2 2 26 2 2 3 2 7 3" xfId="17540"/>
    <cellStyle name="Normal 2 2 2 26 2 2 3 2 7 3 2" xfId="21291"/>
    <cellStyle name="Normal 2 2 2 26 2 2 3 2 7 4" xfId="13779"/>
    <cellStyle name="Normal 2 2 2 26 2 2 3 2 7 5" xfId="28763"/>
    <cellStyle name="Normal 2 2 2 26 2 2 3 2 7 6" xfId="32490"/>
    <cellStyle name="Normal 2 2 2 26 2 2 3 2 7 7" xfId="36223"/>
    <cellStyle name="Normal 2 2 2 26 2 2 3 2 7 8" xfId="39954"/>
    <cellStyle name="Normal 2 2 2 26 2 2 3 2 8" xfId="5086"/>
    <cellStyle name="Normal 2 2 2 26 2 2 3 2 8 2" xfId="11234"/>
    <cellStyle name="Normal 2 2 2 26 2 2 3 2 8 2 2" xfId="25027"/>
    <cellStyle name="Normal 2 2 2 26 2 2 3 2 8 3" xfId="17541"/>
    <cellStyle name="Normal 2 2 2 26 2 2 3 2 8 3 2" xfId="21292"/>
    <cellStyle name="Normal 2 2 2 26 2 2 3 2 8 4" xfId="13780"/>
    <cellStyle name="Normal 2 2 2 26 2 2 3 2 8 5" xfId="28764"/>
    <cellStyle name="Normal 2 2 2 26 2 2 3 2 8 6" xfId="32491"/>
    <cellStyle name="Normal 2 2 2 26 2 2 3 2 8 7" xfId="36224"/>
    <cellStyle name="Normal 2 2 2 26 2 2 3 2 8 8" xfId="39955"/>
    <cellStyle name="Normal 2 2 2 26 2 2 3 2 9" xfId="5087"/>
    <cellStyle name="Normal 2 2 2 26 2 2 3 2 9 2" xfId="11235"/>
    <cellStyle name="Normal 2 2 2 26 2 2 3 2 9 2 2" xfId="25028"/>
    <cellStyle name="Normal 2 2 2 26 2 2 3 2 9 3" xfId="17542"/>
    <cellStyle name="Normal 2 2 2 26 2 2 3 2 9 3 2" xfId="21293"/>
    <cellStyle name="Normal 2 2 2 26 2 2 3 2 9 4" xfId="13781"/>
    <cellStyle name="Normal 2 2 2 26 2 2 3 2 9 5" xfId="28765"/>
    <cellStyle name="Normal 2 2 2 26 2 2 3 2 9 6" xfId="32492"/>
    <cellStyle name="Normal 2 2 2 26 2 2 3 2 9 7" xfId="36225"/>
    <cellStyle name="Normal 2 2 2 26 2 2 3 2 9 8" xfId="39956"/>
    <cellStyle name="Normal 2 2 2 26 2 2 3 3" xfId="5088"/>
    <cellStyle name="Normal 2 2 2 26 2 2 3 3 2" xfId="5089"/>
    <cellStyle name="Normal 2 2 2 26 2 2 3 3 3" xfId="11236"/>
    <cellStyle name="Normal 2 2 2 26 2 2 3 3 3 2" xfId="25029"/>
    <cellStyle name="Normal 2 2 2 26 2 2 3 3 4" xfId="17543"/>
    <cellStyle name="Normal 2 2 2 26 2 2 3 3 4 2" xfId="21294"/>
    <cellStyle name="Normal 2 2 2 26 2 2 3 3 5" xfId="13782"/>
    <cellStyle name="Normal 2 2 2 26 2 2 3 3 6" xfId="28766"/>
    <cellStyle name="Normal 2 2 2 26 2 2 3 3 7" xfId="32493"/>
    <cellStyle name="Normal 2 2 2 26 2 2 3 3 8" xfId="36226"/>
    <cellStyle name="Normal 2 2 2 26 2 2 3 3 9" xfId="39957"/>
    <cellStyle name="Normal 2 2 2 26 2 2 3 4" xfId="5090"/>
    <cellStyle name="Normal 2 2 2 26 2 2 3 5" xfId="5091"/>
    <cellStyle name="Normal 2 2 2 26 2 2 3 6" xfId="5092"/>
    <cellStyle name="Normal 2 2 2 26 2 2 3 7" xfId="5093"/>
    <cellStyle name="Normal 2 2 2 26 2 2 3 8" xfId="5094"/>
    <cellStyle name="Normal 2 2 2 26 2 2 3 9" xfId="5095"/>
    <cellStyle name="Normal 2 2 2 26 2 2 4" xfId="5096"/>
    <cellStyle name="Normal 2 2 2 26 2 2 4 2" xfId="5097"/>
    <cellStyle name="Normal 2 2 2 26 2 2 4 2 2" xfId="11242"/>
    <cellStyle name="Normal 2 2 2 26 2 2 4 2 2 2" xfId="25030"/>
    <cellStyle name="Normal 2 2 2 26 2 2 4 2 3" xfId="17544"/>
    <cellStyle name="Normal 2 2 2 26 2 2 4 2 3 2" xfId="21295"/>
    <cellStyle name="Normal 2 2 2 26 2 2 4 2 4" xfId="13783"/>
    <cellStyle name="Normal 2 2 2 26 2 2 4 2 5" xfId="28767"/>
    <cellStyle name="Normal 2 2 2 26 2 2 4 2 6" xfId="32494"/>
    <cellStyle name="Normal 2 2 2 26 2 2 4 2 7" xfId="36227"/>
    <cellStyle name="Normal 2 2 2 26 2 2 4 2 8" xfId="39958"/>
    <cellStyle name="Normal 2 2 2 26 2 2 5" xfId="5098"/>
    <cellStyle name="Normal 2 2 2 26 2 2 5 2" xfId="11243"/>
    <cellStyle name="Normal 2 2 2 26 2 2 5 2 2" xfId="25031"/>
    <cellStyle name="Normal 2 2 2 26 2 2 5 3" xfId="17545"/>
    <cellStyle name="Normal 2 2 2 26 2 2 5 3 2" xfId="21296"/>
    <cellStyle name="Normal 2 2 2 26 2 2 5 4" xfId="13784"/>
    <cellStyle name="Normal 2 2 2 26 2 2 5 5" xfId="28768"/>
    <cellStyle name="Normal 2 2 2 26 2 2 5 6" xfId="32495"/>
    <cellStyle name="Normal 2 2 2 26 2 2 5 7" xfId="36228"/>
    <cellStyle name="Normal 2 2 2 26 2 2 5 8" xfId="39959"/>
    <cellStyle name="Normal 2 2 2 26 2 2 6" xfId="5099"/>
    <cellStyle name="Normal 2 2 2 26 2 2 6 2" xfId="11244"/>
    <cellStyle name="Normal 2 2 2 26 2 2 6 2 2" xfId="25032"/>
    <cellStyle name="Normal 2 2 2 26 2 2 6 3" xfId="17546"/>
    <cellStyle name="Normal 2 2 2 26 2 2 6 3 2" xfId="21297"/>
    <cellStyle name="Normal 2 2 2 26 2 2 6 4" xfId="13785"/>
    <cellStyle name="Normal 2 2 2 26 2 2 6 5" xfId="28769"/>
    <cellStyle name="Normal 2 2 2 26 2 2 6 6" xfId="32496"/>
    <cellStyle name="Normal 2 2 2 26 2 2 6 7" xfId="36229"/>
    <cellStyle name="Normal 2 2 2 26 2 2 6 8" xfId="39960"/>
    <cellStyle name="Normal 2 2 2 26 2 2 7" xfId="5100"/>
    <cellStyle name="Normal 2 2 2 26 2 2 7 2" xfId="11245"/>
    <cellStyle name="Normal 2 2 2 26 2 2 7 2 2" xfId="25033"/>
    <cellStyle name="Normal 2 2 2 26 2 2 7 3" xfId="17547"/>
    <cellStyle name="Normal 2 2 2 26 2 2 7 3 2" xfId="21298"/>
    <cellStyle name="Normal 2 2 2 26 2 2 7 4" xfId="13786"/>
    <cellStyle name="Normal 2 2 2 26 2 2 7 5" xfId="28770"/>
    <cellStyle name="Normal 2 2 2 26 2 2 7 6" xfId="32497"/>
    <cellStyle name="Normal 2 2 2 26 2 2 7 7" xfId="36230"/>
    <cellStyle name="Normal 2 2 2 26 2 2 7 8" xfId="39961"/>
    <cellStyle name="Normal 2 2 2 26 2 2 8" xfId="5101"/>
    <cellStyle name="Normal 2 2 2 26 2 2 8 2" xfId="11246"/>
    <cellStyle name="Normal 2 2 2 26 2 2 8 2 2" xfId="25034"/>
    <cellStyle name="Normal 2 2 2 26 2 2 8 3" xfId="17548"/>
    <cellStyle name="Normal 2 2 2 26 2 2 8 3 2" xfId="21299"/>
    <cellStyle name="Normal 2 2 2 26 2 2 8 4" xfId="13787"/>
    <cellStyle name="Normal 2 2 2 26 2 2 8 5" xfId="28771"/>
    <cellStyle name="Normal 2 2 2 26 2 2 8 6" xfId="32498"/>
    <cellStyle name="Normal 2 2 2 26 2 2 8 7" xfId="36231"/>
    <cellStyle name="Normal 2 2 2 26 2 2 8 8" xfId="39962"/>
    <cellStyle name="Normal 2 2 2 26 2 2 9" xfId="5102"/>
    <cellStyle name="Normal 2 2 2 26 2 2 9 2" xfId="11247"/>
    <cellStyle name="Normal 2 2 2 26 2 2 9 2 2" xfId="25035"/>
    <cellStyle name="Normal 2 2 2 26 2 2 9 3" xfId="17549"/>
    <cellStyle name="Normal 2 2 2 26 2 2 9 3 2" xfId="21300"/>
    <cellStyle name="Normal 2 2 2 26 2 2 9 4" xfId="13788"/>
    <cellStyle name="Normal 2 2 2 26 2 2 9 5" xfId="28772"/>
    <cellStyle name="Normal 2 2 2 26 2 2 9 6" xfId="32499"/>
    <cellStyle name="Normal 2 2 2 26 2 2 9 7" xfId="36232"/>
    <cellStyle name="Normal 2 2 2 26 2 2 9 8" xfId="39963"/>
    <cellStyle name="Normal 2 2 2 26 2 3" xfId="5103"/>
    <cellStyle name="Normal 2 2 2 26 2 3 10" xfId="5104"/>
    <cellStyle name="Normal 2 2 2 26 2 3 10 2" xfId="11249"/>
    <cellStyle name="Normal 2 2 2 26 2 3 10 2 2" xfId="25037"/>
    <cellStyle name="Normal 2 2 2 26 2 3 10 3" xfId="17551"/>
    <cellStyle name="Normal 2 2 2 26 2 3 10 3 2" xfId="21302"/>
    <cellStyle name="Normal 2 2 2 26 2 3 10 4" xfId="13790"/>
    <cellStyle name="Normal 2 2 2 26 2 3 10 5" xfId="28774"/>
    <cellStyle name="Normal 2 2 2 26 2 3 10 6" xfId="32501"/>
    <cellStyle name="Normal 2 2 2 26 2 3 10 7" xfId="36234"/>
    <cellStyle name="Normal 2 2 2 26 2 3 10 8" xfId="39965"/>
    <cellStyle name="Normal 2 2 2 26 2 3 11" xfId="5105"/>
    <cellStyle name="Normal 2 2 2 26 2 3 11 2" xfId="11250"/>
    <cellStyle name="Normal 2 2 2 26 2 3 11 2 2" xfId="25038"/>
    <cellStyle name="Normal 2 2 2 26 2 3 11 3" xfId="17552"/>
    <cellStyle name="Normal 2 2 2 26 2 3 11 3 2" xfId="21303"/>
    <cellStyle name="Normal 2 2 2 26 2 3 11 4" xfId="13791"/>
    <cellStyle name="Normal 2 2 2 26 2 3 11 5" xfId="28775"/>
    <cellStyle name="Normal 2 2 2 26 2 3 11 6" xfId="32502"/>
    <cellStyle name="Normal 2 2 2 26 2 3 11 7" xfId="36235"/>
    <cellStyle name="Normal 2 2 2 26 2 3 11 8" xfId="39966"/>
    <cellStyle name="Normal 2 2 2 26 2 3 12" xfId="5106"/>
    <cellStyle name="Normal 2 2 2 26 2 3 12 2" xfId="11251"/>
    <cellStyle name="Normal 2 2 2 26 2 3 12 2 2" xfId="25039"/>
    <cellStyle name="Normal 2 2 2 26 2 3 12 3" xfId="17553"/>
    <cellStyle name="Normal 2 2 2 26 2 3 12 3 2" xfId="21304"/>
    <cellStyle name="Normal 2 2 2 26 2 3 12 4" xfId="13792"/>
    <cellStyle name="Normal 2 2 2 26 2 3 12 5" xfId="28776"/>
    <cellStyle name="Normal 2 2 2 26 2 3 12 6" xfId="32503"/>
    <cellStyle name="Normal 2 2 2 26 2 3 12 7" xfId="36236"/>
    <cellStyle name="Normal 2 2 2 26 2 3 12 8" xfId="39967"/>
    <cellStyle name="Normal 2 2 2 26 2 3 13" xfId="11248"/>
    <cellStyle name="Normal 2 2 2 26 2 3 13 2" xfId="25036"/>
    <cellStyle name="Normal 2 2 2 26 2 3 14" xfId="17550"/>
    <cellStyle name="Normal 2 2 2 26 2 3 14 2" xfId="21301"/>
    <cellStyle name="Normal 2 2 2 26 2 3 15" xfId="13789"/>
    <cellStyle name="Normal 2 2 2 26 2 3 16" xfId="28773"/>
    <cellStyle name="Normal 2 2 2 26 2 3 17" xfId="32500"/>
    <cellStyle name="Normal 2 2 2 26 2 3 18" xfId="36233"/>
    <cellStyle name="Normal 2 2 2 26 2 3 19" xfId="39964"/>
    <cellStyle name="Normal 2 2 2 26 2 3 2" xfId="5107"/>
    <cellStyle name="Normal 2 2 2 26 2 3 2 10" xfId="5108"/>
    <cellStyle name="Normal 2 2 2 26 2 3 2 11" xfId="5109"/>
    <cellStyle name="Normal 2 2 2 26 2 3 2 2" xfId="5110"/>
    <cellStyle name="Normal 2 2 2 26 2 3 2 2 10" xfId="5111"/>
    <cellStyle name="Normal 2 2 2 26 2 3 2 2 10 2" xfId="11255"/>
    <cellStyle name="Normal 2 2 2 26 2 3 2 2 10 2 2" xfId="25041"/>
    <cellStyle name="Normal 2 2 2 26 2 3 2 2 10 3" xfId="17555"/>
    <cellStyle name="Normal 2 2 2 26 2 3 2 2 10 3 2" xfId="21306"/>
    <cellStyle name="Normal 2 2 2 26 2 3 2 2 10 4" xfId="13794"/>
    <cellStyle name="Normal 2 2 2 26 2 3 2 2 10 5" xfId="28778"/>
    <cellStyle name="Normal 2 2 2 26 2 3 2 2 10 6" xfId="32505"/>
    <cellStyle name="Normal 2 2 2 26 2 3 2 2 10 7" xfId="36238"/>
    <cellStyle name="Normal 2 2 2 26 2 3 2 2 10 8" xfId="39969"/>
    <cellStyle name="Normal 2 2 2 26 2 3 2 2 11" xfId="5112"/>
    <cellStyle name="Normal 2 2 2 26 2 3 2 2 11 2" xfId="11256"/>
    <cellStyle name="Normal 2 2 2 26 2 3 2 2 11 2 2" xfId="25042"/>
    <cellStyle name="Normal 2 2 2 26 2 3 2 2 11 3" xfId="17556"/>
    <cellStyle name="Normal 2 2 2 26 2 3 2 2 11 3 2" xfId="21307"/>
    <cellStyle name="Normal 2 2 2 26 2 3 2 2 11 4" xfId="13795"/>
    <cellStyle name="Normal 2 2 2 26 2 3 2 2 11 5" xfId="28779"/>
    <cellStyle name="Normal 2 2 2 26 2 3 2 2 11 6" xfId="32506"/>
    <cellStyle name="Normal 2 2 2 26 2 3 2 2 11 7" xfId="36239"/>
    <cellStyle name="Normal 2 2 2 26 2 3 2 2 11 8" xfId="39970"/>
    <cellStyle name="Normal 2 2 2 26 2 3 2 2 12" xfId="11254"/>
    <cellStyle name="Normal 2 2 2 26 2 3 2 2 12 2" xfId="25040"/>
    <cellStyle name="Normal 2 2 2 26 2 3 2 2 13" xfId="17554"/>
    <cellStyle name="Normal 2 2 2 26 2 3 2 2 13 2" xfId="21305"/>
    <cellStyle name="Normal 2 2 2 26 2 3 2 2 14" xfId="13793"/>
    <cellStyle name="Normal 2 2 2 26 2 3 2 2 15" xfId="28777"/>
    <cellStyle name="Normal 2 2 2 26 2 3 2 2 16" xfId="32504"/>
    <cellStyle name="Normal 2 2 2 26 2 3 2 2 17" xfId="36237"/>
    <cellStyle name="Normal 2 2 2 26 2 3 2 2 18" xfId="39968"/>
    <cellStyle name="Normal 2 2 2 26 2 3 2 2 2" xfId="5113"/>
    <cellStyle name="Normal 2 2 2 26 2 3 2 2 2 2" xfId="5114"/>
    <cellStyle name="Normal 2 2 2 26 2 3 2 2 2 2 2" xfId="11258"/>
    <cellStyle name="Normal 2 2 2 26 2 3 2 2 2 2 2 2" xfId="25043"/>
    <cellStyle name="Normal 2 2 2 26 2 3 2 2 2 2 3" xfId="17557"/>
    <cellStyle name="Normal 2 2 2 26 2 3 2 2 2 2 3 2" xfId="21308"/>
    <cellStyle name="Normal 2 2 2 26 2 3 2 2 2 2 4" xfId="13796"/>
    <cellStyle name="Normal 2 2 2 26 2 3 2 2 2 2 5" xfId="28780"/>
    <cellStyle name="Normal 2 2 2 26 2 3 2 2 2 2 6" xfId="32507"/>
    <cellStyle name="Normal 2 2 2 26 2 3 2 2 2 2 7" xfId="36240"/>
    <cellStyle name="Normal 2 2 2 26 2 3 2 2 2 2 8" xfId="39971"/>
    <cellStyle name="Normal 2 2 2 26 2 3 2 2 3" xfId="5115"/>
    <cellStyle name="Normal 2 2 2 26 2 3 2 2 3 2" xfId="11259"/>
    <cellStyle name="Normal 2 2 2 26 2 3 2 2 3 2 2" xfId="25044"/>
    <cellStyle name="Normal 2 2 2 26 2 3 2 2 3 3" xfId="17558"/>
    <cellStyle name="Normal 2 2 2 26 2 3 2 2 3 3 2" xfId="21309"/>
    <cellStyle name="Normal 2 2 2 26 2 3 2 2 3 4" xfId="13797"/>
    <cellStyle name="Normal 2 2 2 26 2 3 2 2 3 5" xfId="28781"/>
    <cellStyle name="Normal 2 2 2 26 2 3 2 2 3 6" xfId="32508"/>
    <cellStyle name="Normal 2 2 2 26 2 3 2 2 3 7" xfId="36241"/>
    <cellStyle name="Normal 2 2 2 26 2 3 2 2 3 8" xfId="39972"/>
    <cellStyle name="Normal 2 2 2 26 2 3 2 2 4" xfId="5116"/>
    <cellStyle name="Normal 2 2 2 26 2 3 2 2 4 2" xfId="11260"/>
    <cellStyle name="Normal 2 2 2 26 2 3 2 2 4 2 2" xfId="25045"/>
    <cellStyle name="Normal 2 2 2 26 2 3 2 2 4 3" xfId="17559"/>
    <cellStyle name="Normal 2 2 2 26 2 3 2 2 4 3 2" xfId="21310"/>
    <cellStyle name="Normal 2 2 2 26 2 3 2 2 4 4" xfId="13798"/>
    <cellStyle name="Normal 2 2 2 26 2 3 2 2 4 5" xfId="28782"/>
    <cellStyle name="Normal 2 2 2 26 2 3 2 2 4 6" xfId="32509"/>
    <cellStyle name="Normal 2 2 2 26 2 3 2 2 4 7" xfId="36242"/>
    <cellStyle name="Normal 2 2 2 26 2 3 2 2 4 8" xfId="39973"/>
    <cellStyle name="Normal 2 2 2 26 2 3 2 2 5" xfId="5117"/>
    <cellStyle name="Normal 2 2 2 26 2 3 2 2 5 2" xfId="11261"/>
    <cellStyle name="Normal 2 2 2 26 2 3 2 2 5 2 2" xfId="25046"/>
    <cellStyle name="Normal 2 2 2 26 2 3 2 2 5 3" xfId="17560"/>
    <cellStyle name="Normal 2 2 2 26 2 3 2 2 5 3 2" xfId="21311"/>
    <cellStyle name="Normal 2 2 2 26 2 3 2 2 5 4" xfId="13799"/>
    <cellStyle name="Normal 2 2 2 26 2 3 2 2 5 5" xfId="28783"/>
    <cellStyle name="Normal 2 2 2 26 2 3 2 2 5 6" xfId="32510"/>
    <cellStyle name="Normal 2 2 2 26 2 3 2 2 5 7" xfId="36243"/>
    <cellStyle name="Normal 2 2 2 26 2 3 2 2 5 8" xfId="39974"/>
    <cellStyle name="Normal 2 2 2 26 2 3 2 2 6" xfId="5118"/>
    <cellStyle name="Normal 2 2 2 26 2 3 2 2 6 2" xfId="11262"/>
    <cellStyle name="Normal 2 2 2 26 2 3 2 2 6 2 2" xfId="25047"/>
    <cellStyle name="Normal 2 2 2 26 2 3 2 2 6 3" xfId="17561"/>
    <cellStyle name="Normal 2 2 2 26 2 3 2 2 6 3 2" xfId="21312"/>
    <cellStyle name="Normal 2 2 2 26 2 3 2 2 6 4" xfId="13800"/>
    <cellStyle name="Normal 2 2 2 26 2 3 2 2 6 5" xfId="28784"/>
    <cellStyle name="Normal 2 2 2 26 2 3 2 2 6 6" xfId="32511"/>
    <cellStyle name="Normal 2 2 2 26 2 3 2 2 6 7" xfId="36244"/>
    <cellStyle name="Normal 2 2 2 26 2 3 2 2 6 8" xfId="39975"/>
    <cellStyle name="Normal 2 2 2 26 2 3 2 2 7" xfId="5119"/>
    <cellStyle name="Normal 2 2 2 26 2 3 2 2 7 2" xfId="11263"/>
    <cellStyle name="Normal 2 2 2 26 2 3 2 2 7 2 2" xfId="25048"/>
    <cellStyle name="Normal 2 2 2 26 2 3 2 2 7 3" xfId="17562"/>
    <cellStyle name="Normal 2 2 2 26 2 3 2 2 7 3 2" xfId="21313"/>
    <cellStyle name="Normal 2 2 2 26 2 3 2 2 7 4" xfId="13801"/>
    <cellStyle name="Normal 2 2 2 26 2 3 2 2 7 5" xfId="28785"/>
    <cellStyle name="Normal 2 2 2 26 2 3 2 2 7 6" xfId="32512"/>
    <cellStyle name="Normal 2 2 2 26 2 3 2 2 7 7" xfId="36245"/>
    <cellStyle name="Normal 2 2 2 26 2 3 2 2 7 8" xfId="39976"/>
    <cellStyle name="Normal 2 2 2 26 2 3 2 2 8" xfId="5120"/>
    <cellStyle name="Normal 2 2 2 26 2 3 2 2 8 2" xfId="11264"/>
    <cellStyle name="Normal 2 2 2 26 2 3 2 2 8 2 2" xfId="25049"/>
    <cellStyle name="Normal 2 2 2 26 2 3 2 2 8 3" xfId="17563"/>
    <cellStyle name="Normal 2 2 2 26 2 3 2 2 8 3 2" xfId="21314"/>
    <cellStyle name="Normal 2 2 2 26 2 3 2 2 8 4" xfId="13802"/>
    <cellStyle name="Normal 2 2 2 26 2 3 2 2 8 5" xfId="28786"/>
    <cellStyle name="Normal 2 2 2 26 2 3 2 2 8 6" xfId="32513"/>
    <cellStyle name="Normal 2 2 2 26 2 3 2 2 8 7" xfId="36246"/>
    <cellStyle name="Normal 2 2 2 26 2 3 2 2 8 8" xfId="39977"/>
    <cellStyle name="Normal 2 2 2 26 2 3 2 2 9" xfId="5121"/>
    <cellStyle name="Normal 2 2 2 26 2 3 2 2 9 2" xfId="11265"/>
    <cellStyle name="Normal 2 2 2 26 2 3 2 2 9 2 2" xfId="25050"/>
    <cellStyle name="Normal 2 2 2 26 2 3 2 2 9 3" xfId="17564"/>
    <cellStyle name="Normal 2 2 2 26 2 3 2 2 9 3 2" xfId="21315"/>
    <cellStyle name="Normal 2 2 2 26 2 3 2 2 9 4" xfId="13803"/>
    <cellStyle name="Normal 2 2 2 26 2 3 2 2 9 5" xfId="28787"/>
    <cellStyle name="Normal 2 2 2 26 2 3 2 2 9 6" xfId="32514"/>
    <cellStyle name="Normal 2 2 2 26 2 3 2 2 9 7" xfId="36247"/>
    <cellStyle name="Normal 2 2 2 26 2 3 2 2 9 8" xfId="39978"/>
    <cellStyle name="Normal 2 2 2 26 2 3 2 3" xfId="5122"/>
    <cellStyle name="Normal 2 2 2 26 2 3 2 3 2" xfId="5123"/>
    <cellStyle name="Normal 2 2 2 26 2 3 2 3 3" xfId="11266"/>
    <cellStyle name="Normal 2 2 2 26 2 3 2 3 3 2" xfId="25051"/>
    <cellStyle name="Normal 2 2 2 26 2 3 2 3 4" xfId="17565"/>
    <cellStyle name="Normal 2 2 2 26 2 3 2 3 4 2" xfId="21316"/>
    <cellStyle name="Normal 2 2 2 26 2 3 2 3 5" xfId="13804"/>
    <cellStyle name="Normal 2 2 2 26 2 3 2 3 6" xfId="28788"/>
    <cellStyle name="Normal 2 2 2 26 2 3 2 3 7" xfId="32515"/>
    <cellStyle name="Normal 2 2 2 26 2 3 2 3 8" xfId="36248"/>
    <cellStyle name="Normal 2 2 2 26 2 3 2 3 9" xfId="39979"/>
    <cellStyle name="Normal 2 2 2 26 2 3 2 4" xfId="5124"/>
    <cellStyle name="Normal 2 2 2 26 2 3 2 5" xfId="5125"/>
    <cellStyle name="Normal 2 2 2 26 2 3 2 6" xfId="5126"/>
    <cellStyle name="Normal 2 2 2 26 2 3 2 7" xfId="5127"/>
    <cellStyle name="Normal 2 2 2 26 2 3 2 8" xfId="5128"/>
    <cellStyle name="Normal 2 2 2 26 2 3 2 9" xfId="5129"/>
    <cellStyle name="Normal 2 2 2 26 2 3 3" xfId="5130"/>
    <cellStyle name="Normal 2 2 2 26 2 3 3 2" xfId="5131"/>
    <cellStyle name="Normal 2 2 2 26 2 3 3 2 2" xfId="11273"/>
    <cellStyle name="Normal 2 2 2 26 2 3 3 2 2 2" xfId="25052"/>
    <cellStyle name="Normal 2 2 2 26 2 3 3 2 3" xfId="17566"/>
    <cellStyle name="Normal 2 2 2 26 2 3 3 2 3 2" xfId="21317"/>
    <cellStyle name="Normal 2 2 2 26 2 3 3 2 4" xfId="13805"/>
    <cellStyle name="Normal 2 2 2 26 2 3 3 2 5" xfId="28789"/>
    <cellStyle name="Normal 2 2 2 26 2 3 3 2 6" xfId="32516"/>
    <cellStyle name="Normal 2 2 2 26 2 3 3 2 7" xfId="36249"/>
    <cellStyle name="Normal 2 2 2 26 2 3 3 2 8" xfId="39980"/>
    <cellStyle name="Normal 2 2 2 26 2 3 4" xfId="5132"/>
    <cellStyle name="Normal 2 2 2 26 2 3 4 2" xfId="11274"/>
    <cellStyle name="Normal 2 2 2 26 2 3 4 2 2" xfId="25053"/>
    <cellStyle name="Normal 2 2 2 26 2 3 4 3" xfId="17567"/>
    <cellStyle name="Normal 2 2 2 26 2 3 4 3 2" xfId="21318"/>
    <cellStyle name="Normal 2 2 2 26 2 3 4 4" xfId="13806"/>
    <cellStyle name="Normal 2 2 2 26 2 3 4 5" xfId="28790"/>
    <cellStyle name="Normal 2 2 2 26 2 3 4 6" xfId="32517"/>
    <cellStyle name="Normal 2 2 2 26 2 3 4 7" xfId="36250"/>
    <cellStyle name="Normal 2 2 2 26 2 3 4 8" xfId="39981"/>
    <cellStyle name="Normal 2 2 2 26 2 3 5" xfId="5133"/>
    <cellStyle name="Normal 2 2 2 26 2 3 5 2" xfId="11275"/>
    <cellStyle name="Normal 2 2 2 26 2 3 5 2 2" xfId="25054"/>
    <cellStyle name="Normal 2 2 2 26 2 3 5 3" xfId="17568"/>
    <cellStyle name="Normal 2 2 2 26 2 3 5 3 2" xfId="21319"/>
    <cellStyle name="Normal 2 2 2 26 2 3 5 4" xfId="13807"/>
    <cellStyle name="Normal 2 2 2 26 2 3 5 5" xfId="28791"/>
    <cellStyle name="Normal 2 2 2 26 2 3 5 6" xfId="32518"/>
    <cellStyle name="Normal 2 2 2 26 2 3 5 7" xfId="36251"/>
    <cellStyle name="Normal 2 2 2 26 2 3 5 8" xfId="39982"/>
    <cellStyle name="Normal 2 2 2 26 2 3 6" xfId="5134"/>
    <cellStyle name="Normal 2 2 2 26 2 3 6 2" xfId="11276"/>
    <cellStyle name="Normal 2 2 2 26 2 3 6 2 2" xfId="25055"/>
    <cellStyle name="Normal 2 2 2 26 2 3 6 3" xfId="17569"/>
    <cellStyle name="Normal 2 2 2 26 2 3 6 3 2" xfId="21320"/>
    <cellStyle name="Normal 2 2 2 26 2 3 6 4" xfId="13808"/>
    <cellStyle name="Normal 2 2 2 26 2 3 6 5" xfId="28792"/>
    <cellStyle name="Normal 2 2 2 26 2 3 6 6" xfId="32519"/>
    <cellStyle name="Normal 2 2 2 26 2 3 6 7" xfId="36252"/>
    <cellStyle name="Normal 2 2 2 26 2 3 6 8" xfId="39983"/>
    <cellStyle name="Normal 2 2 2 26 2 3 7" xfId="5135"/>
    <cellStyle name="Normal 2 2 2 26 2 3 7 2" xfId="11277"/>
    <cellStyle name="Normal 2 2 2 26 2 3 7 2 2" xfId="25056"/>
    <cellStyle name="Normal 2 2 2 26 2 3 7 3" xfId="17570"/>
    <cellStyle name="Normal 2 2 2 26 2 3 7 3 2" xfId="21321"/>
    <cellStyle name="Normal 2 2 2 26 2 3 7 4" xfId="13809"/>
    <cellStyle name="Normal 2 2 2 26 2 3 7 5" xfId="28793"/>
    <cellStyle name="Normal 2 2 2 26 2 3 7 6" xfId="32520"/>
    <cellStyle name="Normal 2 2 2 26 2 3 7 7" xfId="36253"/>
    <cellStyle name="Normal 2 2 2 26 2 3 7 8" xfId="39984"/>
    <cellStyle name="Normal 2 2 2 26 2 3 8" xfId="5136"/>
    <cellStyle name="Normal 2 2 2 26 2 3 8 2" xfId="11278"/>
    <cellStyle name="Normal 2 2 2 26 2 3 8 2 2" xfId="25057"/>
    <cellStyle name="Normal 2 2 2 26 2 3 8 3" xfId="17571"/>
    <cellStyle name="Normal 2 2 2 26 2 3 8 3 2" xfId="21322"/>
    <cellStyle name="Normal 2 2 2 26 2 3 8 4" xfId="13810"/>
    <cellStyle name="Normal 2 2 2 26 2 3 8 5" xfId="28794"/>
    <cellStyle name="Normal 2 2 2 26 2 3 8 6" xfId="32521"/>
    <cellStyle name="Normal 2 2 2 26 2 3 8 7" xfId="36254"/>
    <cellStyle name="Normal 2 2 2 26 2 3 8 8" xfId="39985"/>
    <cellStyle name="Normal 2 2 2 26 2 3 9" xfId="5137"/>
    <cellStyle name="Normal 2 2 2 26 2 3 9 2" xfId="11279"/>
    <cellStyle name="Normal 2 2 2 26 2 3 9 2 2" xfId="25058"/>
    <cellStyle name="Normal 2 2 2 26 2 3 9 3" xfId="17572"/>
    <cellStyle name="Normal 2 2 2 26 2 3 9 3 2" xfId="21323"/>
    <cellStyle name="Normal 2 2 2 26 2 3 9 4" xfId="13811"/>
    <cellStyle name="Normal 2 2 2 26 2 3 9 5" xfId="28795"/>
    <cellStyle name="Normal 2 2 2 26 2 3 9 6" xfId="32522"/>
    <cellStyle name="Normal 2 2 2 26 2 3 9 7" xfId="36255"/>
    <cellStyle name="Normal 2 2 2 26 2 3 9 8" xfId="39986"/>
    <cellStyle name="Normal 2 2 2 26 2 4" xfId="5138"/>
    <cellStyle name="Normal 2 2 2 26 2 4 10" xfId="5139"/>
    <cellStyle name="Normal 2 2 2 26 2 4 10 2" xfId="11281"/>
    <cellStyle name="Normal 2 2 2 26 2 4 10 2 2" xfId="25060"/>
    <cellStyle name="Normal 2 2 2 26 2 4 10 3" xfId="17574"/>
    <cellStyle name="Normal 2 2 2 26 2 4 10 3 2" xfId="21325"/>
    <cellStyle name="Normal 2 2 2 26 2 4 10 4" xfId="13813"/>
    <cellStyle name="Normal 2 2 2 26 2 4 10 5" xfId="28797"/>
    <cellStyle name="Normal 2 2 2 26 2 4 10 6" xfId="32524"/>
    <cellStyle name="Normal 2 2 2 26 2 4 10 7" xfId="36257"/>
    <cellStyle name="Normal 2 2 2 26 2 4 10 8" xfId="39988"/>
    <cellStyle name="Normal 2 2 2 26 2 4 11" xfId="5140"/>
    <cellStyle name="Normal 2 2 2 26 2 4 11 2" xfId="11282"/>
    <cellStyle name="Normal 2 2 2 26 2 4 11 2 2" xfId="25061"/>
    <cellStyle name="Normal 2 2 2 26 2 4 11 3" xfId="17575"/>
    <cellStyle name="Normal 2 2 2 26 2 4 11 3 2" xfId="21326"/>
    <cellStyle name="Normal 2 2 2 26 2 4 11 4" xfId="13814"/>
    <cellStyle name="Normal 2 2 2 26 2 4 11 5" xfId="28798"/>
    <cellStyle name="Normal 2 2 2 26 2 4 11 6" xfId="32525"/>
    <cellStyle name="Normal 2 2 2 26 2 4 11 7" xfId="36258"/>
    <cellStyle name="Normal 2 2 2 26 2 4 11 8" xfId="39989"/>
    <cellStyle name="Normal 2 2 2 26 2 4 12" xfId="11280"/>
    <cellStyle name="Normal 2 2 2 26 2 4 12 2" xfId="25059"/>
    <cellStyle name="Normal 2 2 2 26 2 4 13" xfId="17573"/>
    <cellStyle name="Normal 2 2 2 26 2 4 13 2" xfId="21324"/>
    <cellStyle name="Normal 2 2 2 26 2 4 14" xfId="13812"/>
    <cellStyle name="Normal 2 2 2 26 2 4 15" xfId="28796"/>
    <cellStyle name="Normal 2 2 2 26 2 4 16" xfId="32523"/>
    <cellStyle name="Normal 2 2 2 26 2 4 17" xfId="36256"/>
    <cellStyle name="Normal 2 2 2 26 2 4 18" xfId="39987"/>
    <cellStyle name="Normal 2 2 2 26 2 4 2" xfId="5141"/>
    <cellStyle name="Normal 2 2 2 26 2 4 2 2" xfId="5142"/>
    <cellStyle name="Normal 2 2 2 26 2 4 2 2 2" xfId="11283"/>
    <cellStyle name="Normal 2 2 2 26 2 4 2 2 2 2" xfId="25062"/>
    <cellStyle name="Normal 2 2 2 26 2 4 2 2 3" xfId="17576"/>
    <cellStyle name="Normal 2 2 2 26 2 4 2 2 3 2" xfId="21327"/>
    <cellStyle name="Normal 2 2 2 26 2 4 2 2 4" xfId="13815"/>
    <cellStyle name="Normal 2 2 2 26 2 4 2 2 5" xfId="28799"/>
    <cellStyle name="Normal 2 2 2 26 2 4 2 2 6" xfId="32526"/>
    <cellStyle name="Normal 2 2 2 26 2 4 2 2 7" xfId="36259"/>
    <cellStyle name="Normal 2 2 2 26 2 4 2 2 8" xfId="39990"/>
    <cellStyle name="Normal 2 2 2 26 2 4 3" xfId="5143"/>
    <cellStyle name="Normal 2 2 2 26 2 4 3 2" xfId="11284"/>
    <cellStyle name="Normal 2 2 2 26 2 4 3 2 2" xfId="25063"/>
    <cellStyle name="Normal 2 2 2 26 2 4 3 3" xfId="17577"/>
    <cellStyle name="Normal 2 2 2 26 2 4 3 3 2" xfId="21328"/>
    <cellStyle name="Normal 2 2 2 26 2 4 3 4" xfId="13816"/>
    <cellStyle name="Normal 2 2 2 26 2 4 3 5" xfId="28800"/>
    <cellStyle name="Normal 2 2 2 26 2 4 3 6" xfId="32527"/>
    <cellStyle name="Normal 2 2 2 26 2 4 3 7" xfId="36260"/>
    <cellStyle name="Normal 2 2 2 26 2 4 3 8" xfId="39991"/>
    <cellStyle name="Normal 2 2 2 26 2 4 4" xfId="5144"/>
    <cellStyle name="Normal 2 2 2 26 2 4 4 2" xfId="11285"/>
    <cellStyle name="Normal 2 2 2 26 2 4 4 2 2" xfId="25064"/>
    <cellStyle name="Normal 2 2 2 26 2 4 4 3" xfId="17578"/>
    <cellStyle name="Normal 2 2 2 26 2 4 4 3 2" xfId="21329"/>
    <cellStyle name="Normal 2 2 2 26 2 4 4 4" xfId="13817"/>
    <cellStyle name="Normal 2 2 2 26 2 4 4 5" xfId="28801"/>
    <cellStyle name="Normal 2 2 2 26 2 4 4 6" xfId="32528"/>
    <cellStyle name="Normal 2 2 2 26 2 4 4 7" xfId="36261"/>
    <cellStyle name="Normal 2 2 2 26 2 4 4 8" xfId="39992"/>
    <cellStyle name="Normal 2 2 2 26 2 4 5" xfId="5145"/>
    <cellStyle name="Normal 2 2 2 26 2 4 5 2" xfId="11286"/>
    <cellStyle name="Normal 2 2 2 26 2 4 5 2 2" xfId="25065"/>
    <cellStyle name="Normal 2 2 2 26 2 4 5 3" xfId="17579"/>
    <cellStyle name="Normal 2 2 2 26 2 4 5 3 2" xfId="21330"/>
    <cellStyle name="Normal 2 2 2 26 2 4 5 4" xfId="13818"/>
    <cellStyle name="Normal 2 2 2 26 2 4 5 5" xfId="28802"/>
    <cellStyle name="Normal 2 2 2 26 2 4 5 6" xfId="32529"/>
    <cellStyle name="Normal 2 2 2 26 2 4 5 7" xfId="36262"/>
    <cellStyle name="Normal 2 2 2 26 2 4 5 8" xfId="39993"/>
    <cellStyle name="Normal 2 2 2 26 2 4 6" xfId="5146"/>
    <cellStyle name="Normal 2 2 2 26 2 4 6 2" xfId="11287"/>
    <cellStyle name="Normal 2 2 2 26 2 4 6 2 2" xfId="25066"/>
    <cellStyle name="Normal 2 2 2 26 2 4 6 3" xfId="17580"/>
    <cellStyle name="Normal 2 2 2 26 2 4 6 3 2" xfId="21331"/>
    <cellStyle name="Normal 2 2 2 26 2 4 6 4" xfId="13819"/>
    <cellStyle name="Normal 2 2 2 26 2 4 6 5" xfId="28803"/>
    <cellStyle name="Normal 2 2 2 26 2 4 6 6" xfId="32530"/>
    <cellStyle name="Normal 2 2 2 26 2 4 6 7" xfId="36263"/>
    <cellStyle name="Normal 2 2 2 26 2 4 6 8" xfId="39994"/>
    <cellStyle name="Normal 2 2 2 26 2 4 7" xfId="5147"/>
    <cellStyle name="Normal 2 2 2 26 2 4 7 2" xfId="11288"/>
    <cellStyle name="Normal 2 2 2 26 2 4 7 2 2" xfId="25067"/>
    <cellStyle name="Normal 2 2 2 26 2 4 7 3" xfId="17581"/>
    <cellStyle name="Normal 2 2 2 26 2 4 7 3 2" xfId="21332"/>
    <cellStyle name="Normal 2 2 2 26 2 4 7 4" xfId="13820"/>
    <cellStyle name="Normal 2 2 2 26 2 4 7 5" xfId="28804"/>
    <cellStyle name="Normal 2 2 2 26 2 4 7 6" xfId="32531"/>
    <cellStyle name="Normal 2 2 2 26 2 4 7 7" xfId="36264"/>
    <cellStyle name="Normal 2 2 2 26 2 4 7 8" xfId="39995"/>
    <cellStyle name="Normal 2 2 2 26 2 4 8" xfId="5148"/>
    <cellStyle name="Normal 2 2 2 26 2 4 8 2" xfId="11289"/>
    <cellStyle name="Normal 2 2 2 26 2 4 8 2 2" xfId="25068"/>
    <cellStyle name="Normal 2 2 2 26 2 4 8 3" xfId="17582"/>
    <cellStyle name="Normal 2 2 2 26 2 4 8 3 2" xfId="21333"/>
    <cellStyle name="Normal 2 2 2 26 2 4 8 4" xfId="13821"/>
    <cellStyle name="Normal 2 2 2 26 2 4 8 5" xfId="28805"/>
    <cellStyle name="Normal 2 2 2 26 2 4 8 6" xfId="32532"/>
    <cellStyle name="Normal 2 2 2 26 2 4 8 7" xfId="36265"/>
    <cellStyle name="Normal 2 2 2 26 2 4 8 8" xfId="39996"/>
    <cellStyle name="Normal 2 2 2 26 2 4 9" xfId="5149"/>
    <cellStyle name="Normal 2 2 2 26 2 4 9 2" xfId="11290"/>
    <cellStyle name="Normal 2 2 2 26 2 4 9 2 2" xfId="25069"/>
    <cellStyle name="Normal 2 2 2 26 2 4 9 3" xfId="17583"/>
    <cellStyle name="Normal 2 2 2 26 2 4 9 3 2" xfId="21334"/>
    <cellStyle name="Normal 2 2 2 26 2 4 9 4" xfId="13822"/>
    <cellStyle name="Normal 2 2 2 26 2 4 9 5" xfId="28806"/>
    <cellStyle name="Normal 2 2 2 26 2 4 9 6" xfId="32533"/>
    <cellStyle name="Normal 2 2 2 26 2 4 9 7" xfId="36266"/>
    <cellStyle name="Normal 2 2 2 26 2 4 9 8" xfId="39997"/>
    <cellStyle name="Normal 2 2 2 26 2 5" xfId="5150"/>
    <cellStyle name="Normal 2 2 2 26 2 5 2" xfId="5151"/>
    <cellStyle name="Normal 2 2 2 26 2 5 3" xfId="11291"/>
    <cellStyle name="Normal 2 2 2 26 2 5 3 2" xfId="25070"/>
    <cellStyle name="Normal 2 2 2 26 2 5 4" xfId="17584"/>
    <cellStyle name="Normal 2 2 2 26 2 5 4 2" xfId="21335"/>
    <cellStyle name="Normal 2 2 2 26 2 5 5" xfId="13823"/>
    <cellStyle name="Normal 2 2 2 26 2 5 6" xfId="28807"/>
    <cellStyle name="Normal 2 2 2 26 2 5 7" xfId="32534"/>
    <cellStyle name="Normal 2 2 2 26 2 5 8" xfId="36267"/>
    <cellStyle name="Normal 2 2 2 26 2 5 9" xfId="39998"/>
    <cellStyle name="Normal 2 2 2 26 2 6" xfId="5152"/>
    <cellStyle name="Normal 2 2 2 26 2 7" xfId="5153"/>
    <cellStyle name="Normal 2 2 2 26 2 8" xfId="5154"/>
    <cellStyle name="Normal 2 2 2 26 2 9" xfId="5155"/>
    <cellStyle name="Normal 2 2 2 26 20" xfId="36169"/>
    <cellStyle name="Normal 2 2 2 26 21" xfId="39900"/>
    <cellStyle name="Normal 2 2 2 26 3" xfId="5156"/>
    <cellStyle name="Normal 2 2 2 26 3 10" xfId="5157"/>
    <cellStyle name="Normal 2 2 2 26 3 11" xfId="5158"/>
    <cellStyle name="Normal 2 2 2 26 3 12" xfId="5159"/>
    <cellStyle name="Normal 2 2 2 26 3 2" xfId="5160"/>
    <cellStyle name="Normal 2 2 2 26 3 2 10" xfId="5161"/>
    <cellStyle name="Normal 2 2 2 26 3 2 10 2" xfId="11297"/>
    <cellStyle name="Normal 2 2 2 26 3 2 10 2 2" xfId="25072"/>
    <cellStyle name="Normal 2 2 2 26 3 2 10 3" xfId="17586"/>
    <cellStyle name="Normal 2 2 2 26 3 2 10 3 2" xfId="21337"/>
    <cellStyle name="Normal 2 2 2 26 3 2 10 4" xfId="13825"/>
    <cellStyle name="Normal 2 2 2 26 3 2 10 5" xfId="28809"/>
    <cellStyle name="Normal 2 2 2 26 3 2 10 6" xfId="32536"/>
    <cellStyle name="Normal 2 2 2 26 3 2 10 7" xfId="36269"/>
    <cellStyle name="Normal 2 2 2 26 3 2 10 8" xfId="40000"/>
    <cellStyle name="Normal 2 2 2 26 3 2 11" xfId="5162"/>
    <cellStyle name="Normal 2 2 2 26 3 2 11 2" xfId="11298"/>
    <cellStyle name="Normal 2 2 2 26 3 2 11 2 2" xfId="25073"/>
    <cellStyle name="Normal 2 2 2 26 3 2 11 3" xfId="17587"/>
    <cellStyle name="Normal 2 2 2 26 3 2 11 3 2" xfId="21338"/>
    <cellStyle name="Normal 2 2 2 26 3 2 11 4" xfId="13826"/>
    <cellStyle name="Normal 2 2 2 26 3 2 11 5" xfId="28810"/>
    <cellStyle name="Normal 2 2 2 26 3 2 11 6" xfId="32537"/>
    <cellStyle name="Normal 2 2 2 26 3 2 11 7" xfId="36270"/>
    <cellStyle name="Normal 2 2 2 26 3 2 11 8" xfId="40001"/>
    <cellStyle name="Normal 2 2 2 26 3 2 12" xfId="5163"/>
    <cellStyle name="Normal 2 2 2 26 3 2 12 2" xfId="11299"/>
    <cellStyle name="Normal 2 2 2 26 3 2 12 2 2" xfId="25074"/>
    <cellStyle name="Normal 2 2 2 26 3 2 12 3" xfId="17588"/>
    <cellStyle name="Normal 2 2 2 26 3 2 12 3 2" xfId="21339"/>
    <cellStyle name="Normal 2 2 2 26 3 2 12 4" xfId="13827"/>
    <cellStyle name="Normal 2 2 2 26 3 2 12 5" xfId="28811"/>
    <cellStyle name="Normal 2 2 2 26 3 2 12 6" xfId="32538"/>
    <cellStyle name="Normal 2 2 2 26 3 2 12 7" xfId="36271"/>
    <cellStyle name="Normal 2 2 2 26 3 2 12 8" xfId="40002"/>
    <cellStyle name="Normal 2 2 2 26 3 2 13" xfId="11296"/>
    <cellStyle name="Normal 2 2 2 26 3 2 13 2" xfId="25071"/>
    <cellStyle name="Normal 2 2 2 26 3 2 14" xfId="17585"/>
    <cellStyle name="Normal 2 2 2 26 3 2 14 2" xfId="21336"/>
    <cellStyle name="Normal 2 2 2 26 3 2 15" xfId="13824"/>
    <cellStyle name="Normal 2 2 2 26 3 2 16" xfId="28808"/>
    <cellStyle name="Normal 2 2 2 26 3 2 17" xfId="32535"/>
    <cellStyle name="Normal 2 2 2 26 3 2 18" xfId="36268"/>
    <cellStyle name="Normal 2 2 2 26 3 2 19" xfId="39999"/>
    <cellStyle name="Normal 2 2 2 26 3 2 2" xfId="5164"/>
    <cellStyle name="Normal 2 2 2 26 3 2 2 10" xfId="5165"/>
    <cellStyle name="Normal 2 2 2 26 3 2 2 11" xfId="5166"/>
    <cellStyle name="Normal 2 2 2 26 3 2 2 2" xfId="5167"/>
    <cellStyle name="Normal 2 2 2 26 3 2 2 2 10" xfId="5168"/>
    <cellStyle name="Normal 2 2 2 26 3 2 2 2 10 2" xfId="11304"/>
    <cellStyle name="Normal 2 2 2 26 3 2 2 2 10 2 2" xfId="25076"/>
    <cellStyle name="Normal 2 2 2 26 3 2 2 2 10 3" xfId="17590"/>
    <cellStyle name="Normal 2 2 2 26 3 2 2 2 10 3 2" xfId="21341"/>
    <cellStyle name="Normal 2 2 2 26 3 2 2 2 10 4" xfId="13829"/>
    <cellStyle name="Normal 2 2 2 26 3 2 2 2 10 5" xfId="28813"/>
    <cellStyle name="Normal 2 2 2 26 3 2 2 2 10 6" xfId="32540"/>
    <cellStyle name="Normal 2 2 2 26 3 2 2 2 10 7" xfId="36273"/>
    <cellStyle name="Normal 2 2 2 26 3 2 2 2 10 8" xfId="40004"/>
    <cellStyle name="Normal 2 2 2 26 3 2 2 2 11" xfId="5169"/>
    <cellStyle name="Normal 2 2 2 26 3 2 2 2 11 2" xfId="11305"/>
    <cellStyle name="Normal 2 2 2 26 3 2 2 2 11 2 2" xfId="25077"/>
    <cellStyle name="Normal 2 2 2 26 3 2 2 2 11 3" xfId="17591"/>
    <cellStyle name="Normal 2 2 2 26 3 2 2 2 11 3 2" xfId="21342"/>
    <cellStyle name="Normal 2 2 2 26 3 2 2 2 11 4" xfId="13830"/>
    <cellStyle name="Normal 2 2 2 26 3 2 2 2 11 5" xfId="28814"/>
    <cellStyle name="Normal 2 2 2 26 3 2 2 2 11 6" xfId="32541"/>
    <cellStyle name="Normal 2 2 2 26 3 2 2 2 11 7" xfId="36274"/>
    <cellStyle name="Normal 2 2 2 26 3 2 2 2 11 8" xfId="40005"/>
    <cellStyle name="Normal 2 2 2 26 3 2 2 2 12" xfId="11303"/>
    <cellStyle name="Normal 2 2 2 26 3 2 2 2 12 2" xfId="25075"/>
    <cellStyle name="Normal 2 2 2 26 3 2 2 2 13" xfId="17589"/>
    <cellStyle name="Normal 2 2 2 26 3 2 2 2 13 2" xfId="21340"/>
    <cellStyle name="Normal 2 2 2 26 3 2 2 2 14" xfId="13828"/>
    <cellStyle name="Normal 2 2 2 26 3 2 2 2 15" xfId="28812"/>
    <cellStyle name="Normal 2 2 2 26 3 2 2 2 16" xfId="32539"/>
    <cellStyle name="Normal 2 2 2 26 3 2 2 2 17" xfId="36272"/>
    <cellStyle name="Normal 2 2 2 26 3 2 2 2 18" xfId="40003"/>
    <cellStyle name="Normal 2 2 2 26 3 2 2 2 2" xfId="5170"/>
    <cellStyle name="Normal 2 2 2 26 3 2 2 2 2 2" xfId="5171"/>
    <cellStyle name="Normal 2 2 2 26 3 2 2 2 2 2 2" xfId="11307"/>
    <cellStyle name="Normal 2 2 2 26 3 2 2 2 2 2 2 2" xfId="25078"/>
    <cellStyle name="Normal 2 2 2 26 3 2 2 2 2 2 3" xfId="17592"/>
    <cellStyle name="Normal 2 2 2 26 3 2 2 2 2 2 3 2" xfId="21343"/>
    <cellStyle name="Normal 2 2 2 26 3 2 2 2 2 2 4" xfId="13831"/>
    <cellStyle name="Normal 2 2 2 26 3 2 2 2 2 2 5" xfId="28815"/>
    <cellStyle name="Normal 2 2 2 26 3 2 2 2 2 2 6" xfId="32542"/>
    <cellStyle name="Normal 2 2 2 26 3 2 2 2 2 2 7" xfId="36275"/>
    <cellStyle name="Normal 2 2 2 26 3 2 2 2 2 2 8" xfId="40006"/>
    <cellStyle name="Normal 2 2 2 26 3 2 2 2 3" xfId="5172"/>
    <cellStyle name="Normal 2 2 2 26 3 2 2 2 3 2" xfId="11308"/>
    <cellStyle name="Normal 2 2 2 26 3 2 2 2 3 2 2" xfId="25079"/>
    <cellStyle name="Normal 2 2 2 26 3 2 2 2 3 3" xfId="17593"/>
    <cellStyle name="Normal 2 2 2 26 3 2 2 2 3 3 2" xfId="21344"/>
    <cellStyle name="Normal 2 2 2 26 3 2 2 2 3 4" xfId="13832"/>
    <cellStyle name="Normal 2 2 2 26 3 2 2 2 3 5" xfId="28816"/>
    <cellStyle name="Normal 2 2 2 26 3 2 2 2 3 6" xfId="32543"/>
    <cellStyle name="Normal 2 2 2 26 3 2 2 2 3 7" xfId="36276"/>
    <cellStyle name="Normal 2 2 2 26 3 2 2 2 3 8" xfId="40007"/>
    <cellStyle name="Normal 2 2 2 26 3 2 2 2 4" xfId="5173"/>
    <cellStyle name="Normal 2 2 2 26 3 2 2 2 4 2" xfId="11309"/>
    <cellStyle name="Normal 2 2 2 26 3 2 2 2 4 2 2" xfId="25080"/>
    <cellStyle name="Normal 2 2 2 26 3 2 2 2 4 3" xfId="17594"/>
    <cellStyle name="Normal 2 2 2 26 3 2 2 2 4 3 2" xfId="21345"/>
    <cellStyle name="Normal 2 2 2 26 3 2 2 2 4 4" xfId="13833"/>
    <cellStyle name="Normal 2 2 2 26 3 2 2 2 4 5" xfId="28817"/>
    <cellStyle name="Normal 2 2 2 26 3 2 2 2 4 6" xfId="32544"/>
    <cellStyle name="Normal 2 2 2 26 3 2 2 2 4 7" xfId="36277"/>
    <cellStyle name="Normal 2 2 2 26 3 2 2 2 4 8" xfId="40008"/>
    <cellStyle name="Normal 2 2 2 26 3 2 2 2 5" xfId="5174"/>
    <cellStyle name="Normal 2 2 2 26 3 2 2 2 5 2" xfId="11310"/>
    <cellStyle name="Normal 2 2 2 26 3 2 2 2 5 2 2" xfId="25081"/>
    <cellStyle name="Normal 2 2 2 26 3 2 2 2 5 3" xfId="17595"/>
    <cellStyle name="Normal 2 2 2 26 3 2 2 2 5 3 2" xfId="21346"/>
    <cellStyle name="Normal 2 2 2 26 3 2 2 2 5 4" xfId="13834"/>
    <cellStyle name="Normal 2 2 2 26 3 2 2 2 5 5" xfId="28818"/>
    <cellStyle name="Normal 2 2 2 26 3 2 2 2 5 6" xfId="32545"/>
    <cellStyle name="Normal 2 2 2 26 3 2 2 2 5 7" xfId="36278"/>
    <cellStyle name="Normal 2 2 2 26 3 2 2 2 5 8" xfId="40009"/>
    <cellStyle name="Normal 2 2 2 26 3 2 2 2 6" xfId="5175"/>
    <cellStyle name="Normal 2 2 2 26 3 2 2 2 6 2" xfId="11311"/>
    <cellStyle name="Normal 2 2 2 26 3 2 2 2 6 2 2" xfId="25082"/>
    <cellStyle name="Normal 2 2 2 26 3 2 2 2 6 3" xfId="17596"/>
    <cellStyle name="Normal 2 2 2 26 3 2 2 2 6 3 2" xfId="21347"/>
    <cellStyle name="Normal 2 2 2 26 3 2 2 2 6 4" xfId="13835"/>
    <cellStyle name="Normal 2 2 2 26 3 2 2 2 6 5" xfId="28819"/>
    <cellStyle name="Normal 2 2 2 26 3 2 2 2 6 6" xfId="32546"/>
    <cellStyle name="Normal 2 2 2 26 3 2 2 2 6 7" xfId="36279"/>
    <cellStyle name="Normal 2 2 2 26 3 2 2 2 6 8" xfId="40010"/>
    <cellStyle name="Normal 2 2 2 26 3 2 2 2 7" xfId="5176"/>
    <cellStyle name="Normal 2 2 2 26 3 2 2 2 7 2" xfId="11312"/>
    <cellStyle name="Normal 2 2 2 26 3 2 2 2 7 2 2" xfId="25083"/>
    <cellStyle name="Normal 2 2 2 26 3 2 2 2 7 3" xfId="17597"/>
    <cellStyle name="Normal 2 2 2 26 3 2 2 2 7 3 2" xfId="21348"/>
    <cellStyle name="Normal 2 2 2 26 3 2 2 2 7 4" xfId="13836"/>
    <cellStyle name="Normal 2 2 2 26 3 2 2 2 7 5" xfId="28820"/>
    <cellStyle name="Normal 2 2 2 26 3 2 2 2 7 6" xfId="32547"/>
    <cellStyle name="Normal 2 2 2 26 3 2 2 2 7 7" xfId="36280"/>
    <cellStyle name="Normal 2 2 2 26 3 2 2 2 7 8" xfId="40011"/>
    <cellStyle name="Normal 2 2 2 26 3 2 2 2 8" xfId="5177"/>
    <cellStyle name="Normal 2 2 2 26 3 2 2 2 8 2" xfId="11313"/>
    <cellStyle name="Normal 2 2 2 26 3 2 2 2 8 2 2" xfId="25084"/>
    <cellStyle name="Normal 2 2 2 26 3 2 2 2 8 3" xfId="17598"/>
    <cellStyle name="Normal 2 2 2 26 3 2 2 2 8 3 2" xfId="21349"/>
    <cellStyle name="Normal 2 2 2 26 3 2 2 2 8 4" xfId="13837"/>
    <cellStyle name="Normal 2 2 2 26 3 2 2 2 8 5" xfId="28821"/>
    <cellStyle name="Normal 2 2 2 26 3 2 2 2 8 6" xfId="32548"/>
    <cellStyle name="Normal 2 2 2 26 3 2 2 2 8 7" xfId="36281"/>
    <cellStyle name="Normal 2 2 2 26 3 2 2 2 8 8" xfId="40012"/>
    <cellStyle name="Normal 2 2 2 26 3 2 2 2 9" xfId="5178"/>
    <cellStyle name="Normal 2 2 2 26 3 2 2 2 9 2" xfId="11314"/>
    <cellStyle name="Normal 2 2 2 26 3 2 2 2 9 2 2" xfId="25085"/>
    <cellStyle name="Normal 2 2 2 26 3 2 2 2 9 3" xfId="17599"/>
    <cellStyle name="Normal 2 2 2 26 3 2 2 2 9 3 2" xfId="21350"/>
    <cellStyle name="Normal 2 2 2 26 3 2 2 2 9 4" xfId="13838"/>
    <cellStyle name="Normal 2 2 2 26 3 2 2 2 9 5" xfId="28822"/>
    <cellStyle name="Normal 2 2 2 26 3 2 2 2 9 6" xfId="32549"/>
    <cellStyle name="Normal 2 2 2 26 3 2 2 2 9 7" xfId="36282"/>
    <cellStyle name="Normal 2 2 2 26 3 2 2 2 9 8" xfId="40013"/>
    <cellStyle name="Normal 2 2 2 26 3 2 2 3" xfId="5179"/>
    <cellStyle name="Normal 2 2 2 26 3 2 2 3 2" xfId="5180"/>
    <cellStyle name="Normal 2 2 2 26 3 2 2 3 3" xfId="11315"/>
    <cellStyle name="Normal 2 2 2 26 3 2 2 3 3 2" xfId="25086"/>
    <cellStyle name="Normal 2 2 2 26 3 2 2 3 4" xfId="17600"/>
    <cellStyle name="Normal 2 2 2 26 3 2 2 3 4 2" xfId="21351"/>
    <cellStyle name="Normal 2 2 2 26 3 2 2 3 5" xfId="13839"/>
    <cellStyle name="Normal 2 2 2 26 3 2 2 3 6" xfId="28823"/>
    <cellStyle name="Normal 2 2 2 26 3 2 2 3 7" xfId="32550"/>
    <cellStyle name="Normal 2 2 2 26 3 2 2 3 8" xfId="36283"/>
    <cellStyle name="Normal 2 2 2 26 3 2 2 3 9" xfId="40014"/>
    <cellStyle name="Normal 2 2 2 26 3 2 2 4" xfId="5181"/>
    <cellStyle name="Normal 2 2 2 26 3 2 2 5" xfId="5182"/>
    <cellStyle name="Normal 2 2 2 26 3 2 2 6" xfId="5183"/>
    <cellStyle name="Normal 2 2 2 26 3 2 2 7" xfId="5184"/>
    <cellStyle name="Normal 2 2 2 26 3 2 2 8" xfId="5185"/>
    <cellStyle name="Normal 2 2 2 26 3 2 2 9" xfId="5186"/>
    <cellStyle name="Normal 2 2 2 26 3 2 3" xfId="5187"/>
    <cellStyle name="Normal 2 2 2 26 3 2 3 2" xfId="5188"/>
    <cellStyle name="Normal 2 2 2 26 3 2 3 2 2" xfId="11323"/>
    <cellStyle name="Normal 2 2 2 26 3 2 3 2 2 2" xfId="25087"/>
    <cellStyle name="Normal 2 2 2 26 3 2 3 2 3" xfId="17601"/>
    <cellStyle name="Normal 2 2 2 26 3 2 3 2 3 2" xfId="21352"/>
    <cellStyle name="Normal 2 2 2 26 3 2 3 2 4" xfId="13840"/>
    <cellStyle name="Normal 2 2 2 26 3 2 3 2 5" xfId="28824"/>
    <cellStyle name="Normal 2 2 2 26 3 2 3 2 6" xfId="32551"/>
    <cellStyle name="Normal 2 2 2 26 3 2 3 2 7" xfId="36284"/>
    <cellStyle name="Normal 2 2 2 26 3 2 3 2 8" xfId="40015"/>
    <cellStyle name="Normal 2 2 2 26 3 2 4" xfId="5189"/>
    <cellStyle name="Normal 2 2 2 26 3 2 4 2" xfId="11324"/>
    <cellStyle name="Normal 2 2 2 26 3 2 4 2 2" xfId="25088"/>
    <cellStyle name="Normal 2 2 2 26 3 2 4 3" xfId="17602"/>
    <cellStyle name="Normal 2 2 2 26 3 2 4 3 2" xfId="21353"/>
    <cellStyle name="Normal 2 2 2 26 3 2 4 4" xfId="13841"/>
    <cellStyle name="Normal 2 2 2 26 3 2 4 5" xfId="28825"/>
    <cellStyle name="Normal 2 2 2 26 3 2 4 6" xfId="32552"/>
    <cellStyle name="Normal 2 2 2 26 3 2 4 7" xfId="36285"/>
    <cellStyle name="Normal 2 2 2 26 3 2 4 8" xfId="40016"/>
    <cellStyle name="Normal 2 2 2 26 3 2 5" xfId="5190"/>
    <cellStyle name="Normal 2 2 2 26 3 2 5 2" xfId="11325"/>
    <cellStyle name="Normal 2 2 2 26 3 2 5 2 2" xfId="25089"/>
    <cellStyle name="Normal 2 2 2 26 3 2 5 3" xfId="17603"/>
    <cellStyle name="Normal 2 2 2 26 3 2 5 3 2" xfId="21354"/>
    <cellStyle name="Normal 2 2 2 26 3 2 5 4" xfId="13842"/>
    <cellStyle name="Normal 2 2 2 26 3 2 5 5" xfId="28826"/>
    <cellStyle name="Normal 2 2 2 26 3 2 5 6" xfId="32553"/>
    <cellStyle name="Normal 2 2 2 26 3 2 5 7" xfId="36286"/>
    <cellStyle name="Normal 2 2 2 26 3 2 5 8" xfId="40017"/>
    <cellStyle name="Normal 2 2 2 26 3 2 6" xfId="5191"/>
    <cellStyle name="Normal 2 2 2 26 3 2 6 2" xfId="11326"/>
    <cellStyle name="Normal 2 2 2 26 3 2 6 2 2" xfId="25090"/>
    <cellStyle name="Normal 2 2 2 26 3 2 6 3" xfId="17604"/>
    <cellStyle name="Normal 2 2 2 26 3 2 6 3 2" xfId="21355"/>
    <cellStyle name="Normal 2 2 2 26 3 2 6 4" xfId="13843"/>
    <cellStyle name="Normal 2 2 2 26 3 2 6 5" xfId="28827"/>
    <cellStyle name="Normal 2 2 2 26 3 2 6 6" xfId="32554"/>
    <cellStyle name="Normal 2 2 2 26 3 2 6 7" xfId="36287"/>
    <cellStyle name="Normal 2 2 2 26 3 2 6 8" xfId="40018"/>
    <cellStyle name="Normal 2 2 2 26 3 2 7" xfId="5192"/>
    <cellStyle name="Normal 2 2 2 26 3 2 7 2" xfId="11327"/>
    <cellStyle name="Normal 2 2 2 26 3 2 7 2 2" xfId="25091"/>
    <cellStyle name="Normal 2 2 2 26 3 2 7 3" xfId="17605"/>
    <cellStyle name="Normal 2 2 2 26 3 2 7 3 2" xfId="21356"/>
    <cellStyle name="Normal 2 2 2 26 3 2 7 4" xfId="13844"/>
    <cellStyle name="Normal 2 2 2 26 3 2 7 5" xfId="28828"/>
    <cellStyle name="Normal 2 2 2 26 3 2 7 6" xfId="32555"/>
    <cellStyle name="Normal 2 2 2 26 3 2 7 7" xfId="36288"/>
    <cellStyle name="Normal 2 2 2 26 3 2 7 8" xfId="40019"/>
    <cellStyle name="Normal 2 2 2 26 3 2 8" xfId="5193"/>
    <cellStyle name="Normal 2 2 2 26 3 2 8 2" xfId="11328"/>
    <cellStyle name="Normal 2 2 2 26 3 2 8 2 2" xfId="25092"/>
    <cellStyle name="Normal 2 2 2 26 3 2 8 3" xfId="17606"/>
    <cellStyle name="Normal 2 2 2 26 3 2 8 3 2" xfId="21357"/>
    <cellStyle name="Normal 2 2 2 26 3 2 8 4" xfId="13845"/>
    <cellStyle name="Normal 2 2 2 26 3 2 8 5" xfId="28829"/>
    <cellStyle name="Normal 2 2 2 26 3 2 8 6" xfId="32556"/>
    <cellStyle name="Normal 2 2 2 26 3 2 8 7" xfId="36289"/>
    <cellStyle name="Normal 2 2 2 26 3 2 8 8" xfId="40020"/>
    <cellStyle name="Normal 2 2 2 26 3 2 9" xfId="5194"/>
    <cellStyle name="Normal 2 2 2 26 3 2 9 2" xfId="11329"/>
    <cellStyle name="Normal 2 2 2 26 3 2 9 2 2" xfId="25093"/>
    <cellStyle name="Normal 2 2 2 26 3 2 9 3" xfId="17607"/>
    <cellStyle name="Normal 2 2 2 26 3 2 9 3 2" xfId="21358"/>
    <cellStyle name="Normal 2 2 2 26 3 2 9 4" xfId="13846"/>
    <cellStyle name="Normal 2 2 2 26 3 2 9 5" xfId="28830"/>
    <cellStyle name="Normal 2 2 2 26 3 2 9 6" xfId="32557"/>
    <cellStyle name="Normal 2 2 2 26 3 2 9 7" xfId="36290"/>
    <cellStyle name="Normal 2 2 2 26 3 2 9 8" xfId="40021"/>
    <cellStyle name="Normal 2 2 2 26 3 3" xfId="5195"/>
    <cellStyle name="Normal 2 2 2 26 3 3 10" xfId="5196"/>
    <cellStyle name="Normal 2 2 2 26 3 3 10 2" xfId="11331"/>
    <cellStyle name="Normal 2 2 2 26 3 3 10 2 2" xfId="25095"/>
    <cellStyle name="Normal 2 2 2 26 3 3 10 3" xfId="17609"/>
    <cellStyle name="Normal 2 2 2 26 3 3 10 3 2" xfId="21360"/>
    <cellStyle name="Normal 2 2 2 26 3 3 10 4" xfId="13848"/>
    <cellStyle name="Normal 2 2 2 26 3 3 10 5" xfId="28832"/>
    <cellStyle name="Normal 2 2 2 26 3 3 10 6" xfId="32559"/>
    <cellStyle name="Normal 2 2 2 26 3 3 10 7" xfId="36292"/>
    <cellStyle name="Normal 2 2 2 26 3 3 10 8" xfId="40023"/>
    <cellStyle name="Normal 2 2 2 26 3 3 11" xfId="5197"/>
    <cellStyle name="Normal 2 2 2 26 3 3 11 2" xfId="11332"/>
    <cellStyle name="Normal 2 2 2 26 3 3 11 2 2" xfId="25096"/>
    <cellStyle name="Normal 2 2 2 26 3 3 11 3" xfId="17610"/>
    <cellStyle name="Normal 2 2 2 26 3 3 11 3 2" xfId="21361"/>
    <cellStyle name="Normal 2 2 2 26 3 3 11 4" xfId="13849"/>
    <cellStyle name="Normal 2 2 2 26 3 3 11 5" xfId="28833"/>
    <cellStyle name="Normal 2 2 2 26 3 3 11 6" xfId="32560"/>
    <cellStyle name="Normal 2 2 2 26 3 3 11 7" xfId="36293"/>
    <cellStyle name="Normal 2 2 2 26 3 3 11 8" xfId="40024"/>
    <cellStyle name="Normal 2 2 2 26 3 3 12" xfId="11330"/>
    <cellStyle name="Normal 2 2 2 26 3 3 12 2" xfId="25094"/>
    <cellStyle name="Normal 2 2 2 26 3 3 13" xfId="17608"/>
    <cellStyle name="Normal 2 2 2 26 3 3 13 2" xfId="21359"/>
    <cellStyle name="Normal 2 2 2 26 3 3 14" xfId="13847"/>
    <cellStyle name="Normal 2 2 2 26 3 3 15" xfId="28831"/>
    <cellStyle name="Normal 2 2 2 26 3 3 16" xfId="32558"/>
    <cellStyle name="Normal 2 2 2 26 3 3 17" xfId="36291"/>
    <cellStyle name="Normal 2 2 2 26 3 3 18" xfId="40022"/>
    <cellStyle name="Normal 2 2 2 26 3 3 2" xfId="5198"/>
    <cellStyle name="Normal 2 2 2 26 3 3 2 2" xfId="5199"/>
    <cellStyle name="Normal 2 2 2 26 3 3 2 2 2" xfId="11334"/>
    <cellStyle name="Normal 2 2 2 26 3 3 2 2 2 2" xfId="25097"/>
    <cellStyle name="Normal 2 2 2 26 3 3 2 2 3" xfId="17611"/>
    <cellStyle name="Normal 2 2 2 26 3 3 2 2 3 2" xfId="21362"/>
    <cellStyle name="Normal 2 2 2 26 3 3 2 2 4" xfId="13850"/>
    <cellStyle name="Normal 2 2 2 26 3 3 2 2 5" xfId="28834"/>
    <cellStyle name="Normal 2 2 2 26 3 3 2 2 6" xfId="32561"/>
    <cellStyle name="Normal 2 2 2 26 3 3 2 2 7" xfId="36294"/>
    <cellStyle name="Normal 2 2 2 26 3 3 2 2 8" xfId="40025"/>
    <cellStyle name="Normal 2 2 2 26 3 3 3" xfId="5200"/>
    <cellStyle name="Normal 2 2 2 26 3 3 3 2" xfId="11335"/>
    <cellStyle name="Normal 2 2 2 26 3 3 3 2 2" xfId="25098"/>
    <cellStyle name="Normal 2 2 2 26 3 3 3 3" xfId="17612"/>
    <cellStyle name="Normal 2 2 2 26 3 3 3 3 2" xfId="21363"/>
    <cellStyle name="Normal 2 2 2 26 3 3 3 4" xfId="13851"/>
    <cellStyle name="Normal 2 2 2 26 3 3 3 5" xfId="28835"/>
    <cellStyle name="Normal 2 2 2 26 3 3 3 6" xfId="32562"/>
    <cellStyle name="Normal 2 2 2 26 3 3 3 7" xfId="36295"/>
    <cellStyle name="Normal 2 2 2 26 3 3 3 8" xfId="40026"/>
    <cellStyle name="Normal 2 2 2 26 3 3 4" xfId="5201"/>
    <cellStyle name="Normal 2 2 2 26 3 3 4 2" xfId="11336"/>
    <cellStyle name="Normal 2 2 2 26 3 3 4 2 2" xfId="25099"/>
    <cellStyle name="Normal 2 2 2 26 3 3 4 3" xfId="17613"/>
    <cellStyle name="Normal 2 2 2 26 3 3 4 3 2" xfId="21364"/>
    <cellStyle name="Normal 2 2 2 26 3 3 4 4" xfId="13852"/>
    <cellStyle name="Normal 2 2 2 26 3 3 4 5" xfId="28836"/>
    <cellStyle name="Normal 2 2 2 26 3 3 4 6" xfId="32563"/>
    <cellStyle name="Normal 2 2 2 26 3 3 4 7" xfId="36296"/>
    <cellStyle name="Normal 2 2 2 26 3 3 4 8" xfId="40027"/>
    <cellStyle name="Normal 2 2 2 26 3 3 5" xfId="5202"/>
    <cellStyle name="Normal 2 2 2 26 3 3 5 2" xfId="11337"/>
    <cellStyle name="Normal 2 2 2 26 3 3 5 2 2" xfId="25100"/>
    <cellStyle name="Normal 2 2 2 26 3 3 5 3" xfId="17614"/>
    <cellStyle name="Normal 2 2 2 26 3 3 5 3 2" xfId="21365"/>
    <cellStyle name="Normal 2 2 2 26 3 3 5 4" xfId="13853"/>
    <cellStyle name="Normal 2 2 2 26 3 3 5 5" xfId="28837"/>
    <cellStyle name="Normal 2 2 2 26 3 3 5 6" xfId="32564"/>
    <cellStyle name="Normal 2 2 2 26 3 3 5 7" xfId="36297"/>
    <cellStyle name="Normal 2 2 2 26 3 3 5 8" xfId="40028"/>
    <cellStyle name="Normal 2 2 2 26 3 3 6" xfId="5203"/>
    <cellStyle name="Normal 2 2 2 26 3 3 6 2" xfId="11338"/>
    <cellStyle name="Normal 2 2 2 26 3 3 6 2 2" xfId="25101"/>
    <cellStyle name="Normal 2 2 2 26 3 3 6 3" xfId="17615"/>
    <cellStyle name="Normal 2 2 2 26 3 3 6 3 2" xfId="21366"/>
    <cellStyle name="Normal 2 2 2 26 3 3 6 4" xfId="13854"/>
    <cellStyle name="Normal 2 2 2 26 3 3 6 5" xfId="28838"/>
    <cellStyle name="Normal 2 2 2 26 3 3 6 6" xfId="32565"/>
    <cellStyle name="Normal 2 2 2 26 3 3 6 7" xfId="36298"/>
    <cellStyle name="Normal 2 2 2 26 3 3 6 8" xfId="40029"/>
    <cellStyle name="Normal 2 2 2 26 3 3 7" xfId="5204"/>
    <cellStyle name="Normal 2 2 2 26 3 3 7 2" xfId="11339"/>
    <cellStyle name="Normal 2 2 2 26 3 3 7 2 2" xfId="25102"/>
    <cellStyle name="Normal 2 2 2 26 3 3 7 3" xfId="17616"/>
    <cellStyle name="Normal 2 2 2 26 3 3 7 3 2" xfId="21367"/>
    <cellStyle name="Normal 2 2 2 26 3 3 7 4" xfId="13855"/>
    <cellStyle name="Normal 2 2 2 26 3 3 7 5" xfId="28839"/>
    <cellStyle name="Normal 2 2 2 26 3 3 7 6" xfId="32566"/>
    <cellStyle name="Normal 2 2 2 26 3 3 7 7" xfId="36299"/>
    <cellStyle name="Normal 2 2 2 26 3 3 7 8" xfId="40030"/>
    <cellStyle name="Normal 2 2 2 26 3 3 8" xfId="5205"/>
    <cellStyle name="Normal 2 2 2 26 3 3 8 2" xfId="11340"/>
    <cellStyle name="Normal 2 2 2 26 3 3 8 2 2" xfId="25103"/>
    <cellStyle name="Normal 2 2 2 26 3 3 8 3" xfId="17617"/>
    <cellStyle name="Normal 2 2 2 26 3 3 8 3 2" xfId="21368"/>
    <cellStyle name="Normal 2 2 2 26 3 3 8 4" xfId="13856"/>
    <cellStyle name="Normal 2 2 2 26 3 3 8 5" xfId="28840"/>
    <cellStyle name="Normal 2 2 2 26 3 3 8 6" xfId="32567"/>
    <cellStyle name="Normal 2 2 2 26 3 3 8 7" xfId="36300"/>
    <cellStyle name="Normal 2 2 2 26 3 3 8 8" xfId="40031"/>
    <cellStyle name="Normal 2 2 2 26 3 3 9" xfId="5206"/>
    <cellStyle name="Normal 2 2 2 26 3 3 9 2" xfId="11341"/>
    <cellStyle name="Normal 2 2 2 26 3 3 9 2 2" xfId="25104"/>
    <cellStyle name="Normal 2 2 2 26 3 3 9 3" xfId="17618"/>
    <cellStyle name="Normal 2 2 2 26 3 3 9 3 2" xfId="21369"/>
    <cellStyle name="Normal 2 2 2 26 3 3 9 4" xfId="13857"/>
    <cellStyle name="Normal 2 2 2 26 3 3 9 5" xfId="28841"/>
    <cellStyle name="Normal 2 2 2 26 3 3 9 6" xfId="32568"/>
    <cellStyle name="Normal 2 2 2 26 3 3 9 7" xfId="36301"/>
    <cellStyle name="Normal 2 2 2 26 3 3 9 8" xfId="40032"/>
    <cellStyle name="Normal 2 2 2 26 3 4" xfId="5207"/>
    <cellStyle name="Normal 2 2 2 26 3 4 2" xfId="5208"/>
    <cellStyle name="Normal 2 2 2 26 3 4 3" xfId="11342"/>
    <cellStyle name="Normal 2 2 2 26 3 4 3 2" xfId="25105"/>
    <cellStyle name="Normal 2 2 2 26 3 4 4" xfId="17619"/>
    <cellStyle name="Normal 2 2 2 26 3 4 4 2" xfId="21370"/>
    <cellStyle name="Normal 2 2 2 26 3 4 5" xfId="13858"/>
    <cellStyle name="Normal 2 2 2 26 3 4 6" xfId="28842"/>
    <cellStyle name="Normal 2 2 2 26 3 4 7" xfId="32569"/>
    <cellStyle name="Normal 2 2 2 26 3 4 8" xfId="36302"/>
    <cellStyle name="Normal 2 2 2 26 3 4 9" xfId="40033"/>
    <cellStyle name="Normal 2 2 2 26 3 5" xfId="5209"/>
    <cellStyle name="Normal 2 2 2 26 3 6" xfId="5210"/>
    <cellStyle name="Normal 2 2 2 26 3 7" xfId="5211"/>
    <cellStyle name="Normal 2 2 2 26 3 8" xfId="5212"/>
    <cellStyle name="Normal 2 2 2 26 3 9" xfId="5213"/>
    <cellStyle name="Normal 2 2 2 26 4" xfId="5214"/>
    <cellStyle name="Normal 2 2 2 26 4 10" xfId="5215"/>
    <cellStyle name="Normal 2 2 2 26 4 11" xfId="5216"/>
    <cellStyle name="Normal 2 2 2 26 4 2" xfId="5217"/>
    <cellStyle name="Normal 2 2 2 26 4 2 10" xfId="5218"/>
    <cellStyle name="Normal 2 2 2 26 4 2 10 2" xfId="11347"/>
    <cellStyle name="Normal 2 2 2 26 4 2 10 2 2" xfId="25107"/>
    <cellStyle name="Normal 2 2 2 26 4 2 10 3" xfId="17621"/>
    <cellStyle name="Normal 2 2 2 26 4 2 10 3 2" xfId="21372"/>
    <cellStyle name="Normal 2 2 2 26 4 2 10 4" xfId="13860"/>
    <cellStyle name="Normal 2 2 2 26 4 2 10 5" xfId="28844"/>
    <cellStyle name="Normal 2 2 2 26 4 2 10 6" xfId="32571"/>
    <cellStyle name="Normal 2 2 2 26 4 2 10 7" xfId="36304"/>
    <cellStyle name="Normal 2 2 2 26 4 2 10 8" xfId="40035"/>
    <cellStyle name="Normal 2 2 2 26 4 2 11" xfId="5219"/>
    <cellStyle name="Normal 2 2 2 26 4 2 11 2" xfId="11348"/>
    <cellStyle name="Normal 2 2 2 26 4 2 11 2 2" xfId="25108"/>
    <cellStyle name="Normal 2 2 2 26 4 2 11 3" xfId="17622"/>
    <cellStyle name="Normal 2 2 2 26 4 2 11 3 2" xfId="21373"/>
    <cellStyle name="Normal 2 2 2 26 4 2 11 4" xfId="13861"/>
    <cellStyle name="Normal 2 2 2 26 4 2 11 5" xfId="28845"/>
    <cellStyle name="Normal 2 2 2 26 4 2 11 6" xfId="32572"/>
    <cellStyle name="Normal 2 2 2 26 4 2 11 7" xfId="36305"/>
    <cellStyle name="Normal 2 2 2 26 4 2 11 8" xfId="40036"/>
    <cellStyle name="Normal 2 2 2 26 4 2 12" xfId="11346"/>
    <cellStyle name="Normal 2 2 2 26 4 2 12 2" xfId="25106"/>
    <cellStyle name="Normal 2 2 2 26 4 2 13" xfId="17620"/>
    <cellStyle name="Normal 2 2 2 26 4 2 13 2" xfId="21371"/>
    <cellStyle name="Normal 2 2 2 26 4 2 14" xfId="13859"/>
    <cellStyle name="Normal 2 2 2 26 4 2 15" xfId="28843"/>
    <cellStyle name="Normal 2 2 2 26 4 2 16" xfId="32570"/>
    <cellStyle name="Normal 2 2 2 26 4 2 17" xfId="36303"/>
    <cellStyle name="Normal 2 2 2 26 4 2 18" xfId="40034"/>
    <cellStyle name="Normal 2 2 2 26 4 2 2" xfId="5220"/>
    <cellStyle name="Normal 2 2 2 26 4 2 2 2" xfId="5221"/>
    <cellStyle name="Normal 2 2 2 26 4 2 2 2 2" xfId="11349"/>
    <cellStyle name="Normal 2 2 2 26 4 2 2 2 2 2" xfId="25109"/>
    <cellStyle name="Normal 2 2 2 26 4 2 2 2 3" xfId="17623"/>
    <cellStyle name="Normal 2 2 2 26 4 2 2 2 3 2" xfId="21374"/>
    <cellStyle name="Normal 2 2 2 26 4 2 2 2 4" xfId="13862"/>
    <cellStyle name="Normal 2 2 2 26 4 2 2 2 5" xfId="28846"/>
    <cellStyle name="Normal 2 2 2 26 4 2 2 2 6" xfId="32573"/>
    <cellStyle name="Normal 2 2 2 26 4 2 2 2 7" xfId="36306"/>
    <cellStyle name="Normal 2 2 2 26 4 2 2 2 8" xfId="40037"/>
    <cellStyle name="Normal 2 2 2 26 4 2 3" xfId="5222"/>
    <cellStyle name="Normal 2 2 2 26 4 2 3 2" xfId="11350"/>
    <cellStyle name="Normal 2 2 2 26 4 2 3 2 2" xfId="25110"/>
    <cellStyle name="Normal 2 2 2 26 4 2 3 3" xfId="17624"/>
    <cellStyle name="Normal 2 2 2 26 4 2 3 3 2" xfId="21375"/>
    <cellStyle name="Normal 2 2 2 26 4 2 3 4" xfId="13863"/>
    <cellStyle name="Normal 2 2 2 26 4 2 3 5" xfId="28847"/>
    <cellStyle name="Normal 2 2 2 26 4 2 3 6" xfId="32574"/>
    <cellStyle name="Normal 2 2 2 26 4 2 3 7" xfId="36307"/>
    <cellStyle name="Normal 2 2 2 26 4 2 3 8" xfId="40038"/>
    <cellStyle name="Normal 2 2 2 26 4 2 4" xfId="5223"/>
    <cellStyle name="Normal 2 2 2 26 4 2 4 2" xfId="11351"/>
    <cellStyle name="Normal 2 2 2 26 4 2 4 2 2" xfId="25111"/>
    <cellStyle name="Normal 2 2 2 26 4 2 4 3" xfId="17625"/>
    <cellStyle name="Normal 2 2 2 26 4 2 4 3 2" xfId="21376"/>
    <cellStyle name="Normal 2 2 2 26 4 2 4 4" xfId="13864"/>
    <cellStyle name="Normal 2 2 2 26 4 2 4 5" xfId="28848"/>
    <cellStyle name="Normal 2 2 2 26 4 2 4 6" xfId="32575"/>
    <cellStyle name="Normal 2 2 2 26 4 2 4 7" xfId="36308"/>
    <cellStyle name="Normal 2 2 2 26 4 2 4 8" xfId="40039"/>
    <cellStyle name="Normal 2 2 2 26 4 2 5" xfId="5224"/>
    <cellStyle name="Normal 2 2 2 26 4 2 5 2" xfId="11352"/>
    <cellStyle name="Normal 2 2 2 26 4 2 5 2 2" xfId="25112"/>
    <cellStyle name="Normal 2 2 2 26 4 2 5 3" xfId="17626"/>
    <cellStyle name="Normal 2 2 2 26 4 2 5 3 2" xfId="21377"/>
    <cellStyle name="Normal 2 2 2 26 4 2 5 4" xfId="13865"/>
    <cellStyle name="Normal 2 2 2 26 4 2 5 5" xfId="28849"/>
    <cellStyle name="Normal 2 2 2 26 4 2 5 6" xfId="32576"/>
    <cellStyle name="Normal 2 2 2 26 4 2 5 7" xfId="36309"/>
    <cellStyle name="Normal 2 2 2 26 4 2 5 8" xfId="40040"/>
    <cellStyle name="Normal 2 2 2 26 4 2 6" xfId="5225"/>
    <cellStyle name="Normal 2 2 2 26 4 2 6 2" xfId="11353"/>
    <cellStyle name="Normal 2 2 2 26 4 2 6 2 2" xfId="25113"/>
    <cellStyle name="Normal 2 2 2 26 4 2 6 3" xfId="17627"/>
    <cellStyle name="Normal 2 2 2 26 4 2 6 3 2" xfId="21378"/>
    <cellStyle name="Normal 2 2 2 26 4 2 6 4" xfId="13866"/>
    <cellStyle name="Normal 2 2 2 26 4 2 6 5" xfId="28850"/>
    <cellStyle name="Normal 2 2 2 26 4 2 6 6" xfId="32577"/>
    <cellStyle name="Normal 2 2 2 26 4 2 6 7" xfId="36310"/>
    <cellStyle name="Normal 2 2 2 26 4 2 6 8" xfId="40041"/>
    <cellStyle name="Normal 2 2 2 26 4 2 7" xfId="5226"/>
    <cellStyle name="Normal 2 2 2 26 4 2 7 2" xfId="11354"/>
    <cellStyle name="Normal 2 2 2 26 4 2 7 2 2" xfId="25114"/>
    <cellStyle name="Normal 2 2 2 26 4 2 7 3" xfId="17628"/>
    <cellStyle name="Normal 2 2 2 26 4 2 7 3 2" xfId="21379"/>
    <cellStyle name="Normal 2 2 2 26 4 2 7 4" xfId="13867"/>
    <cellStyle name="Normal 2 2 2 26 4 2 7 5" xfId="28851"/>
    <cellStyle name="Normal 2 2 2 26 4 2 7 6" xfId="32578"/>
    <cellStyle name="Normal 2 2 2 26 4 2 7 7" xfId="36311"/>
    <cellStyle name="Normal 2 2 2 26 4 2 7 8" xfId="40042"/>
    <cellStyle name="Normal 2 2 2 26 4 2 8" xfId="5227"/>
    <cellStyle name="Normal 2 2 2 26 4 2 8 2" xfId="11355"/>
    <cellStyle name="Normal 2 2 2 26 4 2 8 2 2" xfId="25115"/>
    <cellStyle name="Normal 2 2 2 26 4 2 8 3" xfId="17629"/>
    <cellStyle name="Normal 2 2 2 26 4 2 8 3 2" xfId="21380"/>
    <cellStyle name="Normal 2 2 2 26 4 2 8 4" xfId="13868"/>
    <cellStyle name="Normal 2 2 2 26 4 2 8 5" xfId="28852"/>
    <cellStyle name="Normal 2 2 2 26 4 2 8 6" xfId="32579"/>
    <cellStyle name="Normal 2 2 2 26 4 2 8 7" xfId="36312"/>
    <cellStyle name="Normal 2 2 2 26 4 2 8 8" xfId="40043"/>
    <cellStyle name="Normal 2 2 2 26 4 2 9" xfId="5228"/>
    <cellStyle name="Normal 2 2 2 26 4 2 9 2" xfId="11356"/>
    <cellStyle name="Normal 2 2 2 26 4 2 9 2 2" xfId="25116"/>
    <cellStyle name="Normal 2 2 2 26 4 2 9 3" xfId="17630"/>
    <cellStyle name="Normal 2 2 2 26 4 2 9 3 2" xfId="21381"/>
    <cellStyle name="Normal 2 2 2 26 4 2 9 4" xfId="13869"/>
    <cellStyle name="Normal 2 2 2 26 4 2 9 5" xfId="28853"/>
    <cellStyle name="Normal 2 2 2 26 4 2 9 6" xfId="32580"/>
    <cellStyle name="Normal 2 2 2 26 4 2 9 7" xfId="36313"/>
    <cellStyle name="Normal 2 2 2 26 4 2 9 8" xfId="40044"/>
    <cellStyle name="Normal 2 2 2 26 4 3" xfId="5229"/>
    <cellStyle name="Normal 2 2 2 26 4 3 2" xfId="5230"/>
    <cellStyle name="Normal 2 2 2 26 4 3 3" xfId="11357"/>
    <cellStyle name="Normal 2 2 2 26 4 3 3 2" xfId="25117"/>
    <cellStyle name="Normal 2 2 2 26 4 3 4" xfId="17631"/>
    <cellStyle name="Normal 2 2 2 26 4 3 4 2" xfId="21382"/>
    <cellStyle name="Normal 2 2 2 26 4 3 5" xfId="13870"/>
    <cellStyle name="Normal 2 2 2 26 4 3 6" xfId="28854"/>
    <cellStyle name="Normal 2 2 2 26 4 3 7" xfId="32581"/>
    <cellStyle name="Normal 2 2 2 26 4 3 8" xfId="36314"/>
    <cellStyle name="Normal 2 2 2 26 4 3 9" xfId="40045"/>
    <cellStyle name="Normal 2 2 2 26 4 4" xfId="5231"/>
    <cellStyle name="Normal 2 2 2 26 4 5" xfId="5232"/>
    <cellStyle name="Normal 2 2 2 26 4 6" xfId="5233"/>
    <cellStyle name="Normal 2 2 2 26 4 7" xfId="5234"/>
    <cellStyle name="Normal 2 2 2 26 4 8" xfId="5235"/>
    <cellStyle name="Normal 2 2 2 26 4 9" xfId="5236"/>
    <cellStyle name="Normal 2 2 2 26 5" xfId="5237"/>
    <cellStyle name="Normal 2 2 2 26 5 2" xfId="5238"/>
    <cellStyle name="Normal 2 2 2 26 5 2 2" xfId="11362"/>
    <cellStyle name="Normal 2 2 2 26 5 2 2 2" xfId="25118"/>
    <cellStyle name="Normal 2 2 2 26 5 2 3" xfId="17632"/>
    <cellStyle name="Normal 2 2 2 26 5 2 3 2" xfId="21383"/>
    <cellStyle name="Normal 2 2 2 26 5 2 4" xfId="13871"/>
    <cellStyle name="Normal 2 2 2 26 5 2 5" xfId="28855"/>
    <cellStyle name="Normal 2 2 2 26 5 2 6" xfId="32582"/>
    <cellStyle name="Normal 2 2 2 26 5 2 7" xfId="36315"/>
    <cellStyle name="Normal 2 2 2 26 5 2 8" xfId="40046"/>
    <cellStyle name="Normal 2 2 2 26 6" xfId="5239"/>
    <cellStyle name="Normal 2 2 2 26 6 2" xfId="11363"/>
    <cellStyle name="Normal 2 2 2 26 6 2 2" xfId="25119"/>
    <cellStyle name="Normal 2 2 2 26 6 3" xfId="17633"/>
    <cellStyle name="Normal 2 2 2 26 6 3 2" xfId="21384"/>
    <cellStyle name="Normal 2 2 2 26 6 4" xfId="13872"/>
    <cellStyle name="Normal 2 2 2 26 6 5" xfId="28856"/>
    <cellStyle name="Normal 2 2 2 26 6 6" xfId="32583"/>
    <cellStyle name="Normal 2 2 2 26 6 7" xfId="36316"/>
    <cellStyle name="Normal 2 2 2 26 6 8" xfId="40047"/>
    <cellStyle name="Normal 2 2 2 26 7" xfId="5240"/>
    <cellStyle name="Normal 2 2 2 26 7 2" xfId="11364"/>
    <cellStyle name="Normal 2 2 2 26 7 2 2" xfId="25120"/>
    <cellStyle name="Normal 2 2 2 26 7 3" xfId="17634"/>
    <cellStyle name="Normal 2 2 2 26 7 3 2" xfId="21385"/>
    <cellStyle name="Normal 2 2 2 26 7 4" xfId="13873"/>
    <cellStyle name="Normal 2 2 2 26 7 5" xfId="28857"/>
    <cellStyle name="Normal 2 2 2 26 7 6" xfId="32584"/>
    <cellStyle name="Normal 2 2 2 26 7 7" xfId="36317"/>
    <cellStyle name="Normal 2 2 2 26 7 8" xfId="40048"/>
    <cellStyle name="Normal 2 2 2 26 8" xfId="5241"/>
    <cellStyle name="Normal 2 2 2 26 8 2" xfId="11365"/>
    <cellStyle name="Normal 2 2 2 26 8 2 2" xfId="25121"/>
    <cellStyle name="Normal 2 2 2 26 8 3" xfId="17635"/>
    <cellStyle name="Normal 2 2 2 26 8 3 2" xfId="21386"/>
    <cellStyle name="Normal 2 2 2 26 8 4" xfId="13874"/>
    <cellStyle name="Normal 2 2 2 26 8 5" xfId="28858"/>
    <cellStyle name="Normal 2 2 2 26 8 6" xfId="32585"/>
    <cellStyle name="Normal 2 2 2 26 8 7" xfId="36318"/>
    <cellStyle name="Normal 2 2 2 26 8 8" xfId="40049"/>
    <cellStyle name="Normal 2 2 2 26 9" xfId="5242"/>
    <cellStyle name="Normal 2 2 2 26 9 2" xfId="11366"/>
    <cellStyle name="Normal 2 2 2 26 9 2 2" xfId="25122"/>
    <cellStyle name="Normal 2 2 2 26 9 3" xfId="17636"/>
    <cellStyle name="Normal 2 2 2 26 9 3 2" xfId="21387"/>
    <cellStyle name="Normal 2 2 2 26 9 4" xfId="13875"/>
    <cellStyle name="Normal 2 2 2 26 9 5" xfId="28859"/>
    <cellStyle name="Normal 2 2 2 26 9 6" xfId="32586"/>
    <cellStyle name="Normal 2 2 2 26 9 7" xfId="36319"/>
    <cellStyle name="Normal 2 2 2 26 9 8" xfId="40050"/>
    <cellStyle name="Normal 2 2 2 27" xfId="5243"/>
    <cellStyle name="Normal 2 2 2 27 10" xfId="5244"/>
    <cellStyle name="Normal 2 2 2 27 10 2" xfId="11368"/>
    <cellStyle name="Normal 2 2 2 27 10 2 2" xfId="25124"/>
    <cellStyle name="Normal 2 2 2 27 10 3" xfId="17638"/>
    <cellStyle name="Normal 2 2 2 27 10 3 2" xfId="21389"/>
    <cellStyle name="Normal 2 2 2 27 10 4" xfId="13877"/>
    <cellStyle name="Normal 2 2 2 27 10 5" xfId="28861"/>
    <cellStyle name="Normal 2 2 2 27 10 6" xfId="32588"/>
    <cellStyle name="Normal 2 2 2 27 10 7" xfId="36321"/>
    <cellStyle name="Normal 2 2 2 27 10 8" xfId="40052"/>
    <cellStyle name="Normal 2 2 2 27 11" xfId="5245"/>
    <cellStyle name="Normal 2 2 2 27 11 2" xfId="11369"/>
    <cellStyle name="Normal 2 2 2 27 11 2 2" xfId="25125"/>
    <cellStyle name="Normal 2 2 2 27 11 3" xfId="17639"/>
    <cellStyle name="Normal 2 2 2 27 11 3 2" xfId="21390"/>
    <cellStyle name="Normal 2 2 2 27 11 4" xfId="13878"/>
    <cellStyle name="Normal 2 2 2 27 11 5" xfId="28862"/>
    <cellStyle name="Normal 2 2 2 27 11 6" xfId="32589"/>
    <cellStyle name="Normal 2 2 2 27 11 7" xfId="36322"/>
    <cellStyle name="Normal 2 2 2 27 11 8" xfId="40053"/>
    <cellStyle name="Normal 2 2 2 27 12" xfId="5246"/>
    <cellStyle name="Normal 2 2 2 27 12 2" xfId="11370"/>
    <cellStyle name="Normal 2 2 2 27 12 2 2" xfId="25126"/>
    <cellStyle name="Normal 2 2 2 27 12 3" xfId="17640"/>
    <cellStyle name="Normal 2 2 2 27 12 3 2" xfId="21391"/>
    <cellStyle name="Normal 2 2 2 27 12 4" xfId="13879"/>
    <cellStyle name="Normal 2 2 2 27 12 5" xfId="28863"/>
    <cellStyle name="Normal 2 2 2 27 12 6" xfId="32590"/>
    <cellStyle name="Normal 2 2 2 27 12 7" xfId="36323"/>
    <cellStyle name="Normal 2 2 2 27 12 8" xfId="40054"/>
    <cellStyle name="Normal 2 2 2 27 13" xfId="5247"/>
    <cellStyle name="Normal 2 2 2 27 13 2" xfId="11371"/>
    <cellStyle name="Normal 2 2 2 27 13 2 2" xfId="25127"/>
    <cellStyle name="Normal 2 2 2 27 13 3" xfId="17641"/>
    <cellStyle name="Normal 2 2 2 27 13 3 2" xfId="21392"/>
    <cellStyle name="Normal 2 2 2 27 13 4" xfId="13880"/>
    <cellStyle name="Normal 2 2 2 27 13 5" xfId="28864"/>
    <cellStyle name="Normal 2 2 2 27 13 6" xfId="32591"/>
    <cellStyle name="Normal 2 2 2 27 13 7" xfId="36324"/>
    <cellStyle name="Normal 2 2 2 27 13 8" xfId="40055"/>
    <cellStyle name="Normal 2 2 2 27 14" xfId="11367"/>
    <cellStyle name="Normal 2 2 2 27 14 2" xfId="25123"/>
    <cellStyle name="Normal 2 2 2 27 15" xfId="17637"/>
    <cellStyle name="Normal 2 2 2 27 15 2" xfId="21388"/>
    <cellStyle name="Normal 2 2 2 27 16" xfId="13876"/>
    <cellStyle name="Normal 2 2 2 27 17" xfId="28860"/>
    <cellStyle name="Normal 2 2 2 27 18" xfId="32587"/>
    <cellStyle name="Normal 2 2 2 27 19" xfId="36320"/>
    <cellStyle name="Normal 2 2 2 27 2" xfId="5248"/>
    <cellStyle name="Normal 2 2 2 27 2 10" xfId="5249"/>
    <cellStyle name="Normal 2 2 2 27 2 11" xfId="5250"/>
    <cellStyle name="Normal 2 2 2 27 2 12" xfId="5251"/>
    <cellStyle name="Normal 2 2 2 27 2 2" xfId="5252"/>
    <cellStyle name="Normal 2 2 2 27 2 2 10" xfId="5253"/>
    <cellStyle name="Normal 2 2 2 27 2 2 10 2" xfId="11376"/>
    <cellStyle name="Normal 2 2 2 27 2 2 10 2 2" xfId="25129"/>
    <cellStyle name="Normal 2 2 2 27 2 2 10 3" xfId="17643"/>
    <cellStyle name="Normal 2 2 2 27 2 2 10 3 2" xfId="21394"/>
    <cellStyle name="Normal 2 2 2 27 2 2 10 4" xfId="13882"/>
    <cellStyle name="Normal 2 2 2 27 2 2 10 5" xfId="28866"/>
    <cellStyle name="Normal 2 2 2 27 2 2 10 6" xfId="32593"/>
    <cellStyle name="Normal 2 2 2 27 2 2 10 7" xfId="36326"/>
    <cellStyle name="Normal 2 2 2 27 2 2 10 8" xfId="40057"/>
    <cellStyle name="Normal 2 2 2 27 2 2 11" xfId="5254"/>
    <cellStyle name="Normal 2 2 2 27 2 2 11 2" xfId="11377"/>
    <cellStyle name="Normal 2 2 2 27 2 2 11 2 2" xfId="25130"/>
    <cellStyle name="Normal 2 2 2 27 2 2 11 3" xfId="17644"/>
    <cellStyle name="Normal 2 2 2 27 2 2 11 3 2" xfId="21395"/>
    <cellStyle name="Normal 2 2 2 27 2 2 11 4" xfId="13883"/>
    <cellStyle name="Normal 2 2 2 27 2 2 11 5" xfId="28867"/>
    <cellStyle name="Normal 2 2 2 27 2 2 11 6" xfId="32594"/>
    <cellStyle name="Normal 2 2 2 27 2 2 11 7" xfId="36327"/>
    <cellStyle name="Normal 2 2 2 27 2 2 11 8" xfId="40058"/>
    <cellStyle name="Normal 2 2 2 27 2 2 12" xfId="5255"/>
    <cellStyle name="Normal 2 2 2 27 2 2 12 2" xfId="11378"/>
    <cellStyle name="Normal 2 2 2 27 2 2 12 2 2" xfId="25131"/>
    <cellStyle name="Normal 2 2 2 27 2 2 12 3" xfId="17645"/>
    <cellStyle name="Normal 2 2 2 27 2 2 12 3 2" xfId="21396"/>
    <cellStyle name="Normal 2 2 2 27 2 2 12 4" xfId="13884"/>
    <cellStyle name="Normal 2 2 2 27 2 2 12 5" xfId="28868"/>
    <cellStyle name="Normal 2 2 2 27 2 2 12 6" xfId="32595"/>
    <cellStyle name="Normal 2 2 2 27 2 2 12 7" xfId="36328"/>
    <cellStyle name="Normal 2 2 2 27 2 2 12 8" xfId="40059"/>
    <cellStyle name="Normal 2 2 2 27 2 2 13" xfId="11375"/>
    <cellStyle name="Normal 2 2 2 27 2 2 13 2" xfId="25128"/>
    <cellStyle name="Normal 2 2 2 27 2 2 14" xfId="17642"/>
    <cellStyle name="Normal 2 2 2 27 2 2 14 2" xfId="21393"/>
    <cellStyle name="Normal 2 2 2 27 2 2 15" xfId="13881"/>
    <cellStyle name="Normal 2 2 2 27 2 2 16" xfId="28865"/>
    <cellStyle name="Normal 2 2 2 27 2 2 17" xfId="32592"/>
    <cellStyle name="Normal 2 2 2 27 2 2 18" xfId="36325"/>
    <cellStyle name="Normal 2 2 2 27 2 2 19" xfId="40056"/>
    <cellStyle name="Normal 2 2 2 27 2 2 2" xfId="5256"/>
    <cellStyle name="Normal 2 2 2 27 2 2 2 10" xfId="5257"/>
    <cellStyle name="Normal 2 2 2 27 2 2 2 11" xfId="5258"/>
    <cellStyle name="Normal 2 2 2 27 2 2 2 2" xfId="5259"/>
    <cellStyle name="Normal 2 2 2 27 2 2 2 2 10" xfId="5260"/>
    <cellStyle name="Normal 2 2 2 27 2 2 2 2 10 2" xfId="11382"/>
    <cellStyle name="Normal 2 2 2 27 2 2 2 2 10 2 2" xfId="25133"/>
    <cellStyle name="Normal 2 2 2 27 2 2 2 2 10 3" xfId="17647"/>
    <cellStyle name="Normal 2 2 2 27 2 2 2 2 10 3 2" xfId="21398"/>
    <cellStyle name="Normal 2 2 2 27 2 2 2 2 10 4" xfId="13886"/>
    <cellStyle name="Normal 2 2 2 27 2 2 2 2 10 5" xfId="28870"/>
    <cellStyle name="Normal 2 2 2 27 2 2 2 2 10 6" xfId="32597"/>
    <cellStyle name="Normal 2 2 2 27 2 2 2 2 10 7" xfId="36330"/>
    <cellStyle name="Normal 2 2 2 27 2 2 2 2 10 8" xfId="40061"/>
    <cellStyle name="Normal 2 2 2 27 2 2 2 2 11" xfId="5261"/>
    <cellStyle name="Normal 2 2 2 27 2 2 2 2 11 2" xfId="11383"/>
    <cellStyle name="Normal 2 2 2 27 2 2 2 2 11 2 2" xfId="25134"/>
    <cellStyle name="Normal 2 2 2 27 2 2 2 2 11 3" xfId="17648"/>
    <cellStyle name="Normal 2 2 2 27 2 2 2 2 11 3 2" xfId="21399"/>
    <cellStyle name="Normal 2 2 2 27 2 2 2 2 11 4" xfId="13887"/>
    <cellStyle name="Normal 2 2 2 27 2 2 2 2 11 5" xfId="28871"/>
    <cellStyle name="Normal 2 2 2 27 2 2 2 2 11 6" xfId="32598"/>
    <cellStyle name="Normal 2 2 2 27 2 2 2 2 11 7" xfId="36331"/>
    <cellStyle name="Normal 2 2 2 27 2 2 2 2 11 8" xfId="40062"/>
    <cellStyle name="Normal 2 2 2 27 2 2 2 2 12" xfId="11381"/>
    <cellStyle name="Normal 2 2 2 27 2 2 2 2 12 2" xfId="25132"/>
    <cellStyle name="Normal 2 2 2 27 2 2 2 2 13" xfId="17646"/>
    <cellStyle name="Normal 2 2 2 27 2 2 2 2 13 2" xfId="21397"/>
    <cellStyle name="Normal 2 2 2 27 2 2 2 2 14" xfId="13885"/>
    <cellStyle name="Normal 2 2 2 27 2 2 2 2 15" xfId="28869"/>
    <cellStyle name="Normal 2 2 2 27 2 2 2 2 16" xfId="32596"/>
    <cellStyle name="Normal 2 2 2 27 2 2 2 2 17" xfId="36329"/>
    <cellStyle name="Normal 2 2 2 27 2 2 2 2 18" xfId="40060"/>
    <cellStyle name="Normal 2 2 2 27 2 2 2 2 2" xfId="5262"/>
    <cellStyle name="Normal 2 2 2 27 2 2 2 2 2 2" xfId="5263"/>
    <cellStyle name="Normal 2 2 2 27 2 2 2 2 2 2 2" xfId="11385"/>
    <cellStyle name="Normal 2 2 2 27 2 2 2 2 2 2 2 2" xfId="25135"/>
    <cellStyle name="Normal 2 2 2 27 2 2 2 2 2 2 3" xfId="17649"/>
    <cellStyle name="Normal 2 2 2 27 2 2 2 2 2 2 3 2" xfId="21400"/>
    <cellStyle name="Normal 2 2 2 27 2 2 2 2 2 2 4" xfId="13888"/>
    <cellStyle name="Normal 2 2 2 27 2 2 2 2 2 2 5" xfId="28872"/>
    <cellStyle name="Normal 2 2 2 27 2 2 2 2 2 2 6" xfId="32599"/>
    <cellStyle name="Normal 2 2 2 27 2 2 2 2 2 2 7" xfId="36332"/>
    <cellStyle name="Normal 2 2 2 27 2 2 2 2 2 2 8" xfId="40063"/>
    <cellStyle name="Normal 2 2 2 27 2 2 2 2 3" xfId="5264"/>
    <cellStyle name="Normal 2 2 2 27 2 2 2 2 3 2" xfId="11386"/>
    <cellStyle name="Normal 2 2 2 27 2 2 2 2 3 2 2" xfId="25136"/>
    <cellStyle name="Normal 2 2 2 27 2 2 2 2 3 3" xfId="17650"/>
    <cellStyle name="Normal 2 2 2 27 2 2 2 2 3 3 2" xfId="21401"/>
    <cellStyle name="Normal 2 2 2 27 2 2 2 2 3 4" xfId="13889"/>
    <cellStyle name="Normal 2 2 2 27 2 2 2 2 3 5" xfId="28873"/>
    <cellStyle name="Normal 2 2 2 27 2 2 2 2 3 6" xfId="32600"/>
    <cellStyle name="Normal 2 2 2 27 2 2 2 2 3 7" xfId="36333"/>
    <cellStyle name="Normal 2 2 2 27 2 2 2 2 3 8" xfId="40064"/>
    <cellStyle name="Normal 2 2 2 27 2 2 2 2 4" xfId="5265"/>
    <cellStyle name="Normal 2 2 2 27 2 2 2 2 4 2" xfId="11387"/>
    <cellStyle name="Normal 2 2 2 27 2 2 2 2 4 2 2" xfId="25137"/>
    <cellStyle name="Normal 2 2 2 27 2 2 2 2 4 3" xfId="17651"/>
    <cellStyle name="Normal 2 2 2 27 2 2 2 2 4 3 2" xfId="21402"/>
    <cellStyle name="Normal 2 2 2 27 2 2 2 2 4 4" xfId="13890"/>
    <cellStyle name="Normal 2 2 2 27 2 2 2 2 4 5" xfId="28874"/>
    <cellStyle name="Normal 2 2 2 27 2 2 2 2 4 6" xfId="32601"/>
    <cellStyle name="Normal 2 2 2 27 2 2 2 2 4 7" xfId="36334"/>
    <cellStyle name="Normal 2 2 2 27 2 2 2 2 4 8" xfId="40065"/>
    <cellStyle name="Normal 2 2 2 27 2 2 2 2 5" xfId="5266"/>
    <cellStyle name="Normal 2 2 2 27 2 2 2 2 5 2" xfId="11388"/>
    <cellStyle name="Normal 2 2 2 27 2 2 2 2 5 2 2" xfId="25138"/>
    <cellStyle name="Normal 2 2 2 27 2 2 2 2 5 3" xfId="17652"/>
    <cellStyle name="Normal 2 2 2 27 2 2 2 2 5 3 2" xfId="21403"/>
    <cellStyle name="Normal 2 2 2 27 2 2 2 2 5 4" xfId="13891"/>
    <cellStyle name="Normal 2 2 2 27 2 2 2 2 5 5" xfId="28875"/>
    <cellStyle name="Normal 2 2 2 27 2 2 2 2 5 6" xfId="32602"/>
    <cellStyle name="Normal 2 2 2 27 2 2 2 2 5 7" xfId="36335"/>
    <cellStyle name="Normal 2 2 2 27 2 2 2 2 5 8" xfId="40066"/>
    <cellStyle name="Normal 2 2 2 27 2 2 2 2 6" xfId="5267"/>
    <cellStyle name="Normal 2 2 2 27 2 2 2 2 6 2" xfId="11389"/>
    <cellStyle name="Normal 2 2 2 27 2 2 2 2 6 2 2" xfId="25139"/>
    <cellStyle name="Normal 2 2 2 27 2 2 2 2 6 3" xfId="17653"/>
    <cellStyle name="Normal 2 2 2 27 2 2 2 2 6 3 2" xfId="21404"/>
    <cellStyle name="Normal 2 2 2 27 2 2 2 2 6 4" xfId="13892"/>
    <cellStyle name="Normal 2 2 2 27 2 2 2 2 6 5" xfId="28876"/>
    <cellStyle name="Normal 2 2 2 27 2 2 2 2 6 6" xfId="32603"/>
    <cellStyle name="Normal 2 2 2 27 2 2 2 2 6 7" xfId="36336"/>
    <cellStyle name="Normal 2 2 2 27 2 2 2 2 6 8" xfId="40067"/>
    <cellStyle name="Normal 2 2 2 27 2 2 2 2 7" xfId="5268"/>
    <cellStyle name="Normal 2 2 2 27 2 2 2 2 7 2" xfId="11390"/>
    <cellStyle name="Normal 2 2 2 27 2 2 2 2 7 2 2" xfId="25140"/>
    <cellStyle name="Normal 2 2 2 27 2 2 2 2 7 3" xfId="17654"/>
    <cellStyle name="Normal 2 2 2 27 2 2 2 2 7 3 2" xfId="21405"/>
    <cellStyle name="Normal 2 2 2 27 2 2 2 2 7 4" xfId="13893"/>
    <cellStyle name="Normal 2 2 2 27 2 2 2 2 7 5" xfId="28877"/>
    <cellStyle name="Normal 2 2 2 27 2 2 2 2 7 6" xfId="32604"/>
    <cellStyle name="Normal 2 2 2 27 2 2 2 2 7 7" xfId="36337"/>
    <cellStyle name="Normal 2 2 2 27 2 2 2 2 7 8" xfId="40068"/>
    <cellStyle name="Normal 2 2 2 27 2 2 2 2 8" xfId="5269"/>
    <cellStyle name="Normal 2 2 2 27 2 2 2 2 8 2" xfId="11391"/>
    <cellStyle name="Normal 2 2 2 27 2 2 2 2 8 2 2" xfId="25141"/>
    <cellStyle name="Normal 2 2 2 27 2 2 2 2 8 3" xfId="17655"/>
    <cellStyle name="Normal 2 2 2 27 2 2 2 2 8 3 2" xfId="21406"/>
    <cellStyle name="Normal 2 2 2 27 2 2 2 2 8 4" xfId="13894"/>
    <cellStyle name="Normal 2 2 2 27 2 2 2 2 8 5" xfId="28878"/>
    <cellStyle name="Normal 2 2 2 27 2 2 2 2 8 6" xfId="32605"/>
    <cellStyle name="Normal 2 2 2 27 2 2 2 2 8 7" xfId="36338"/>
    <cellStyle name="Normal 2 2 2 27 2 2 2 2 8 8" xfId="40069"/>
    <cellStyle name="Normal 2 2 2 27 2 2 2 2 9" xfId="5270"/>
    <cellStyle name="Normal 2 2 2 27 2 2 2 2 9 2" xfId="11392"/>
    <cellStyle name="Normal 2 2 2 27 2 2 2 2 9 2 2" xfId="25142"/>
    <cellStyle name="Normal 2 2 2 27 2 2 2 2 9 3" xfId="17656"/>
    <cellStyle name="Normal 2 2 2 27 2 2 2 2 9 3 2" xfId="21407"/>
    <cellStyle name="Normal 2 2 2 27 2 2 2 2 9 4" xfId="13895"/>
    <cellStyle name="Normal 2 2 2 27 2 2 2 2 9 5" xfId="28879"/>
    <cellStyle name="Normal 2 2 2 27 2 2 2 2 9 6" xfId="32606"/>
    <cellStyle name="Normal 2 2 2 27 2 2 2 2 9 7" xfId="36339"/>
    <cellStyle name="Normal 2 2 2 27 2 2 2 2 9 8" xfId="40070"/>
    <cellStyle name="Normal 2 2 2 27 2 2 2 3" xfId="5271"/>
    <cellStyle name="Normal 2 2 2 27 2 2 2 3 2" xfId="5272"/>
    <cellStyle name="Normal 2 2 2 27 2 2 2 3 3" xfId="11393"/>
    <cellStyle name="Normal 2 2 2 27 2 2 2 3 3 2" xfId="25143"/>
    <cellStyle name="Normal 2 2 2 27 2 2 2 3 4" xfId="17657"/>
    <cellStyle name="Normal 2 2 2 27 2 2 2 3 4 2" xfId="21408"/>
    <cellStyle name="Normal 2 2 2 27 2 2 2 3 5" xfId="13896"/>
    <cellStyle name="Normal 2 2 2 27 2 2 2 3 6" xfId="28880"/>
    <cellStyle name="Normal 2 2 2 27 2 2 2 3 7" xfId="32607"/>
    <cellStyle name="Normal 2 2 2 27 2 2 2 3 8" xfId="36340"/>
    <cellStyle name="Normal 2 2 2 27 2 2 2 3 9" xfId="40071"/>
    <cellStyle name="Normal 2 2 2 27 2 2 2 4" xfId="5273"/>
    <cellStyle name="Normal 2 2 2 27 2 2 2 5" xfId="5274"/>
    <cellStyle name="Normal 2 2 2 27 2 2 2 6" xfId="5275"/>
    <cellStyle name="Normal 2 2 2 27 2 2 2 7" xfId="5276"/>
    <cellStyle name="Normal 2 2 2 27 2 2 2 8" xfId="5277"/>
    <cellStyle name="Normal 2 2 2 27 2 2 2 9" xfId="5278"/>
    <cellStyle name="Normal 2 2 2 27 2 2 3" xfId="5279"/>
    <cellStyle name="Normal 2 2 2 27 2 2 3 2" xfId="5280"/>
    <cellStyle name="Normal 2 2 2 27 2 2 3 2 2" xfId="11400"/>
    <cellStyle name="Normal 2 2 2 27 2 2 3 2 2 2" xfId="25144"/>
    <cellStyle name="Normal 2 2 2 27 2 2 3 2 3" xfId="17658"/>
    <cellStyle name="Normal 2 2 2 27 2 2 3 2 3 2" xfId="21409"/>
    <cellStyle name="Normal 2 2 2 27 2 2 3 2 4" xfId="13897"/>
    <cellStyle name="Normal 2 2 2 27 2 2 3 2 5" xfId="28881"/>
    <cellStyle name="Normal 2 2 2 27 2 2 3 2 6" xfId="32608"/>
    <cellStyle name="Normal 2 2 2 27 2 2 3 2 7" xfId="36341"/>
    <cellStyle name="Normal 2 2 2 27 2 2 3 2 8" xfId="40072"/>
    <cellStyle name="Normal 2 2 2 27 2 2 4" xfId="5281"/>
    <cellStyle name="Normal 2 2 2 27 2 2 4 2" xfId="11401"/>
    <cellStyle name="Normal 2 2 2 27 2 2 4 2 2" xfId="25145"/>
    <cellStyle name="Normal 2 2 2 27 2 2 4 3" xfId="17659"/>
    <cellStyle name="Normal 2 2 2 27 2 2 4 3 2" xfId="21410"/>
    <cellStyle name="Normal 2 2 2 27 2 2 4 4" xfId="13898"/>
    <cellStyle name="Normal 2 2 2 27 2 2 4 5" xfId="28882"/>
    <cellStyle name="Normal 2 2 2 27 2 2 4 6" xfId="32609"/>
    <cellStyle name="Normal 2 2 2 27 2 2 4 7" xfId="36342"/>
    <cellStyle name="Normal 2 2 2 27 2 2 4 8" xfId="40073"/>
    <cellStyle name="Normal 2 2 2 27 2 2 5" xfId="5282"/>
    <cellStyle name="Normal 2 2 2 27 2 2 5 2" xfId="11402"/>
    <cellStyle name="Normal 2 2 2 27 2 2 5 2 2" xfId="25146"/>
    <cellStyle name="Normal 2 2 2 27 2 2 5 3" xfId="17660"/>
    <cellStyle name="Normal 2 2 2 27 2 2 5 3 2" xfId="21411"/>
    <cellStyle name="Normal 2 2 2 27 2 2 5 4" xfId="13899"/>
    <cellStyle name="Normal 2 2 2 27 2 2 5 5" xfId="28883"/>
    <cellStyle name="Normal 2 2 2 27 2 2 5 6" xfId="32610"/>
    <cellStyle name="Normal 2 2 2 27 2 2 5 7" xfId="36343"/>
    <cellStyle name="Normal 2 2 2 27 2 2 5 8" xfId="40074"/>
    <cellStyle name="Normal 2 2 2 27 2 2 6" xfId="5283"/>
    <cellStyle name="Normal 2 2 2 27 2 2 6 2" xfId="11403"/>
    <cellStyle name="Normal 2 2 2 27 2 2 6 2 2" xfId="25147"/>
    <cellStyle name="Normal 2 2 2 27 2 2 6 3" xfId="17661"/>
    <cellStyle name="Normal 2 2 2 27 2 2 6 3 2" xfId="21412"/>
    <cellStyle name="Normal 2 2 2 27 2 2 6 4" xfId="13900"/>
    <cellStyle name="Normal 2 2 2 27 2 2 6 5" xfId="28884"/>
    <cellStyle name="Normal 2 2 2 27 2 2 6 6" xfId="32611"/>
    <cellStyle name="Normal 2 2 2 27 2 2 6 7" xfId="36344"/>
    <cellStyle name="Normal 2 2 2 27 2 2 6 8" xfId="40075"/>
    <cellStyle name="Normal 2 2 2 27 2 2 7" xfId="5284"/>
    <cellStyle name="Normal 2 2 2 27 2 2 7 2" xfId="11404"/>
    <cellStyle name="Normal 2 2 2 27 2 2 7 2 2" xfId="25148"/>
    <cellStyle name="Normal 2 2 2 27 2 2 7 3" xfId="17662"/>
    <cellStyle name="Normal 2 2 2 27 2 2 7 3 2" xfId="21413"/>
    <cellStyle name="Normal 2 2 2 27 2 2 7 4" xfId="13901"/>
    <cellStyle name="Normal 2 2 2 27 2 2 7 5" xfId="28885"/>
    <cellStyle name="Normal 2 2 2 27 2 2 7 6" xfId="32612"/>
    <cellStyle name="Normal 2 2 2 27 2 2 7 7" xfId="36345"/>
    <cellStyle name="Normal 2 2 2 27 2 2 7 8" xfId="40076"/>
    <cellStyle name="Normal 2 2 2 27 2 2 8" xfId="5285"/>
    <cellStyle name="Normal 2 2 2 27 2 2 8 2" xfId="11405"/>
    <cellStyle name="Normal 2 2 2 27 2 2 8 2 2" xfId="25149"/>
    <cellStyle name="Normal 2 2 2 27 2 2 8 3" xfId="17663"/>
    <cellStyle name="Normal 2 2 2 27 2 2 8 3 2" xfId="21414"/>
    <cellStyle name="Normal 2 2 2 27 2 2 8 4" xfId="13902"/>
    <cellStyle name="Normal 2 2 2 27 2 2 8 5" xfId="28886"/>
    <cellStyle name="Normal 2 2 2 27 2 2 8 6" xfId="32613"/>
    <cellStyle name="Normal 2 2 2 27 2 2 8 7" xfId="36346"/>
    <cellStyle name="Normal 2 2 2 27 2 2 8 8" xfId="40077"/>
    <cellStyle name="Normal 2 2 2 27 2 2 9" xfId="5286"/>
    <cellStyle name="Normal 2 2 2 27 2 2 9 2" xfId="11406"/>
    <cellStyle name="Normal 2 2 2 27 2 2 9 2 2" xfId="25150"/>
    <cellStyle name="Normal 2 2 2 27 2 2 9 3" xfId="17664"/>
    <cellStyle name="Normal 2 2 2 27 2 2 9 3 2" xfId="21415"/>
    <cellStyle name="Normal 2 2 2 27 2 2 9 4" xfId="13903"/>
    <cellStyle name="Normal 2 2 2 27 2 2 9 5" xfId="28887"/>
    <cellStyle name="Normal 2 2 2 27 2 2 9 6" xfId="32614"/>
    <cellStyle name="Normal 2 2 2 27 2 2 9 7" xfId="36347"/>
    <cellStyle name="Normal 2 2 2 27 2 2 9 8" xfId="40078"/>
    <cellStyle name="Normal 2 2 2 27 2 3" xfId="5287"/>
    <cellStyle name="Normal 2 2 2 27 2 3 10" xfId="5288"/>
    <cellStyle name="Normal 2 2 2 27 2 3 10 2" xfId="11408"/>
    <cellStyle name="Normal 2 2 2 27 2 3 10 2 2" xfId="25152"/>
    <cellStyle name="Normal 2 2 2 27 2 3 10 3" xfId="17666"/>
    <cellStyle name="Normal 2 2 2 27 2 3 10 3 2" xfId="21417"/>
    <cellStyle name="Normal 2 2 2 27 2 3 10 4" xfId="13905"/>
    <cellStyle name="Normal 2 2 2 27 2 3 10 5" xfId="28889"/>
    <cellStyle name="Normal 2 2 2 27 2 3 10 6" xfId="32616"/>
    <cellStyle name="Normal 2 2 2 27 2 3 10 7" xfId="36349"/>
    <cellStyle name="Normal 2 2 2 27 2 3 10 8" xfId="40080"/>
    <cellStyle name="Normal 2 2 2 27 2 3 11" xfId="5289"/>
    <cellStyle name="Normal 2 2 2 27 2 3 11 2" xfId="11409"/>
    <cellStyle name="Normal 2 2 2 27 2 3 11 2 2" xfId="25153"/>
    <cellStyle name="Normal 2 2 2 27 2 3 11 3" xfId="17667"/>
    <cellStyle name="Normal 2 2 2 27 2 3 11 3 2" xfId="21418"/>
    <cellStyle name="Normal 2 2 2 27 2 3 11 4" xfId="13906"/>
    <cellStyle name="Normal 2 2 2 27 2 3 11 5" xfId="28890"/>
    <cellStyle name="Normal 2 2 2 27 2 3 11 6" xfId="32617"/>
    <cellStyle name="Normal 2 2 2 27 2 3 11 7" xfId="36350"/>
    <cellStyle name="Normal 2 2 2 27 2 3 11 8" xfId="40081"/>
    <cellStyle name="Normal 2 2 2 27 2 3 12" xfId="11407"/>
    <cellStyle name="Normal 2 2 2 27 2 3 12 2" xfId="25151"/>
    <cellStyle name="Normal 2 2 2 27 2 3 13" xfId="17665"/>
    <cellStyle name="Normal 2 2 2 27 2 3 13 2" xfId="21416"/>
    <cellStyle name="Normal 2 2 2 27 2 3 14" xfId="13904"/>
    <cellStyle name="Normal 2 2 2 27 2 3 15" xfId="28888"/>
    <cellStyle name="Normal 2 2 2 27 2 3 16" xfId="32615"/>
    <cellStyle name="Normal 2 2 2 27 2 3 17" xfId="36348"/>
    <cellStyle name="Normal 2 2 2 27 2 3 18" xfId="40079"/>
    <cellStyle name="Normal 2 2 2 27 2 3 2" xfId="5290"/>
    <cellStyle name="Normal 2 2 2 27 2 3 2 2" xfId="5291"/>
    <cellStyle name="Normal 2 2 2 27 2 3 2 2 2" xfId="11410"/>
    <cellStyle name="Normal 2 2 2 27 2 3 2 2 2 2" xfId="25154"/>
    <cellStyle name="Normal 2 2 2 27 2 3 2 2 3" xfId="17668"/>
    <cellStyle name="Normal 2 2 2 27 2 3 2 2 3 2" xfId="21419"/>
    <cellStyle name="Normal 2 2 2 27 2 3 2 2 4" xfId="13907"/>
    <cellStyle name="Normal 2 2 2 27 2 3 2 2 5" xfId="28891"/>
    <cellStyle name="Normal 2 2 2 27 2 3 2 2 6" xfId="32618"/>
    <cellStyle name="Normal 2 2 2 27 2 3 2 2 7" xfId="36351"/>
    <cellStyle name="Normal 2 2 2 27 2 3 2 2 8" xfId="40082"/>
    <cellStyle name="Normal 2 2 2 27 2 3 3" xfId="5292"/>
    <cellStyle name="Normal 2 2 2 27 2 3 3 2" xfId="11411"/>
    <cellStyle name="Normal 2 2 2 27 2 3 3 2 2" xfId="25155"/>
    <cellStyle name="Normal 2 2 2 27 2 3 3 3" xfId="17669"/>
    <cellStyle name="Normal 2 2 2 27 2 3 3 3 2" xfId="21420"/>
    <cellStyle name="Normal 2 2 2 27 2 3 3 4" xfId="13908"/>
    <cellStyle name="Normal 2 2 2 27 2 3 3 5" xfId="28892"/>
    <cellStyle name="Normal 2 2 2 27 2 3 3 6" xfId="32619"/>
    <cellStyle name="Normal 2 2 2 27 2 3 3 7" xfId="36352"/>
    <cellStyle name="Normal 2 2 2 27 2 3 3 8" xfId="40083"/>
    <cellStyle name="Normal 2 2 2 27 2 3 4" xfId="5293"/>
    <cellStyle name="Normal 2 2 2 27 2 3 4 2" xfId="11412"/>
    <cellStyle name="Normal 2 2 2 27 2 3 4 2 2" xfId="25156"/>
    <cellStyle name="Normal 2 2 2 27 2 3 4 3" xfId="17670"/>
    <cellStyle name="Normal 2 2 2 27 2 3 4 3 2" xfId="21421"/>
    <cellStyle name="Normal 2 2 2 27 2 3 4 4" xfId="13909"/>
    <cellStyle name="Normal 2 2 2 27 2 3 4 5" xfId="28893"/>
    <cellStyle name="Normal 2 2 2 27 2 3 4 6" xfId="32620"/>
    <cellStyle name="Normal 2 2 2 27 2 3 4 7" xfId="36353"/>
    <cellStyle name="Normal 2 2 2 27 2 3 4 8" xfId="40084"/>
    <cellStyle name="Normal 2 2 2 27 2 3 5" xfId="5294"/>
    <cellStyle name="Normal 2 2 2 27 2 3 5 2" xfId="11413"/>
    <cellStyle name="Normal 2 2 2 27 2 3 5 2 2" xfId="25157"/>
    <cellStyle name="Normal 2 2 2 27 2 3 5 3" xfId="17671"/>
    <cellStyle name="Normal 2 2 2 27 2 3 5 3 2" xfId="21422"/>
    <cellStyle name="Normal 2 2 2 27 2 3 5 4" xfId="13910"/>
    <cellStyle name="Normal 2 2 2 27 2 3 5 5" xfId="28894"/>
    <cellStyle name="Normal 2 2 2 27 2 3 5 6" xfId="32621"/>
    <cellStyle name="Normal 2 2 2 27 2 3 5 7" xfId="36354"/>
    <cellStyle name="Normal 2 2 2 27 2 3 5 8" xfId="40085"/>
    <cellStyle name="Normal 2 2 2 27 2 3 6" xfId="5295"/>
    <cellStyle name="Normal 2 2 2 27 2 3 6 2" xfId="11414"/>
    <cellStyle name="Normal 2 2 2 27 2 3 6 2 2" xfId="25158"/>
    <cellStyle name="Normal 2 2 2 27 2 3 6 3" xfId="17672"/>
    <cellStyle name="Normal 2 2 2 27 2 3 6 3 2" xfId="21423"/>
    <cellStyle name="Normal 2 2 2 27 2 3 6 4" xfId="13911"/>
    <cellStyle name="Normal 2 2 2 27 2 3 6 5" xfId="28895"/>
    <cellStyle name="Normal 2 2 2 27 2 3 6 6" xfId="32622"/>
    <cellStyle name="Normal 2 2 2 27 2 3 6 7" xfId="36355"/>
    <cellStyle name="Normal 2 2 2 27 2 3 6 8" xfId="40086"/>
    <cellStyle name="Normal 2 2 2 27 2 3 7" xfId="5296"/>
    <cellStyle name="Normal 2 2 2 27 2 3 7 2" xfId="11415"/>
    <cellStyle name="Normal 2 2 2 27 2 3 7 2 2" xfId="25159"/>
    <cellStyle name="Normal 2 2 2 27 2 3 7 3" xfId="17673"/>
    <cellStyle name="Normal 2 2 2 27 2 3 7 3 2" xfId="21424"/>
    <cellStyle name="Normal 2 2 2 27 2 3 7 4" xfId="13912"/>
    <cellStyle name="Normal 2 2 2 27 2 3 7 5" xfId="28896"/>
    <cellStyle name="Normal 2 2 2 27 2 3 7 6" xfId="32623"/>
    <cellStyle name="Normal 2 2 2 27 2 3 7 7" xfId="36356"/>
    <cellStyle name="Normal 2 2 2 27 2 3 7 8" xfId="40087"/>
    <cellStyle name="Normal 2 2 2 27 2 3 8" xfId="5297"/>
    <cellStyle name="Normal 2 2 2 27 2 3 8 2" xfId="11416"/>
    <cellStyle name="Normal 2 2 2 27 2 3 8 2 2" xfId="25160"/>
    <cellStyle name="Normal 2 2 2 27 2 3 8 3" xfId="17674"/>
    <cellStyle name="Normal 2 2 2 27 2 3 8 3 2" xfId="21425"/>
    <cellStyle name="Normal 2 2 2 27 2 3 8 4" xfId="13913"/>
    <cellStyle name="Normal 2 2 2 27 2 3 8 5" xfId="28897"/>
    <cellStyle name="Normal 2 2 2 27 2 3 8 6" xfId="32624"/>
    <cellStyle name="Normal 2 2 2 27 2 3 8 7" xfId="36357"/>
    <cellStyle name="Normal 2 2 2 27 2 3 8 8" xfId="40088"/>
    <cellStyle name="Normal 2 2 2 27 2 3 9" xfId="5298"/>
    <cellStyle name="Normal 2 2 2 27 2 3 9 2" xfId="11417"/>
    <cellStyle name="Normal 2 2 2 27 2 3 9 2 2" xfId="25161"/>
    <cellStyle name="Normal 2 2 2 27 2 3 9 3" xfId="17675"/>
    <cellStyle name="Normal 2 2 2 27 2 3 9 3 2" xfId="21426"/>
    <cellStyle name="Normal 2 2 2 27 2 3 9 4" xfId="13914"/>
    <cellStyle name="Normal 2 2 2 27 2 3 9 5" xfId="28898"/>
    <cellStyle name="Normal 2 2 2 27 2 3 9 6" xfId="32625"/>
    <cellStyle name="Normal 2 2 2 27 2 3 9 7" xfId="36358"/>
    <cellStyle name="Normal 2 2 2 27 2 3 9 8" xfId="40089"/>
    <cellStyle name="Normal 2 2 2 27 2 4" xfId="5299"/>
    <cellStyle name="Normal 2 2 2 27 2 4 2" xfId="5300"/>
    <cellStyle name="Normal 2 2 2 27 2 4 3" xfId="11418"/>
    <cellStyle name="Normal 2 2 2 27 2 4 3 2" xfId="25162"/>
    <cellStyle name="Normal 2 2 2 27 2 4 4" xfId="17676"/>
    <cellStyle name="Normal 2 2 2 27 2 4 4 2" xfId="21427"/>
    <cellStyle name="Normal 2 2 2 27 2 4 5" xfId="13915"/>
    <cellStyle name="Normal 2 2 2 27 2 4 6" xfId="28899"/>
    <cellStyle name="Normal 2 2 2 27 2 4 7" xfId="32626"/>
    <cellStyle name="Normal 2 2 2 27 2 4 8" xfId="36359"/>
    <cellStyle name="Normal 2 2 2 27 2 4 9" xfId="40090"/>
    <cellStyle name="Normal 2 2 2 27 2 5" xfId="5301"/>
    <cellStyle name="Normal 2 2 2 27 2 6" xfId="5302"/>
    <cellStyle name="Normal 2 2 2 27 2 7" xfId="5303"/>
    <cellStyle name="Normal 2 2 2 27 2 8" xfId="5304"/>
    <cellStyle name="Normal 2 2 2 27 2 9" xfId="5305"/>
    <cellStyle name="Normal 2 2 2 27 20" xfId="40051"/>
    <cellStyle name="Normal 2 2 2 27 3" xfId="5306"/>
    <cellStyle name="Normal 2 2 2 27 3 10" xfId="5307"/>
    <cellStyle name="Normal 2 2 2 27 3 11" xfId="5308"/>
    <cellStyle name="Normal 2 2 2 27 3 2" xfId="5309"/>
    <cellStyle name="Normal 2 2 2 27 3 2 10" xfId="5310"/>
    <cellStyle name="Normal 2 2 2 27 3 2 10 2" xfId="11424"/>
    <cellStyle name="Normal 2 2 2 27 3 2 10 2 2" xfId="25164"/>
    <cellStyle name="Normal 2 2 2 27 3 2 10 3" xfId="17678"/>
    <cellStyle name="Normal 2 2 2 27 3 2 10 3 2" xfId="21429"/>
    <cellStyle name="Normal 2 2 2 27 3 2 10 4" xfId="13917"/>
    <cellStyle name="Normal 2 2 2 27 3 2 10 5" xfId="28901"/>
    <cellStyle name="Normal 2 2 2 27 3 2 10 6" xfId="32628"/>
    <cellStyle name="Normal 2 2 2 27 3 2 10 7" xfId="36361"/>
    <cellStyle name="Normal 2 2 2 27 3 2 10 8" xfId="40092"/>
    <cellStyle name="Normal 2 2 2 27 3 2 11" xfId="5311"/>
    <cellStyle name="Normal 2 2 2 27 3 2 11 2" xfId="11425"/>
    <cellStyle name="Normal 2 2 2 27 3 2 11 2 2" xfId="25165"/>
    <cellStyle name="Normal 2 2 2 27 3 2 11 3" xfId="17679"/>
    <cellStyle name="Normal 2 2 2 27 3 2 11 3 2" xfId="21430"/>
    <cellStyle name="Normal 2 2 2 27 3 2 11 4" xfId="13918"/>
    <cellStyle name="Normal 2 2 2 27 3 2 11 5" xfId="28902"/>
    <cellStyle name="Normal 2 2 2 27 3 2 11 6" xfId="32629"/>
    <cellStyle name="Normal 2 2 2 27 3 2 11 7" xfId="36362"/>
    <cellStyle name="Normal 2 2 2 27 3 2 11 8" xfId="40093"/>
    <cellStyle name="Normal 2 2 2 27 3 2 12" xfId="11423"/>
    <cellStyle name="Normal 2 2 2 27 3 2 12 2" xfId="25163"/>
    <cellStyle name="Normal 2 2 2 27 3 2 13" xfId="17677"/>
    <cellStyle name="Normal 2 2 2 27 3 2 13 2" xfId="21428"/>
    <cellStyle name="Normal 2 2 2 27 3 2 14" xfId="13916"/>
    <cellStyle name="Normal 2 2 2 27 3 2 15" xfId="28900"/>
    <cellStyle name="Normal 2 2 2 27 3 2 16" xfId="32627"/>
    <cellStyle name="Normal 2 2 2 27 3 2 17" xfId="36360"/>
    <cellStyle name="Normal 2 2 2 27 3 2 18" xfId="40091"/>
    <cellStyle name="Normal 2 2 2 27 3 2 2" xfId="5312"/>
    <cellStyle name="Normal 2 2 2 27 3 2 2 2" xfId="5313"/>
    <cellStyle name="Normal 2 2 2 27 3 2 2 2 2" xfId="11427"/>
    <cellStyle name="Normal 2 2 2 27 3 2 2 2 2 2" xfId="25166"/>
    <cellStyle name="Normal 2 2 2 27 3 2 2 2 3" xfId="17680"/>
    <cellStyle name="Normal 2 2 2 27 3 2 2 2 3 2" xfId="21431"/>
    <cellStyle name="Normal 2 2 2 27 3 2 2 2 4" xfId="13919"/>
    <cellStyle name="Normal 2 2 2 27 3 2 2 2 5" xfId="28903"/>
    <cellStyle name="Normal 2 2 2 27 3 2 2 2 6" xfId="32630"/>
    <cellStyle name="Normal 2 2 2 27 3 2 2 2 7" xfId="36363"/>
    <cellStyle name="Normal 2 2 2 27 3 2 2 2 8" xfId="40094"/>
    <cellStyle name="Normal 2 2 2 27 3 2 3" xfId="5314"/>
    <cellStyle name="Normal 2 2 2 27 3 2 3 2" xfId="11428"/>
    <cellStyle name="Normal 2 2 2 27 3 2 3 2 2" xfId="25167"/>
    <cellStyle name="Normal 2 2 2 27 3 2 3 3" xfId="17681"/>
    <cellStyle name="Normal 2 2 2 27 3 2 3 3 2" xfId="21432"/>
    <cellStyle name="Normal 2 2 2 27 3 2 3 4" xfId="13920"/>
    <cellStyle name="Normal 2 2 2 27 3 2 3 5" xfId="28904"/>
    <cellStyle name="Normal 2 2 2 27 3 2 3 6" xfId="32631"/>
    <cellStyle name="Normal 2 2 2 27 3 2 3 7" xfId="36364"/>
    <cellStyle name="Normal 2 2 2 27 3 2 3 8" xfId="40095"/>
    <cellStyle name="Normal 2 2 2 27 3 2 4" xfId="5315"/>
    <cellStyle name="Normal 2 2 2 27 3 2 4 2" xfId="11429"/>
    <cellStyle name="Normal 2 2 2 27 3 2 4 2 2" xfId="25168"/>
    <cellStyle name="Normal 2 2 2 27 3 2 4 3" xfId="17682"/>
    <cellStyle name="Normal 2 2 2 27 3 2 4 3 2" xfId="21433"/>
    <cellStyle name="Normal 2 2 2 27 3 2 4 4" xfId="13921"/>
    <cellStyle name="Normal 2 2 2 27 3 2 4 5" xfId="28905"/>
    <cellStyle name="Normal 2 2 2 27 3 2 4 6" xfId="32632"/>
    <cellStyle name="Normal 2 2 2 27 3 2 4 7" xfId="36365"/>
    <cellStyle name="Normal 2 2 2 27 3 2 4 8" xfId="40096"/>
    <cellStyle name="Normal 2 2 2 27 3 2 5" xfId="5316"/>
    <cellStyle name="Normal 2 2 2 27 3 2 5 2" xfId="11430"/>
    <cellStyle name="Normal 2 2 2 27 3 2 5 2 2" xfId="25169"/>
    <cellStyle name="Normal 2 2 2 27 3 2 5 3" xfId="17683"/>
    <cellStyle name="Normal 2 2 2 27 3 2 5 3 2" xfId="21434"/>
    <cellStyle name="Normal 2 2 2 27 3 2 5 4" xfId="13922"/>
    <cellStyle name="Normal 2 2 2 27 3 2 5 5" xfId="28906"/>
    <cellStyle name="Normal 2 2 2 27 3 2 5 6" xfId="32633"/>
    <cellStyle name="Normal 2 2 2 27 3 2 5 7" xfId="36366"/>
    <cellStyle name="Normal 2 2 2 27 3 2 5 8" xfId="40097"/>
    <cellStyle name="Normal 2 2 2 27 3 2 6" xfId="5317"/>
    <cellStyle name="Normal 2 2 2 27 3 2 6 2" xfId="11431"/>
    <cellStyle name="Normal 2 2 2 27 3 2 6 2 2" xfId="25170"/>
    <cellStyle name="Normal 2 2 2 27 3 2 6 3" xfId="17684"/>
    <cellStyle name="Normal 2 2 2 27 3 2 6 3 2" xfId="21435"/>
    <cellStyle name="Normal 2 2 2 27 3 2 6 4" xfId="13923"/>
    <cellStyle name="Normal 2 2 2 27 3 2 6 5" xfId="28907"/>
    <cellStyle name="Normal 2 2 2 27 3 2 6 6" xfId="32634"/>
    <cellStyle name="Normal 2 2 2 27 3 2 6 7" xfId="36367"/>
    <cellStyle name="Normal 2 2 2 27 3 2 6 8" xfId="40098"/>
    <cellStyle name="Normal 2 2 2 27 3 2 7" xfId="5318"/>
    <cellStyle name="Normal 2 2 2 27 3 2 7 2" xfId="11432"/>
    <cellStyle name="Normal 2 2 2 27 3 2 7 2 2" xfId="25171"/>
    <cellStyle name="Normal 2 2 2 27 3 2 7 3" xfId="17685"/>
    <cellStyle name="Normal 2 2 2 27 3 2 7 3 2" xfId="21436"/>
    <cellStyle name="Normal 2 2 2 27 3 2 7 4" xfId="13924"/>
    <cellStyle name="Normal 2 2 2 27 3 2 7 5" xfId="28908"/>
    <cellStyle name="Normal 2 2 2 27 3 2 7 6" xfId="32635"/>
    <cellStyle name="Normal 2 2 2 27 3 2 7 7" xfId="36368"/>
    <cellStyle name="Normal 2 2 2 27 3 2 7 8" xfId="40099"/>
    <cellStyle name="Normal 2 2 2 27 3 2 8" xfId="5319"/>
    <cellStyle name="Normal 2 2 2 27 3 2 8 2" xfId="11433"/>
    <cellStyle name="Normal 2 2 2 27 3 2 8 2 2" xfId="25172"/>
    <cellStyle name="Normal 2 2 2 27 3 2 8 3" xfId="17686"/>
    <cellStyle name="Normal 2 2 2 27 3 2 8 3 2" xfId="21437"/>
    <cellStyle name="Normal 2 2 2 27 3 2 8 4" xfId="13925"/>
    <cellStyle name="Normal 2 2 2 27 3 2 8 5" xfId="28909"/>
    <cellStyle name="Normal 2 2 2 27 3 2 8 6" xfId="32636"/>
    <cellStyle name="Normal 2 2 2 27 3 2 8 7" xfId="36369"/>
    <cellStyle name="Normal 2 2 2 27 3 2 8 8" xfId="40100"/>
    <cellStyle name="Normal 2 2 2 27 3 2 9" xfId="5320"/>
    <cellStyle name="Normal 2 2 2 27 3 2 9 2" xfId="11434"/>
    <cellStyle name="Normal 2 2 2 27 3 2 9 2 2" xfId="25173"/>
    <cellStyle name="Normal 2 2 2 27 3 2 9 3" xfId="17687"/>
    <cellStyle name="Normal 2 2 2 27 3 2 9 3 2" xfId="21438"/>
    <cellStyle name="Normal 2 2 2 27 3 2 9 4" xfId="13926"/>
    <cellStyle name="Normal 2 2 2 27 3 2 9 5" xfId="28910"/>
    <cellStyle name="Normal 2 2 2 27 3 2 9 6" xfId="32637"/>
    <cellStyle name="Normal 2 2 2 27 3 2 9 7" xfId="36370"/>
    <cellStyle name="Normal 2 2 2 27 3 2 9 8" xfId="40101"/>
    <cellStyle name="Normal 2 2 2 27 3 3" xfId="5321"/>
    <cellStyle name="Normal 2 2 2 27 3 3 2" xfId="5322"/>
    <cellStyle name="Normal 2 2 2 27 3 3 3" xfId="11435"/>
    <cellStyle name="Normal 2 2 2 27 3 3 3 2" xfId="25174"/>
    <cellStyle name="Normal 2 2 2 27 3 3 4" xfId="17688"/>
    <cellStyle name="Normal 2 2 2 27 3 3 4 2" xfId="21439"/>
    <cellStyle name="Normal 2 2 2 27 3 3 5" xfId="13927"/>
    <cellStyle name="Normal 2 2 2 27 3 3 6" xfId="28911"/>
    <cellStyle name="Normal 2 2 2 27 3 3 7" xfId="32638"/>
    <cellStyle name="Normal 2 2 2 27 3 3 8" xfId="36371"/>
    <cellStyle name="Normal 2 2 2 27 3 3 9" xfId="40102"/>
    <cellStyle name="Normal 2 2 2 27 3 4" xfId="5323"/>
    <cellStyle name="Normal 2 2 2 27 3 5" xfId="5324"/>
    <cellStyle name="Normal 2 2 2 27 3 6" xfId="5325"/>
    <cellStyle name="Normal 2 2 2 27 3 7" xfId="5326"/>
    <cellStyle name="Normal 2 2 2 27 3 8" xfId="5327"/>
    <cellStyle name="Normal 2 2 2 27 3 9" xfId="5328"/>
    <cellStyle name="Normal 2 2 2 27 4" xfId="5329"/>
    <cellStyle name="Normal 2 2 2 27 4 2" xfId="5330"/>
    <cellStyle name="Normal 2 2 2 27 4 2 2" xfId="11443"/>
    <cellStyle name="Normal 2 2 2 27 4 2 2 2" xfId="25175"/>
    <cellStyle name="Normal 2 2 2 27 4 2 3" xfId="17689"/>
    <cellStyle name="Normal 2 2 2 27 4 2 3 2" xfId="21440"/>
    <cellStyle name="Normal 2 2 2 27 4 2 4" xfId="13928"/>
    <cellStyle name="Normal 2 2 2 27 4 2 5" xfId="28912"/>
    <cellStyle name="Normal 2 2 2 27 4 2 6" xfId="32639"/>
    <cellStyle name="Normal 2 2 2 27 4 2 7" xfId="36372"/>
    <cellStyle name="Normal 2 2 2 27 4 2 8" xfId="40103"/>
    <cellStyle name="Normal 2 2 2 27 5" xfId="5331"/>
    <cellStyle name="Normal 2 2 2 27 5 2" xfId="11444"/>
    <cellStyle name="Normal 2 2 2 27 5 2 2" xfId="25176"/>
    <cellStyle name="Normal 2 2 2 27 5 3" xfId="17690"/>
    <cellStyle name="Normal 2 2 2 27 5 3 2" xfId="21441"/>
    <cellStyle name="Normal 2 2 2 27 5 4" xfId="13929"/>
    <cellStyle name="Normal 2 2 2 27 5 5" xfId="28913"/>
    <cellStyle name="Normal 2 2 2 27 5 6" xfId="32640"/>
    <cellStyle name="Normal 2 2 2 27 5 7" xfId="36373"/>
    <cellStyle name="Normal 2 2 2 27 5 8" xfId="40104"/>
    <cellStyle name="Normal 2 2 2 27 6" xfId="5332"/>
    <cellStyle name="Normal 2 2 2 27 6 2" xfId="11445"/>
    <cellStyle name="Normal 2 2 2 27 6 2 2" xfId="25177"/>
    <cellStyle name="Normal 2 2 2 27 6 3" xfId="17691"/>
    <cellStyle name="Normal 2 2 2 27 6 3 2" xfId="21442"/>
    <cellStyle name="Normal 2 2 2 27 6 4" xfId="13930"/>
    <cellStyle name="Normal 2 2 2 27 6 5" xfId="28914"/>
    <cellStyle name="Normal 2 2 2 27 6 6" xfId="32641"/>
    <cellStyle name="Normal 2 2 2 27 6 7" xfId="36374"/>
    <cellStyle name="Normal 2 2 2 27 6 8" xfId="40105"/>
    <cellStyle name="Normal 2 2 2 27 7" xfId="5333"/>
    <cellStyle name="Normal 2 2 2 27 7 2" xfId="11446"/>
    <cellStyle name="Normal 2 2 2 27 7 2 2" xfId="25178"/>
    <cellStyle name="Normal 2 2 2 27 7 3" xfId="17692"/>
    <cellStyle name="Normal 2 2 2 27 7 3 2" xfId="21443"/>
    <cellStyle name="Normal 2 2 2 27 7 4" xfId="13931"/>
    <cellStyle name="Normal 2 2 2 27 7 5" xfId="28915"/>
    <cellStyle name="Normal 2 2 2 27 7 6" xfId="32642"/>
    <cellStyle name="Normal 2 2 2 27 7 7" xfId="36375"/>
    <cellStyle name="Normal 2 2 2 27 7 8" xfId="40106"/>
    <cellStyle name="Normal 2 2 2 27 8" xfId="5334"/>
    <cellStyle name="Normal 2 2 2 27 8 2" xfId="11447"/>
    <cellStyle name="Normal 2 2 2 27 8 2 2" xfId="25179"/>
    <cellStyle name="Normal 2 2 2 27 8 3" xfId="17693"/>
    <cellStyle name="Normal 2 2 2 27 8 3 2" xfId="21444"/>
    <cellStyle name="Normal 2 2 2 27 8 4" xfId="13932"/>
    <cellStyle name="Normal 2 2 2 27 8 5" xfId="28916"/>
    <cellStyle name="Normal 2 2 2 27 8 6" xfId="32643"/>
    <cellStyle name="Normal 2 2 2 27 8 7" xfId="36376"/>
    <cellStyle name="Normal 2 2 2 27 8 8" xfId="40107"/>
    <cellStyle name="Normal 2 2 2 27 9" xfId="5335"/>
    <cellStyle name="Normal 2 2 2 27 9 2" xfId="11448"/>
    <cellStyle name="Normal 2 2 2 27 9 2 2" xfId="25180"/>
    <cellStyle name="Normal 2 2 2 27 9 3" xfId="17694"/>
    <cellStyle name="Normal 2 2 2 27 9 3 2" xfId="21445"/>
    <cellStyle name="Normal 2 2 2 27 9 4" xfId="13933"/>
    <cellStyle name="Normal 2 2 2 27 9 5" xfId="28917"/>
    <cellStyle name="Normal 2 2 2 27 9 6" xfId="32644"/>
    <cellStyle name="Normal 2 2 2 27 9 7" xfId="36377"/>
    <cellStyle name="Normal 2 2 2 27 9 8" xfId="40108"/>
    <cellStyle name="Normal 2 2 2 28" xfId="5336"/>
    <cellStyle name="Normal 2 2 2 28 10" xfId="5337"/>
    <cellStyle name="Normal 2 2 2 28 10 2" xfId="11450"/>
    <cellStyle name="Normal 2 2 2 28 10 2 2" xfId="25182"/>
    <cellStyle name="Normal 2 2 2 28 10 3" xfId="17696"/>
    <cellStyle name="Normal 2 2 2 28 10 3 2" xfId="21447"/>
    <cellStyle name="Normal 2 2 2 28 10 4" xfId="13935"/>
    <cellStyle name="Normal 2 2 2 28 10 5" xfId="28919"/>
    <cellStyle name="Normal 2 2 2 28 10 6" xfId="32646"/>
    <cellStyle name="Normal 2 2 2 28 10 7" xfId="36379"/>
    <cellStyle name="Normal 2 2 2 28 10 8" xfId="40110"/>
    <cellStyle name="Normal 2 2 2 28 11" xfId="5338"/>
    <cellStyle name="Normal 2 2 2 28 11 2" xfId="11451"/>
    <cellStyle name="Normal 2 2 2 28 11 2 2" xfId="25183"/>
    <cellStyle name="Normal 2 2 2 28 11 3" xfId="17697"/>
    <cellStyle name="Normal 2 2 2 28 11 3 2" xfId="21448"/>
    <cellStyle name="Normal 2 2 2 28 11 4" xfId="13936"/>
    <cellStyle name="Normal 2 2 2 28 11 5" xfId="28920"/>
    <cellStyle name="Normal 2 2 2 28 11 6" xfId="32647"/>
    <cellStyle name="Normal 2 2 2 28 11 7" xfId="36380"/>
    <cellStyle name="Normal 2 2 2 28 11 8" xfId="40111"/>
    <cellStyle name="Normal 2 2 2 28 12" xfId="5339"/>
    <cellStyle name="Normal 2 2 2 28 12 2" xfId="11452"/>
    <cellStyle name="Normal 2 2 2 28 12 2 2" xfId="25184"/>
    <cellStyle name="Normal 2 2 2 28 12 3" xfId="17698"/>
    <cellStyle name="Normal 2 2 2 28 12 3 2" xfId="21449"/>
    <cellStyle name="Normal 2 2 2 28 12 4" xfId="13937"/>
    <cellStyle name="Normal 2 2 2 28 12 5" xfId="28921"/>
    <cellStyle name="Normal 2 2 2 28 12 6" xfId="32648"/>
    <cellStyle name="Normal 2 2 2 28 12 7" xfId="36381"/>
    <cellStyle name="Normal 2 2 2 28 12 8" xfId="40112"/>
    <cellStyle name="Normal 2 2 2 28 13" xfId="11449"/>
    <cellStyle name="Normal 2 2 2 28 13 2" xfId="25181"/>
    <cellStyle name="Normal 2 2 2 28 14" xfId="17695"/>
    <cellStyle name="Normal 2 2 2 28 14 2" xfId="21446"/>
    <cellStyle name="Normal 2 2 2 28 15" xfId="13934"/>
    <cellStyle name="Normal 2 2 2 28 16" xfId="28918"/>
    <cellStyle name="Normal 2 2 2 28 17" xfId="32645"/>
    <cellStyle name="Normal 2 2 2 28 18" xfId="36378"/>
    <cellStyle name="Normal 2 2 2 28 19" xfId="40109"/>
    <cellStyle name="Normal 2 2 2 28 2" xfId="5340"/>
    <cellStyle name="Normal 2 2 2 28 2 10" xfId="5341"/>
    <cellStyle name="Normal 2 2 2 28 2 11" xfId="5342"/>
    <cellStyle name="Normal 2 2 2 28 2 2" xfId="5343"/>
    <cellStyle name="Normal 2 2 2 28 2 2 10" xfId="5344"/>
    <cellStyle name="Normal 2 2 2 28 2 2 10 2" xfId="11457"/>
    <cellStyle name="Normal 2 2 2 28 2 2 10 2 2" xfId="25186"/>
    <cellStyle name="Normal 2 2 2 28 2 2 10 3" xfId="17700"/>
    <cellStyle name="Normal 2 2 2 28 2 2 10 3 2" xfId="21451"/>
    <cellStyle name="Normal 2 2 2 28 2 2 10 4" xfId="13939"/>
    <cellStyle name="Normal 2 2 2 28 2 2 10 5" xfId="28923"/>
    <cellStyle name="Normal 2 2 2 28 2 2 10 6" xfId="32650"/>
    <cellStyle name="Normal 2 2 2 28 2 2 10 7" xfId="36383"/>
    <cellStyle name="Normal 2 2 2 28 2 2 10 8" xfId="40114"/>
    <cellStyle name="Normal 2 2 2 28 2 2 11" xfId="5345"/>
    <cellStyle name="Normal 2 2 2 28 2 2 11 2" xfId="11458"/>
    <cellStyle name="Normal 2 2 2 28 2 2 11 2 2" xfId="25187"/>
    <cellStyle name="Normal 2 2 2 28 2 2 11 3" xfId="17701"/>
    <cellStyle name="Normal 2 2 2 28 2 2 11 3 2" xfId="21452"/>
    <cellStyle name="Normal 2 2 2 28 2 2 11 4" xfId="13940"/>
    <cellStyle name="Normal 2 2 2 28 2 2 11 5" xfId="28924"/>
    <cellStyle name="Normal 2 2 2 28 2 2 11 6" xfId="32651"/>
    <cellStyle name="Normal 2 2 2 28 2 2 11 7" xfId="36384"/>
    <cellStyle name="Normal 2 2 2 28 2 2 11 8" xfId="40115"/>
    <cellStyle name="Normal 2 2 2 28 2 2 12" xfId="11456"/>
    <cellStyle name="Normal 2 2 2 28 2 2 12 2" xfId="25185"/>
    <cellStyle name="Normal 2 2 2 28 2 2 13" xfId="17699"/>
    <cellStyle name="Normal 2 2 2 28 2 2 13 2" xfId="21450"/>
    <cellStyle name="Normal 2 2 2 28 2 2 14" xfId="13938"/>
    <cellStyle name="Normal 2 2 2 28 2 2 15" xfId="28922"/>
    <cellStyle name="Normal 2 2 2 28 2 2 16" xfId="32649"/>
    <cellStyle name="Normal 2 2 2 28 2 2 17" xfId="36382"/>
    <cellStyle name="Normal 2 2 2 28 2 2 18" xfId="40113"/>
    <cellStyle name="Normal 2 2 2 28 2 2 2" xfId="5346"/>
    <cellStyle name="Normal 2 2 2 28 2 2 2 2" xfId="5347"/>
    <cellStyle name="Normal 2 2 2 28 2 2 2 2 2" xfId="11460"/>
    <cellStyle name="Normal 2 2 2 28 2 2 2 2 2 2" xfId="25188"/>
    <cellStyle name="Normal 2 2 2 28 2 2 2 2 3" xfId="17702"/>
    <cellStyle name="Normal 2 2 2 28 2 2 2 2 3 2" xfId="21453"/>
    <cellStyle name="Normal 2 2 2 28 2 2 2 2 4" xfId="13941"/>
    <cellStyle name="Normal 2 2 2 28 2 2 2 2 5" xfId="28925"/>
    <cellStyle name="Normal 2 2 2 28 2 2 2 2 6" xfId="32652"/>
    <cellStyle name="Normal 2 2 2 28 2 2 2 2 7" xfId="36385"/>
    <cellStyle name="Normal 2 2 2 28 2 2 2 2 8" xfId="40116"/>
    <cellStyle name="Normal 2 2 2 28 2 2 3" xfId="5348"/>
    <cellStyle name="Normal 2 2 2 28 2 2 3 2" xfId="11461"/>
    <cellStyle name="Normal 2 2 2 28 2 2 3 2 2" xfId="25189"/>
    <cellStyle name="Normal 2 2 2 28 2 2 3 3" xfId="17703"/>
    <cellStyle name="Normal 2 2 2 28 2 2 3 3 2" xfId="21454"/>
    <cellStyle name="Normal 2 2 2 28 2 2 3 4" xfId="13942"/>
    <cellStyle name="Normal 2 2 2 28 2 2 3 5" xfId="28926"/>
    <cellStyle name="Normal 2 2 2 28 2 2 3 6" xfId="32653"/>
    <cellStyle name="Normal 2 2 2 28 2 2 3 7" xfId="36386"/>
    <cellStyle name="Normal 2 2 2 28 2 2 3 8" xfId="40117"/>
    <cellStyle name="Normal 2 2 2 28 2 2 4" xfId="5349"/>
    <cellStyle name="Normal 2 2 2 28 2 2 4 2" xfId="11462"/>
    <cellStyle name="Normal 2 2 2 28 2 2 4 2 2" xfId="25190"/>
    <cellStyle name="Normal 2 2 2 28 2 2 4 3" xfId="17704"/>
    <cellStyle name="Normal 2 2 2 28 2 2 4 3 2" xfId="21455"/>
    <cellStyle name="Normal 2 2 2 28 2 2 4 4" xfId="13943"/>
    <cellStyle name="Normal 2 2 2 28 2 2 4 5" xfId="28927"/>
    <cellStyle name="Normal 2 2 2 28 2 2 4 6" xfId="32654"/>
    <cellStyle name="Normal 2 2 2 28 2 2 4 7" xfId="36387"/>
    <cellStyle name="Normal 2 2 2 28 2 2 4 8" xfId="40118"/>
    <cellStyle name="Normal 2 2 2 28 2 2 5" xfId="5350"/>
    <cellStyle name="Normal 2 2 2 28 2 2 5 2" xfId="11463"/>
    <cellStyle name="Normal 2 2 2 28 2 2 5 2 2" xfId="25191"/>
    <cellStyle name="Normal 2 2 2 28 2 2 5 3" xfId="17705"/>
    <cellStyle name="Normal 2 2 2 28 2 2 5 3 2" xfId="21456"/>
    <cellStyle name="Normal 2 2 2 28 2 2 5 4" xfId="13944"/>
    <cellStyle name="Normal 2 2 2 28 2 2 5 5" xfId="28928"/>
    <cellStyle name="Normal 2 2 2 28 2 2 5 6" xfId="32655"/>
    <cellStyle name="Normal 2 2 2 28 2 2 5 7" xfId="36388"/>
    <cellStyle name="Normal 2 2 2 28 2 2 5 8" xfId="40119"/>
    <cellStyle name="Normal 2 2 2 28 2 2 6" xfId="5351"/>
    <cellStyle name="Normal 2 2 2 28 2 2 6 2" xfId="11464"/>
    <cellStyle name="Normal 2 2 2 28 2 2 6 2 2" xfId="25192"/>
    <cellStyle name="Normal 2 2 2 28 2 2 6 3" xfId="17706"/>
    <cellStyle name="Normal 2 2 2 28 2 2 6 3 2" xfId="21457"/>
    <cellStyle name="Normal 2 2 2 28 2 2 6 4" xfId="13945"/>
    <cellStyle name="Normal 2 2 2 28 2 2 6 5" xfId="28929"/>
    <cellStyle name="Normal 2 2 2 28 2 2 6 6" xfId="32656"/>
    <cellStyle name="Normal 2 2 2 28 2 2 6 7" xfId="36389"/>
    <cellStyle name="Normal 2 2 2 28 2 2 6 8" xfId="40120"/>
    <cellStyle name="Normal 2 2 2 28 2 2 7" xfId="5352"/>
    <cellStyle name="Normal 2 2 2 28 2 2 7 2" xfId="11465"/>
    <cellStyle name="Normal 2 2 2 28 2 2 7 2 2" xfId="25193"/>
    <cellStyle name="Normal 2 2 2 28 2 2 7 3" xfId="17707"/>
    <cellStyle name="Normal 2 2 2 28 2 2 7 3 2" xfId="21458"/>
    <cellStyle name="Normal 2 2 2 28 2 2 7 4" xfId="13946"/>
    <cellStyle name="Normal 2 2 2 28 2 2 7 5" xfId="28930"/>
    <cellStyle name="Normal 2 2 2 28 2 2 7 6" xfId="32657"/>
    <cellStyle name="Normal 2 2 2 28 2 2 7 7" xfId="36390"/>
    <cellStyle name="Normal 2 2 2 28 2 2 7 8" xfId="40121"/>
    <cellStyle name="Normal 2 2 2 28 2 2 8" xfId="5353"/>
    <cellStyle name="Normal 2 2 2 28 2 2 8 2" xfId="11466"/>
    <cellStyle name="Normal 2 2 2 28 2 2 8 2 2" xfId="25194"/>
    <cellStyle name="Normal 2 2 2 28 2 2 8 3" xfId="17708"/>
    <cellStyle name="Normal 2 2 2 28 2 2 8 3 2" xfId="21459"/>
    <cellStyle name="Normal 2 2 2 28 2 2 8 4" xfId="13947"/>
    <cellStyle name="Normal 2 2 2 28 2 2 8 5" xfId="28931"/>
    <cellStyle name="Normal 2 2 2 28 2 2 8 6" xfId="32658"/>
    <cellStyle name="Normal 2 2 2 28 2 2 8 7" xfId="36391"/>
    <cellStyle name="Normal 2 2 2 28 2 2 8 8" xfId="40122"/>
    <cellStyle name="Normal 2 2 2 28 2 2 9" xfId="5354"/>
    <cellStyle name="Normal 2 2 2 28 2 2 9 2" xfId="11467"/>
    <cellStyle name="Normal 2 2 2 28 2 2 9 2 2" xfId="25195"/>
    <cellStyle name="Normal 2 2 2 28 2 2 9 3" xfId="17709"/>
    <cellStyle name="Normal 2 2 2 28 2 2 9 3 2" xfId="21460"/>
    <cellStyle name="Normal 2 2 2 28 2 2 9 4" xfId="13948"/>
    <cellStyle name="Normal 2 2 2 28 2 2 9 5" xfId="28932"/>
    <cellStyle name="Normal 2 2 2 28 2 2 9 6" xfId="32659"/>
    <cellStyle name="Normal 2 2 2 28 2 2 9 7" xfId="36392"/>
    <cellStyle name="Normal 2 2 2 28 2 2 9 8" xfId="40123"/>
    <cellStyle name="Normal 2 2 2 28 2 3" xfId="5355"/>
    <cellStyle name="Normal 2 2 2 28 2 3 2" xfId="5356"/>
    <cellStyle name="Normal 2 2 2 28 2 3 3" xfId="11468"/>
    <cellStyle name="Normal 2 2 2 28 2 3 3 2" xfId="25196"/>
    <cellStyle name="Normal 2 2 2 28 2 3 4" xfId="17710"/>
    <cellStyle name="Normal 2 2 2 28 2 3 4 2" xfId="21461"/>
    <cellStyle name="Normal 2 2 2 28 2 3 5" xfId="13949"/>
    <cellStyle name="Normal 2 2 2 28 2 3 6" xfId="28933"/>
    <cellStyle name="Normal 2 2 2 28 2 3 7" xfId="32660"/>
    <cellStyle name="Normal 2 2 2 28 2 3 8" xfId="36393"/>
    <cellStyle name="Normal 2 2 2 28 2 3 9" xfId="40124"/>
    <cellStyle name="Normal 2 2 2 28 2 4" xfId="5357"/>
    <cellStyle name="Normal 2 2 2 28 2 5" xfId="5358"/>
    <cellStyle name="Normal 2 2 2 28 2 6" xfId="5359"/>
    <cellStyle name="Normal 2 2 2 28 2 7" xfId="5360"/>
    <cellStyle name="Normal 2 2 2 28 2 8" xfId="5361"/>
    <cellStyle name="Normal 2 2 2 28 2 9" xfId="5362"/>
    <cellStyle name="Normal 2 2 2 28 3" xfId="5363"/>
    <cellStyle name="Normal 2 2 2 28 3 2" xfId="5364"/>
    <cellStyle name="Normal 2 2 2 28 3 2 2" xfId="11472"/>
    <cellStyle name="Normal 2 2 2 28 3 2 2 2" xfId="25197"/>
    <cellStyle name="Normal 2 2 2 28 3 2 3" xfId="17711"/>
    <cellStyle name="Normal 2 2 2 28 3 2 3 2" xfId="21462"/>
    <cellStyle name="Normal 2 2 2 28 3 2 4" xfId="13950"/>
    <cellStyle name="Normal 2 2 2 28 3 2 5" xfId="28934"/>
    <cellStyle name="Normal 2 2 2 28 3 2 6" xfId="32661"/>
    <cellStyle name="Normal 2 2 2 28 3 2 7" xfId="36394"/>
    <cellStyle name="Normal 2 2 2 28 3 2 8" xfId="40125"/>
    <cellStyle name="Normal 2 2 2 28 4" xfId="5365"/>
    <cellStyle name="Normal 2 2 2 28 4 2" xfId="11473"/>
    <cellStyle name="Normal 2 2 2 28 4 2 2" xfId="25198"/>
    <cellStyle name="Normal 2 2 2 28 4 3" xfId="17712"/>
    <cellStyle name="Normal 2 2 2 28 4 3 2" xfId="21463"/>
    <cellStyle name="Normal 2 2 2 28 4 4" xfId="13951"/>
    <cellStyle name="Normal 2 2 2 28 4 5" xfId="28935"/>
    <cellStyle name="Normal 2 2 2 28 4 6" xfId="32662"/>
    <cellStyle name="Normal 2 2 2 28 4 7" xfId="36395"/>
    <cellStyle name="Normal 2 2 2 28 4 8" xfId="40126"/>
    <cellStyle name="Normal 2 2 2 28 5" xfId="5366"/>
    <cellStyle name="Normal 2 2 2 28 5 2" xfId="11474"/>
    <cellStyle name="Normal 2 2 2 28 5 2 2" xfId="25199"/>
    <cellStyle name="Normal 2 2 2 28 5 3" xfId="17713"/>
    <cellStyle name="Normal 2 2 2 28 5 3 2" xfId="21464"/>
    <cellStyle name="Normal 2 2 2 28 5 4" xfId="13952"/>
    <cellStyle name="Normal 2 2 2 28 5 5" xfId="28936"/>
    <cellStyle name="Normal 2 2 2 28 5 6" xfId="32663"/>
    <cellStyle name="Normal 2 2 2 28 5 7" xfId="36396"/>
    <cellStyle name="Normal 2 2 2 28 5 8" xfId="40127"/>
    <cellStyle name="Normal 2 2 2 28 6" xfId="5367"/>
    <cellStyle name="Normal 2 2 2 28 6 2" xfId="11475"/>
    <cellStyle name="Normal 2 2 2 28 6 2 2" xfId="25200"/>
    <cellStyle name="Normal 2 2 2 28 6 3" xfId="17714"/>
    <cellStyle name="Normal 2 2 2 28 6 3 2" xfId="21465"/>
    <cellStyle name="Normal 2 2 2 28 6 4" xfId="13953"/>
    <cellStyle name="Normal 2 2 2 28 6 5" xfId="28937"/>
    <cellStyle name="Normal 2 2 2 28 6 6" xfId="32664"/>
    <cellStyle name="Normal 2 2 2 28 6 7" xfId="36397"/>
    <cellStyle name="Normal 2 2 2 28 6 8" xfId="40128"/>
    <cellStyle name="Normal 2 2 2 28 7" xfId="5368"/>
    <cellStyle name="Normal 2 2 2 28 7 2" xfId="11476"/>
    <cellStyle name="Normal 2 2 2 28 7 2 2" xfId="25201"/>
    <cellStyle name="Normal 2 2 2 28 7 3" xfId="17715"/>
    <cellStyle name="Normal 2 2 2 28 7 3 2" xfId="21466"/>
    <cellStyle name="Normal 2 2 2 28 7 4" xfId="13954"/>
    <cellStyle name="Normal 2 2 2 28 7 5" xfId="28938"/>
    <cellStyle name="Normal 2 2 2 28 7 6" xfId="32665"/>
    <cellStyle name="Normal 2 2 2 28 7 7" xfId="36398"/>
    <cellStyle name="Normal 2 2 2 28 7 8" xfId="40129"/>
    <cellStyle name="Normal 2 2 2 28 8" xfId="5369"/>
    <cellStyle name="Normal 2 2 2 28 8 2" xfId="11477"/>
    <cellStyle name="Normal 2 2 2 28 8 2 2" xfId="25202"/>
    <cellStyle name="Normal 2 2 2 28 8 3" xfId="17716"/>
    <cellStyle name="Normal 2 2 2 28 8 3 2" xfId="21467"/>
    <cellStyle name="Normal 2 2 2 28 8 4" xfId="13955"/>
    <cellStyle name="Normal 2 2 2 28 8 5" xfId="28939"/>
    <cellStyle name="Normal 2 2 2 28 8 6" xfId="32666"/>
    <cellStyle name="Normal 2 2 2 28 8 7" xfId="36399"/>
    <cellStyle name="Normal 2 2 2 28 8 8" xfId="40130"/>
    <cellStyle name="Normal 2 2 2 28 9" xfId="5370"/>
    <cellStyle name="Normal 2 2 2 28 9 2" xfId="11478"/>
    <cellStyle name="Normal 2 2 2 28 9 2 2" xfId="25203"/>
    <cellStyle name="Normal 2 2 2 28 9 3" xfId="17717"/>
    <cellStyle name="Normal 2 2 2 28 9 3 2" xfId="21468"/>
    <cellStyle name="Normal 2 2 2 28 9 4" xfId="13956"/>
    <cellStyle name="Normal 2 2 2 28 9 5" xfId="28940"/>
    <cellStyle name="Normal 2 2 2 28 9 6" xfId="32667"/>
    <cellStyle name="Normal 2 2 2 28 9 7" xfId="36400"/>
    <cellStyle name="Normal 2 2 2 28 9 8" xfId="40131"/>
    <cellStyle name="Normal 2 2 2 29" xfId="5371"/>
    <cellStyle name="Normal 2 2 2 29 10" xfId="5372"/>
    <cellStyle name="Normal 2 2 2 29 10 2" xfId="11480"/>
    <cellStyle name="Normal 2 2 2 29 10 2 2" xfId="25205"/>
    <cellStyle name="Normal 2 2 2 29 10 3" xfId="17719"/>
    <cellStyle name="Normal 2 2 2 29 10 3 2" xfId="21470"/>
    <cellStyle name="Normal 2 2 2 29 10 4" xfId="13958"/>
    <cellStyle name="Normal 2 2 2 29 10 5" xfId="28942"/>
    <cellStyle name="Normal 2 2 2 29 10 6" xfId="32669"/>
    <cellStyle name="Normal 2 2 2 29 10 7" xfId="36402"/>
    <cellStyle name="Normal 2 2 2 29 10 8" xfId="40133"/>
    <cellStyle name="Normal 2 2 2 29 11" xfId="5373"/>
    <cellStyle name="Normal 2 2 2 29 11 2" xfId="11481"/>
    <cellStyle name="Normal 2 2 2 29 11 2 2" xfId="25206"/>
    <cellStyle name="Normal 2 2 2 29 11 3" xfId="17720"/>
    <cellStyle name="Normal 2 2 2 29 11 3 2" xfId="21471"/>
    <cellStyle name="Normal 2 2 2 29 11 4" xfId="13959"/>
    <cellStyle name="Normal 2 2 2 29 11 5" xfId="28943"/>
    <cellStyle name="Normal 2 2 2 29 11 6" xfId="32670"/>
    <cellStyle name="Normal 2 2 2 29 11 7" xfId="36403"/>
    <cellStyle name="Normal 2 2 2 29 11 8" xfId="40134"/>
    <cellStyle name="Normal 2 2 2 29 12" xfId="11479"/>
    <cellStyle name="Normal 2 2 2 29 12 2" xfId="25204"/>
    <cellStyle name="Normal 2 2 2 29 13" xfId="17718"/>
    <cellStyle name="Normal 2 2 2 29 13 2" xfId="21469"/>
    <cellStyle name="Normal 2 2 2 29 14" xfId="13957"/>
    <cellStyle name="Normal 2 2 2 29 15" xfId="28941"/>
    <cellStyle name="Normal 2 2 2 29 16" xfId="32668"/>
    <cellStyle name="Normal 2 2 2 29 17" xfId="36401"/>
    <cellStyle name="Normal 2 2 2 29 18" xfId="40132"/>
    <cellStyle name="Normal 2 2 2 29 2" xfId="5374"/>
    <cellStyle name="Normal 2 2 2 29 2 2" xfId="5375"/>
    <cellStyle name="Normal 2 2 2 29 2 2 2" xfId="11482"/>
    <cellStyle name="Normal 2 2 2 29 2 2 2 2" xfId="25207"/>
    <cellStyle name="Normal 2 2 2 29 2 2 3" xfId="17721"/>
    <cellStyle name="Normal 2 2 2 29 2 2 3 2" xfId="21472"/>
    <cellStyle name="Normal 2 2 2 29 2 2 4" xfId="13960"/>
    <cellStyle name="Normal 2 2 2 29 2 2 5" xfId="28944"/>
    <cellStyle name="Normal 2 2 2 29 2 2 6" xfId="32671"/>
    <cellStyle name="Normal 2 2 2 29 2 2 7" xfId="36404"/>
    <cellStyle name="Normal 2 2 2 29 2 2 8" xfId="40135"/>
    <cellStyle name="Normal 2 2 2 29 3" xfId="5376"/>
    <cellStyle name="Normal 2 2 2 29 3 2" xfId="11483"/>
    <cellStyle name="Normal 2 2 2 29 3 2 2" xfId="25208"/>
    <cellStyle name="Normal 2 2 2 29 3 3" xfId="17722"/>
    <cellStyle name="Normal 2 2 2 29 3 3 2" xfId="21473"/>
    <cellStyle name="Normal 2 2 2 29 3 4" xfId="13961"/>
    <cellStyle name="Normal 2 2 2 29 3 5" xfId="28945"/>
    <cellStyle name="Normal 2 2 2 29 3 6" xfId="32672"/>
    <cellStyle name="Normal 2 2 2 29 3 7" xfId="36405"/>
    <cellStyle name="Normal 2 2 2 29 3 8" xfId="40136"/>
    <cellStyle name="Normal 2 2 2 29 4" xfId="5377"/>
    <cellStyle name="Normal 2 2 2 29 4 2" xfId="11484"/>
    <cellStyle name="Normal 2 2 2 29 4 2 2" xfId="25209"/>
    <cellStyle name="Normal 2 2 2 29 4 3" xfId="17723"/>
    <cellStyle name="Normal 2 2 2 29 4 3 2" xfId="21474"/>
    <cellStyle name="Normal 2 2 2 29 4 4" xfId="13962"/>
    <cellStyle name="Normal 2 2 2 29 4 5" xfId="28946"/>
    <cellStyle name="Normal 2 2 2 29 4 6" xfId="32673"/>
    <cellStyle name="Normal 2 2 2 29 4 7" xfId="36406"/>
    <cellStyle name="Normal 2 2 2 29 4 8" xfId="40137"/>
    <cellStyle name="Normal 2 2 2 29 5" xfId="5378"/>
    <cellStyle name="Normal 2 2 2 29 5 2" xfId="11485"/>
    <cellStyle name="Normal 2 2 2 29 5 2 2" xfId="25210"/>
    <cellStyle name="Normal 2 2 2 29 5 3" xfId="17724"/>
    <cellStyle name="Normal 2 2 2 29 5 3 2" xfId="21475"/>
    <cellStyle name="Normal 2 2 2 29 5 4" xfId="13963"/>
    <cellStyle name="Normal 2 2 2 29 5 5" xfId="28947"/>
    <cellStyle name="Normal 2 2 2 29 5 6" xfId="32674"/>
    <cellStyle name="Normal 2 2 2 29 5 7" xfId="36407"/>
    <cellStyle name="Normal 2 2 2 29 5 8" xfId="40138"/>
    <cellStyle name="Normal 2 2 2 29 6" xfId="5379"/>
    <cellStyle name="Normal 2 2 2 29 6 2" xfId="11486"/>
    <cellStyle name="Normal 2 2 2 29 6 2 2" xfId="25211"/>
    <cellStyle name="Normal 2 2 2 29 6 3" xfId="17725"/>
    <cellStyle name="Normal 2 2 2 29 6 3 2" xfId="21476"/>
    <cellStyle name="Normal 2 2 2 29 6 4" xfId="13964"/>
    <cellStyle name="Normal 2 2 2 29 6 5" xfId="28948"/>
    <cellStyle name="Normal 2 2 2 29 6 6" xfId="32675"/>
    <cellStyle name="Normal 2 2 2 29 6 7" xfId="36408"/>
    <cellStyle name="Normal 2 2 2 29 6 8" xfId="40139"/>
    <cellStyle name="Normal 2 2 2 29 7" xfId="5380"/>
    <cellStyle name="Normal 2 2 2 29 7 2" xfId="11487"/>
    <cellStyle name="Normal 2 2 2 29 7 2 2" xfId="25212"/>
    <cellStyle name="Normal 2 2 2 29 7 3" xfId="17726"/>
    <cellStyle name="Normal 2 2 2 29 7 3 2" xfId="21477"/>
    <cellStyle name="Normal 2 2 2 29 7 4" xfId="13965"/>
    <cellStyle name="Normal 2 2 2 29 7 5" xfId="28949"/>
    <cellStyle name="Normal 2 2 2 29 7 6" xfId="32676"/>
    <cellStyle name="Normal 2 2 2 29 7 7" xfId="36409"/>
    <cellStyle name="Normal 2 2 2 29 7 8" xfId="40140"/>
    <cellStyle name="Normal 2 2 2 29 8" xfId="5381"/>
    <cellStyle name="Normal 2 2 2 29 8 2" xfId="11488"/>
    <cellStyle name="Normal 2 2 2 29 8 2 2" xfId="25213"/>
    <cellStyle name="Normal 2 2 2 29 8 3" xfId="17727"/>
    <cellStyle name="Normal 2 2 2 29 8 3 2" xfId="21478"/>
    <cellStyle name="Normal 2 2 2 29 8 4" xfId="13966"/>
    <cellStyle name="Normal 2 2 2 29 8 5" xfId="28950"/>
    <cellStyle name="Normal 2 2 2 29 8 6" xfId="32677"/>
    <cellStyle name="Normal 2 2 2 29 8 7" xfId="36410"/>
    <cellStyle name="Normal 2 2 2 29 8 8" xfId="40141"/>
    <cellStyle name="Normal 2 2 2 29 9" xfId="5382"/>
    <cellStyle name="Normal 2 2 2 29 9 2" xfId="11489"/>
    <cellStyle name="Normal 2 2 2 29 9 2 2" xfId="25214"/>
    <cellStyle name="Normal 2 2 2 29 9 3" xfId="17728"/>
    <cellStyle name="Normal 2 2 2 29 9 3 2" xfId="21479"/>
    <cellStyle name="Normal 2 2 2 29 9 4" xfId="13967"/>
    <cellStyle name="Normal 2 2 2 29 9 5" xfId="28951"/>
    <cellStyle name="Normal 2 2 2 29 9 6" xfId="32678"/>
    <cellStyle name="Normal 2 2 2 29 9 7" xfId="36411"/>
    <cellStyle name="Normal 2 2 2 29 9 8" xfId="40142"/>
    <cellStyle name="Normal 2 2 2 3" xfId="5383"/>
    <cellStyle name="Normal 2 2 2 3 2" xfId="11490"/>
    <cellStyle name="Normal 2 2 2 3 2 2" xfId="25215"/>
    <cellStyle name="Normal 2 2 2 3 3" xfId="17729"/>
    <cellStyle name="Normal 2 2 2 3 3 2" xfId="21480"/>
    <cellStyle name="Normal 2 2 2 3 4" xfId="13968"/>
    <cellStyle name="Normal 2 2 2 3 5" xfId="28952"/>
    <cellStyle name="Normal 2 2 2 3 6" xfId="32679"/>
    <cellStyle name="Normal 2 2 2 3 7" xfId="36412"/>
    <cellStyle name="Normal 2 2 2 3 8" xfId="40143"/>
    <cellStyle name="Normal 2 2 2 30" xfId="5384"/>
    <cellStyle name="Normal 2 2 2 30 2" xfId="5385"/>
    <cellStyle name="Normal 2 2 2 30 3" xfId="11491"/>
    <cellStyle name="Normal 2 2 2 30 3 2" xfId="25216"/>
    <cellStyle name="Normal 2 2 2 30 4" xfId="17730"/>
    <cellStyle name="Normal 2 2 2 30 4 2" xfId="21481"/>
    <cellStyle name="Normal 2 2 2 30 5" xfId="13969"/>
    <cellStyle name="Normal 2 2 2 30 6" xfId="28953"/>
    <cellStyle name="Normal 2 2 2 30 7" xfId="32680"/>
    <cellStyle name="Normal 2 2 2 30 8" xfId="36413"/>
    <cellStyle name="Normal 2 2 2 30 9" xfId="40144"/>
    <cellStyle name="Normal 2 2 2 31" xfId="5386"/>
    <cellStyle name="Normal 2 2 2 32" xfId="5387"/>
    <cellStyle name="Normal 2 2 2 33" xfId="5388"/>
    <cellStyle name="Normal 2 2 2 34" xfId="5389"/>
    <cellStyle name="Normal 2 2 2 35" xfId="5390"/>
    <cellStyle name="Normal 2 2 2 36" xfId="5391"/>
    <cellStyle name="Normal 2 2 2 37" xfId="5392"/>
    <cellStyle name="Normal 2 2 2 38" xfId="5393"/>
    <cellStyle name="Normal 2 2 2 39" xfId="5394"/>
    <cellStyle name="Normal 2 2 2 39 2" xfId="5395"/>
    <cellStyle name="Normal 2 2 2 39 3" xfId="11497"/>
    <cellStyle name="Normal 2 2 2 39 3 2" xfId="25217"/>
    <cellStyle name="Normal 2 2 2 39 4" xfId="17731"/>
    <cellStyle name="Normal 2 2 2 39 4 2" xfId="21482"/>
    <cellStyle name="Normal 2 2 2 39 5" xfId="13970"/>
    <cellStyle name="Normal 2 2 2 39 6" xfId="28954"/>
    <cellStyle name="Normal 2 2 2 39 7" xfId="32681"/>
    <cellStyle name="Normal 2 2 2 39 8" xfId="36414"/>
    <cellStyle name="Normal 2 2 2 39 9" xfId="40145"/>
    <cellStyle name="Normal 2 2 2 4" xfId="5396"/>
    <cellStyle name="Normal 2 2 2 4 2" xfId="11499"/>
    <cellStyle name="Normal 2 2 2 4 2 2" xfId="25218"/>
    <cellStyle name="Normal 2 2 2 4 3" xfId="17732"/>
    <cellStyle name="Normal 2 2 2 4 3 2" xfId="21483"/>
    <cellStyle name="Normal 2 2 2 4 4" xfId="13971"/>
    <cellStyle name="Normal 2 2 2 4 5" xfId="28955"/>
    <cellStyle name="Normal 2 2 2 4 6" xfId="32682"/>
    <cellStyle name="Normal 2 2 2 4 7" xfId="36415"/>
    <cellStyle name="Normal 2 2 2 4 8" xfId="40146"/>
    <cellStyle name="Normal 2 2 2 40" xfId="5397"/>
    <cellStyle name="Normal 2 2 2 41" xfId="5398"/>
    <cellStyle name="Normal 2 2 2 42" xfId="5399"/>
    <cellStyle name="Normal 2 2 2 42 2" xfId="11502"/>
    <cellStyle name="Normal 2 2 2 42 2 2" xfId="25219"/>
    <cellStyle name="Normal 2 2 2 42 3" xfId="17733"/>
    <cellStyle name="Normal 2 2 2 42 3 2" xfId="21484"/>
    <cellStyle name="Normal 2 2 2 42 4" xfId="13972"/>
    <cellStyle name="Normal 2 2 2 42 5" xfId="28956"/>
    <cellStyle name="Normal 2 2 2 42 6" xfId="32683"/>
    <cellStyle name="Normal 2 2 2 42 7" xfId="36416"/>
    <cellStyle name="Normal 2 2 2 42 8" xfId="40147"/>
    <cellStyle name="Normal 2 2 2 43" xfId="5400"/>
    <cellStyle name="Normal 2 2 2 44" xfId="5401"/>
    <cellStyle name="Normal 2 2 2 45" xfId="5402"/>
    <cellStyle name="Normal 2 2 2 46" xfId="5403"/>
    <cellStyle name="Normal 2 2 2 47" xfId="5404"/>
    <cellStyle name="Normal 2 2 2 48" xfId="5405"/>
    <cellStyle name="Normal 2 2 2 49" xfId="5406"/>
    <cellStyle name="Normal 2 2 2 5" xfId="5407"/>
    <cellStyle name="Normal 2 2 2 50" xfId="5408"/>
    <cellStyle name="Normal 2 2 2 51" xfId="5409"/>
    <cellStyle name="Normal 2 2 2 52" xfId="5410"/>
    <cellStyle name="Normal 2 2 2 53" xfId="5411"/>
    <cellStyle name="Normal 2 2 2 54" xfId="5412"/>
    <cellStyle name="Normal 2 2 2 55" xfId="5413"/>
    <cellStyle name="Normal 2 2 2 55 2" xfId="5414"/>
    <cellStyle name="Normal 2 2 2 55 3" xfId="11508"/>
    <cellStyle name="Normal 2 2 2 55 3 2" xfId="25220"/>
    <cellStyle name="Normal 2 2 2 55 4" xfId="17734"/>
    <cellStyle name="Normal 2 2 2 55 4 2" xfId="21485"/>
    <cellStyle name="Normal 2 2 2 55 5" xfId="13973"/>
    <cellStyle name="Normal 2 2 2 55 6" xfId="28957"/>
    <cellStyle name="Normal 2 2 2 55 7" xfId="32684"/>
    <cellStyle name="Normal 2 2 2 55 8" xfId="36417"/>
    <cellStyle name="Normal 2 2 2 55 9" xfId="40148"/>
    <cellStyle name="Normal 2 2 2 56" xfId="5415"/>
    <cellStyle name="Normal 2 2 2 57" xfId="5416"/>
    <cellStyle name="Normal 2 2 2 58" xfId="5417"/>
    <cellStyle name="Normal 2 2 2 6" xfId="5418"/>
    <cellStyle name="Normal 2 2 2 6 2" xfId="5419"/>
    <cellStyle name="Normal 2 2 2 6 2 2" xfId="5420"/>
    <cellStyle name="Normal 2 2 2 6 2 2 2" xfId="11515"/>
    <cellStyle name="Normal 2 2 2 6 2 2 2 2" xfId="25222"/>
    <cellStyle name="Normal 2 2 2 6 2 2 3" xfId="17736"/>
    <cellStyle name="Normal 2 2 2 6 2 2 3 2" xfId="21487"/>
    <cellStyle name="Normal 2 2 2 6 2 2 4" xfId="13975"/>
    <cellStyle name="Normal 2 2 2 6 2 2 5" xfId="28959"/>
    <cellStyle name="Normal 2 2 2 6 2 2 6" xfId="32686"/>
    <cellStyle name="Normal 2 2 2 6 2 2 7" xfId="36419"/>
    <cellStyle name="Normal 2 2 2 6 2 2 8" xfId="40150"/>
    <cellStyle name="Normal 2 2 2 6 3" xfId="11513"/>
    <cellStyle name="Normal 2 2 2 6 3 2" xfId="25221"/>
    <cellStyle name="Normal 2 2 2 6 4" xfId="17735"/>
    <cellStyle name="Normal 2 2 2 6 4 2" xfId="21486"/>
    <cellStyle name="Normal 2 2 2 6 5" xfId="13974"/>
    <cellStyle name="Normal 2 2 2 6 6" xfId="28958"/>
    <cellStyle name="Normal 2 2 2 6 7" xfId="32685"/>
    <cellStyle name="Normal 2 2 2 6 8" xfId="36418"/>
    <cellStyle name="Normal 2 2 2 6 9" xfId="40149"/>
    <cellStyle name="Normal 2 2 2 7" xfId="5421"/>
    <cellStyle name="Normal 2 2 2 7 2" xfId="5422"/>
    <cellStyle name="Normal 2 2 2 7 3" xfId="11516"/>
    <cellStyle name="Normal 2 2 2 7 3 2" xfId="25223"/>
    <cellStyle name="Normal 2 2 2 7 4" xfId="17737"/>
    <cellStyle name="Normal 2 2 2 7 4 2" xfId="21488"/>
    <cellStyle name="Normal 2 2 2 7 5" xfId="13976"/>
    <cellStyle name="Normal 2 2 2 7 6" xfId="28960"/>
    <cellStyle name="Normal 2 2 2 7 7" xfId="32687"/>
    <cellStyle name="Normal 2 2 2 7 8" xfId="36420"/>
    <cellStyle name="Normal 2 2 2 7 9" xfId="40151"/>
    <cellStyle name="Normal 2 2 2 8" xfId="5423"/>
    <cellStyle name="Normal 2 2 2 9" xfId="5424"/>
    <cellStyle name="Normal 2 2 20" xfId="5425"/>
    <cellStyle name="Normal 2 2 20 2" xfId="11520"/>
    <cellStyle name="Normal 2 2 20 2 2" xfId="25224"/>
    <cellStyle name="Normal 2 2 20 3" xfId="17738"/>
    <cellStyle name="Normal 2 2 20 3 2" xfId="21489"/>
    <cellStyle name="Normal 2 2 20 4" xfId="13977"/>
    <cellStyle name="Normal 2 2 20 5" xfId="28961"/>
    <cellStyle name="Normal 2 2 20 6" xfId="32688"/>
    <cellStyle name="Normal 2 2 20 7" xfId="36421"/>
    <cellStyle name="Normal 2 2 20 8" xfId="40152"/>
    <cellStyle name="Normal 2 2 21" xfId="5426"/>
    <cellStyle name="Normal 2 2 21 2" xfId="11521"/>
    <cellStyle name="Normal 2 2 21 2 2" xfId="25225"/>
    <cellStyle name="Normal 2 2 21 3" xfId="17739"/>
    <cellStyle name="Normal 2 2 21 3 2" xfId="21490"/>
    <cellStyle name="Normal 2 2 21 4" xfId="13978"/>
    <cellStyle name="Normal 2 2 21 5" xfId="28962"/>
    <cellStyle name="Normal 2 2 21 6" xfId="32689"/>
    <cellStyle name="Normal 2 2 21 7" xfId="36422"/>
    <cellStyle name="Normal 2 2 21 8" xfId="40153"/>
    <cellStyle name="Normal 2 2 22" xfId="5427"/>
    <cellStyle name="Normal 2 2 22 2" xfId="11522"/>
    <cellStyle name="Normal 2 2 22 2 2" xfId="25226"/>
    <cellStyle name="Normal 2 2 22 3" xfId="17740"/>
    <cellStyle name="Normal 2 2 22 3 2" xfId="21491"/>
    <cellStyle name="Normal 2 2 22 4" xfId="13979"/>
    <cellStyle name="Normal 2 2 22 5" xfId="28963"/>
    <cellStyle name="Normal 2 2 22 6" xfId="32690"/>
    <cellStyle name="Normal 2 2 22 7" xfId="36423"/>
    <cellStyle name="Normal 2 2 22 8" xfId="40154"/>
    <cellStyle name="Normal 2 2 23" xfId="5428"/>
    <cellStyle name="Normal 2 2 24" xfId="5429"/>
    <cellStyle name="Normal 2 2 25" xfId="5430"/>
    <cellStyle name="Normal 2 2 26" xfId="5431"/>
    <cellStyle name="Normal 2 2 26 10" xfId="5432"/>
    <cellStyle name="Normal 2 2 26 11" xfId="5433"/>
    <cellStyle name="Normal 2 2 26 12" xfId="5434"/>
    <cellStyle name="Normal 2 2 26 13" xfId="5435"/>
    <cellStyle name="Normal 2 2 26 14" xfId="5436"/>
    <cellStyle name="Normal 2 2 26 15" xfId="5437"/>
    <cellStyle name="Normal 2 2 26 2" xfId="5438"/>
    <cellStyle name="Normal 2 2 26 2 10" xfId="5439"/>
    <cellStyle name="Normal 2 2 26 2 10 2" xfId="11529"/>
    <cellStyle name="Normal 2 2 26 2 10 2 2" xfId="25228"/>
    <cellStyle name="Normal 2 2 26 2 10 3" xfId="17742"/>
    <cellStyle name="Normal 2 2 26 2 10 3 2" xfId="21493"/>
    <cellStyle name="Normal 2 2 26 2 10 4" xfId="13981"/>
    <cellStyle name="Normal 2 2 26 2 10 5" xfId="28965"/>
    <cellStyle name="Normal 2 2 26 2 10 6" xfId="32692"/>
    <cellStyle name="Normal 2 2 26 2 10 7" xfId="36425"/>
    <cellStyle name="Normal 2 2 26 2 10 8" xfId="40156"/>
    <cellStyle name="Normal 2 2 26 2 11" xfId="5440"/>
    <cellStyle name="Normal 2 2 26 2 11 2" xfId="11530"/>
    <cellStyle name="Normal 2 2 26 2 11 2 2" xfId="25229"/>
    <cellStyle name="Normal 2 2 26 2 11 3" xfId="17743"/>
    <cellStyle name="Normal 2 2 26 2 11 3 2" xfId="21494"/>
    <cellStyle name="Normal 2 2 26 2 11 4" xfId="13982"/>
    <cellStyle name="Normal 2 2 26 2 11 5" xfId="28966"/>
    <cellStyle name="Normal 2 2 26 2 11 6" xfId="32693"/>
    <cellStyle name="Normal 2 2 26 2 11 7" xfId="36426"/>
    <cellStyle name="Normal 2 2 26 2 11 8" xfId="40157"/>
    <cellStyle name="Normal 2 2 26 2 12" xfId="5441"/>
    <cellStyle name="Normal 2 2 26 2 12 2" xfId="11531"/>
    <cellStyle name="Normal 2 2 26 2 12 2 2" xfId="25230"/>
    <cellStyle name="Normal 2 2 26 2 12 3" xfId="17744"/>
    <cellStyle name="Normal 2 2 26 2 12 3 2" xfId="21495"/>
    <cellStyle name="Normal 2 2 26 2 12 4" xfId="13983"/>
    <cellStyle name="Normal 2 2 26 2 12 5" xfId="28967"/>
    <cellStyle name="Normal 2 2 26 2 12 6" xfId="32694"/>
    <cellStyle name="Normal 2 2 26 2 12 7" xfId="36427"/>
    <cellStyle name="Normal 2 2 26 2 12 8" xfId="40158"/>
    <cellStyle name="Normal 2 2 26 2 13" xfId="5442"/>
    <cellStyle name="Normal 2 2 26 2 13 2" xfId="11532"/>
    <cellStyle name="Normal 2 2 26 2 13 2 2" xfId="25231"/>
    <cellStyle name="Normal 2 2 26 2 13 3" xfId="17745"/>
    <cellStyle name="Normal 2 2 26 2 13 3 2" xfId="21496"/>
    <cellStyle name="Normal 2 2 26 2 13 4" xfId="13984"/>
    <cellStyle name="Normal 2 2 26 2 13 5" xfId="28968"/>
    <cellStyle name="Normal 2 2 26 2 13 6" xfId="32695"/>
    <cellStyle name="Normal 2 2 26 2 13 7" xfId="36428"/>
    <cellStyle name="Normal 2 2 26 2 13 8" xfId="40159"/>
    <cellStyle name="Normal 2 2 26 2 14" xfId="5443"/>
    <cellStyle name="Normal 2 2 26 2 14 2" xfId="11533"/>
    <cellStyle name="Normal 2 2 26 2 14 2 2" xfId="25232"/>
    <cellStyle name="Normal 2 2 26 2 14 3" xfId="17746"/>
    <cellStyle name="Normal 2 2 26 2 14 3 2" xfId="21497"/>
    <cellStyle name="Normal 2 2 26 2 14 4" xfId="13985"/>
    <cellStyle name="Normal 2 2 26 2 14 5" xfId="28969"/>
    <cellStyle name="Normal 2 2 26 2 14 6" xfId="32696"/>
    <cellStyle name="Normal 2 2 26 2 14 7" xfId="36429"/>
    <cellStyle name="Normal 2 2 26 2 14 8" xfId="40160"/>
    <cellStyle name="Normal 2 2 26 2 15" xfId="11528"/>
    <cellStyle name="Normal 2 2 26 2 15 2" xfId="25227"/>
    <cellStyle name="Normal 2 2 26 2 16" xfId="17741"/>
    <cellStyle name="Normal 2 2 26 2 16 2" xfId="21492"/>
    <cellStyle name="Normal 2 2 26 2 17" xfId="13980"/>
    <cellStyle name="Normal 2 2 26 2 18" xfId="28964"/>
    <cellStyle name="Normal 2 2 26 2 19" xfId="32691"/>
    <cellStyle name="Normal 2 2 26 2 2" xfId="5444"/>
    <cellStyle name="Normal 2 2 26 2 2 10" xfId="5445"/>
    <cellStyle name="Normal 2 2 26 2 2 11" xfId="5446"/>
    <cellStyle name="Normal 2 2 26 2 2 12" xfId="5447"/>
    <cellStyle name="Normal 2 2 26 2 2 13" xfId="5448"/>
    <cellStyle name="Normal 2 2 26 2 2 14" xfId="5449"/>
    <cellStyle name="Normal 2 2 26 2 2 2" xfId="5450"/>
    <cellStyle name="Normal 2 2 26 2 2 2 10" xfId="5451"/>
    <cellStyle name="Normal 2 2 26 2 2 2 10 2" xfId="11538"/>
    <cellStyle name="Normal 2 2 26 2 2 2 10 2 2" xfId="25234"/>
    <cellStyle name="Normal 2 2 26 2 2 2 10 3" xfId="17748"/>
    <cellStyle name="Normal 2 2 26 2 2 2 10 3 2" xfId="21499"/>
    <cellStyle name="Normal 2 2 26 2 2 2 10 4" xfId="13987"/>
    <cellStyle name="Normal 2 2 26 2 2 2 10 5" xfId="28971"/>
    <cellStyle name="Normal 2 2 26 2 2 2 10 6" xfId="32698"/>
    <cellStyle name="Normal 2 2 26 2 2 2 10 7" xfId="36431"/>
    <cellStyle name="Normal 2 2 26 2 2 2 10 8" xfId="40162"/>
    <cellStyle name="Normal 2 2 26 2 2 2 11" xfId="5452"/>
    <cellStyle name="Normal 2 2 26 2 2 2 11 2" xfId="11539"/>
    <cellStyle name="Normal 2 2 26 2 2 2 11 2 2" xfId="25235"/>
    <cellStyle name="Normal 2 2 26 2 2 2 11 3" xfId="17749"/>
    <cellStyle name="Normal 2 2 26 2 2 2 11 3 2" xfId="21500"/>
    <cellStyle name="Normal 2 2 26 2 2 2 11 4" xfId="13988"/>
    <cellStyle name="Normal 2 2 26 2 2 2 11 5" xfId="28972"/>
    <cellStyle name="Normal 2 2 26 2 2 2 11 6" xfId="32699"/>
    <cellStyle name="Normal 2 2 26 2 2 2 11 7" xfId="36432"/>
    <cellStyle name="Normal 2 2 26 2 2 2 11 8" xfId="40163"/>
    <cellStyle name="Normal 2 2 26 2 2 2 12" xfId="5453"/>
    <cellStyle name="Normal 2 2 26 2 2 2 12 2" xfId="11540"/>
    <cellStyle name="Normal 2 2 26 2 2 2 12 2 2" xfId="25236"/>
    <cellStyle name="Normal 2 2 26 2 2 2 12 3" xfId="17750"/>
    <cellStyle name="Normal 2 2 26 2 2 2 12 3 2" xfId="21501"/>
    <cellStyle name="Normal 2 2 26 2 2 2 12 4" xfId="13989"/>
    <cellStyle name="Normal 2 2 26 2 2 2 12 5" xfId="28973"/>
    <cellStyle name="Normal 2 2 26 2 2 2 12 6" xfId="32700"/>
    <cellStyle name="Normal 2 2 26 2 2 2 12 7" xfId="36433"/>
    <cellStyle name="Normal 2 2 26 2 2 2 12 8" xfId="40164"/>
    <cellStyle name="Normal 2 2 26 2 2 2 13" xfId="5454"/>
    <cellStyle name="Normal 2 2 26 2 2 2 13 2" xfId="11541"/>
    <cellStyle name="Normal 2 2 26 2 2 2 13 2 2" xfId="25237"/>
    <cellStyle name="Normal 2 2 26 2 2 2 13 3" xfId="17751"/>
    <cellStyle name="Normal 2 2 26 2 2 2 13 3 2" xfId="21502"/>
    <cellStyle name="Normal 2 2 26 2 2 2 13 4" xfId="13990"/>
    <cellStyle name="Normal 2 2 26 2 2 2 13 5" xfId="28974"/>
    <cellStyle name="Normal 2 2 26 2 2 2 13 6" xfId="32701"/>
    <cellStyle name="Normal 2 2 26 2 2 2 13 7" xfId="36434"/>
    <cellStyle name="Normal 2 2 26 2 2 2 13 8" xfId="40165"/>
    <cellStyle name="Normal 2 2 26 2 2 2 14" xfId="11537"/>
    <cellStyle name="Normal 2 2 26 2 2 2 14 2" xfId="25233"/>
    <cellStyle name="Normal 2 2 26 2 2 2 15" xfId="17747"/>
    <cellStyle name="Normal 2 2 26 2 2 2 15 2" xfId="21498"/>
    <cellStyle name="Normal 2 2 26 2 2 2 16" xfId="13986"/>
    <cellStyle name="Normal 2 2 26 2 2 2 17" xfId="28970"/>
    <cellStyle name="Normal 2 2 26 2 2 2 18" xfId="32697"/>
    <cellStyle name="Normal 2 2 26 2 2 2 19" xfId="36430"/>
    <cellStyle name="Normal 2 2 26 2 2 2 2" xfId="5455"/>
    <cellStyle name="Normal 2 2 26 2 2 2 2 10" xfId="5456"/>
    <cellStyle name="Normal 2 2 26 2 2 2 2 11" xfId="5457"/>
    <cellStyle name="Normal 2 2 26 2 2 2 2 12" xfId="5458"/>
    <cellStyle name="Normal 2 2 26 2 2 2 2 13" xfId="5459"/>
    <cellStyle name="Normal 2 2 26 2 2 2 2 2" xfId="5460"/>
    <cellStyle name="Normal 2 2 26 2 2 2 2 2 10" xfId="5461"/>
    <cellStyle name="Normal 2 2 26 2 2 2 2 2 10 2" xfId="11548"/>
    <cellStyle name="Normal 2 2 26 2 2 2 2 2 10 2 2" xfId="25239"/>
    <cellStyle name="Normal 2 2 26 2 2 2 2 2 10 3" xfId="17753"/>
    <cellStyle name="Normal 2 2 26 2 2 2 2 2 10 3 2" xfId="21504"/>
    <cellStyle name="Normal 2 2 26 2 2 2 2 2 10 4" xfId="13992"/>
    <cellStyle name="Normal 2 2 26 2 2 2 2 2 10 5" xfId="28976"/>
    <cellStyle name="Normal 2 2 26 2 2 2 2 2 10 6" xfId="32703"/>
    <cellStyle name="Normal 2 2 26 2 2 2 2 2 10 7" xfId="36436"/>
    <cellStyle name="Normal 2 2 26 2 2 2 2 2 10 8" xfId="40167"/>
    <cellStyle name="Normal 2 2 26 2 2 2 2 2 11" xfId="5462"/>
    <cellStyle name="Normal 2 2 26 2 2 2 2 2 11 2" xfId="11549"/>
    <cellStyle name="Normal 2 2 26 2 2 2 2 2 11 2 2" xfId="25240"/>
    <cellStyle name="Normal 2 2 26 2 2 2 2 2 11 3" xfId="17754"/>
    <cellStyle name="Normal 2 2 26 2 2 2 2 2 11 3 2" xfId="21505"/>
    <cellStyle name="Normal 2 2 26 2 2 2 2 2 11 4" xfId="13993"/>
    <cellStyle name="Normal 2 2 26 2 2 2 2 2 11 5" xfId="28977"/>
    <cellStyle name="Normal 2 2 26 2 2 2 2 2 11 6" xfId="32704"/>
    <cellStyle name="Normal 2 2 26 2 2 2 2 2 11 7" xfId="36437"/>
    <cellStyle name="Normal 2 2 26 2 2 2 2 2 11 8" xfId="40168"/>
    <cellStyle name="Normal 2 2 26 2 2 2 2 2 12" xfId="5463"/>
    <cellStyle name="Normal 2 2 26 2 2 2 2 2 12 2" xfId="11550"/>
    <cellStyle name="Normal 2 2 26 2 2 2 2 2 12 2 2" xfId="25241"/>
    <cellStyle name="Normal 2 2 26 2 2 2 2 2 12 3" xfId="17755"/>
    <cellStyle name="Normal 2 2 26 2 2 2 2 2 12 3 2" xfId="21506"/>
    <cellStyle name="Normal 2 2 26 2 2 2 2 2 12 4" xfId="13994"/>
    <cellStyle name="Normal 2 2 26 2 2 2 2 2 12 5" xfId="28978"/>
    <cellStyle name="Normal 2 2 26 2 2 2 2 2 12 6" xfId="32705"/>
    <cellStyle name="Normal 2 2 26 2 2 2 2 2 12 7" xfId="36438"/>
    <cellStyle name="Normal 2 2 26 2 2 2 2 2 12 8" xfId="40169"/>
    <cellStyle name="Normal 2 2 26 2 2 2 2 2 13" xfId="11547"/>
    <cellStyle name="Normal 2 2 26 2 2 2 2 2 13 2" xfId="25238"/>
    <cellStyle name="Normal 2 2 26 2 2 2 2 2 14" xfId="17752"/>
    <cellStyle name="Normal 2 2 26 2 2 2 2 2 14 2" xfId="21503"/>
    <cellStyle name="Normal 2 2 26 2 2 2 2 2 15" xfId="13991"/>
    <cellStyle name="Normal 2 2 26 2 2 2 2 2 16" xfId="28975"/>
    <cellStyle name="Normal 2 2 26 2 2 2 2 2 17" xfId="32702"/>
    <cellStyle name="Normal 2 2 26 2 2 2 2 2 18" xfId="36435"/>
    <cellStyle name="Normal 2 2 26 2 2 2 2 2 19" xfId="40166"/>
    <cellStyle name="Normal 2 2 26 2 2 2 2 2 2" xfId="5464"/>
    <cellStyle name="Normal 2 2 26 2 2 2 2 2 2 10" xfId="5465"/>
    <cellStyle name="Normal 2 2 26 2 2 2 2 2 2 11" xfId="5466"/>
    <cellStyle name="Normal 2 2 26 2 2 2 2 2 2 12" xfId="5467"/>
    <cellStyle name="Normal 2 2 26 2 2 2 2 2 2 2" xfId="5468"/>
    <cellStyle name="Normal 2 2 26 2 2 2 2 2 2 2 10" xfId="5469"/>
    <cellStyle name="Normal 2 2 26 2 2 2 2 2 2 2 10 2" xfId="11556"/>
    <cellStyle name="Normal 2 2 26 2 2 2 2 2 2 2 10 2 2" xfId="25243"/>
    <cellStyle name="Normal 2 2 26 2 2 2 2 2 2 2 10 3" xfId="17757"/>
    <cellStyle name="Normal 2 2 26 2 2 2 2 2 2 2 10 3 2" xfId="21508"/>
    <cellStyle name="Normal 2 2 26 2 2 2 2 2 2 2 10 4" xfId="13996"/>
    <cellStyle name="Normal 2 2 26 2 2 2 2 2 2 2 10 5" xfId="28980"/>
    <cellStyle name="Normal 2 2 26 2 2 2 2 2 2 2 10 6" xfId="32707"/>
    <cellStyle name="Normal 2 2 26 2 2 2 2 2 2 2 10 7" xfId="36440"/>
    <cellStyle name="Normal 2 2 26 2 2 2 2 2 2 2 10 8" xfId="40171"/>
    <cellStyle name="Normal 2 2 26 2 2 2 2 2 2 2 11" xfId="5470"/>
    <cellStyle name="Normal 2 2 26 2 2 2 2 2 2 2 11 2" xfId="11557"/>
    <cellStyle name="Normal 2 2 26 2 2 2 2 2 2 2 11 2 2" xfId="25244"/>
    <cellStyle name="Normal 2 2 26 2 2 2 2 2 2 2 11 3" xfId="17758"/>
    <cellStyle name="Normal 2 2 26 2 2 2 2 2 2 2 11 3 2" xfId="21509"/>
    <cellStyle name="Normal 2 2 26 2 2 2 2 2 2 2 11 4" xfId="13997"/>
    <cellStyle name="Normal 2 2 26 2 2 2 2 2 2 2 11 5" xfId="28981"/>
    <cellStyle name="Normal 2 2 26 2 2 2 2 2 2 2 11 6" xfId="32708"/>
    <cellStyle name="Normal 2 2 26 2 2 2 2 2 2 2 11 7" xfId="36441"/>
    <cellStyle name="Normal 2 2 26 2 2 2 2 2 2 2 11 8" xfId="40172"/>
    <cellStyle name="Normal 2 2 26 2 2 2 2 2 2 2 12" xfId="11555"/>
    <cellStyle name="Normal 2 2 26 2 2 2 2 2 2 2 12 2" xfId="25242"/>
    <cellStyle name="Normal 2 2 26 2 2 2 2 2 2 2 13" xfId="17756"/>
    <cellStyle name="Normal 2 2 26 2 2 2 2 2 2 2 13 2" xfId="21507"/>
    <cellStyle name="Normal 2 2 26 2 2 2 2 2 2 2 14" xfId="13995"/>
    <cellStyle name="Normal 2 2 26 2 2 2 2 2 2 2 15" xfId="28979"/>
    <cellStyle name="Normal 2 2 26 2 2 2 2 2 2 2 16" xfId="32706"/>
    <cellStyle name="Normal 2 2 26 2 2 2 2 2 2 2 17" xfId="36439"/>
    <cellStyle name="Normal 2 2 26 2 2 2 2 2 2 2 18" xfId="40170"/>
    <cellStyle name="Normal 2 2 26 2 2 2 2 2 2 2 2" xfId="5471"/>
    <cellStyle name="Normal 2 2 26 2 2 2 2 2 2 2 2 10" xfId="5472"/>
    <cellStyle name="Normal 2 2 26 2 2 2 2 2 2 2 2 11" xfId="5473"/>
    <cellStyle name="Normal 2 2 26 2 2 2 2 2 2 2 2 2" xfId="5474"/>
    <cellStyle name="Normal 2 2 26 2 2 2 2 2 2 2 2 2 2" xfId="5475"/>
    <cellStyle name="Normal 2 2 26 2 2 2 2 2 2 2 2 2 3" xfId="11558"/>
    <cellStyle name="Normal 2 2 26 2 2 2 2 2 2 2 2 2 3 2" xfId="25245"/>
    <cellStyle name="Normal 2 2 26 2 2 2 2 2 2 2 2 2 4" xfId="17759"/>
    <cellStyle name="Normal 2 2 26 2 2 2 2 2 2 2 2 2 4 2" xfId="21510"/>
    <cellStyle name="Normal 2 2 26 2 2 2 2 2 2 2 2 2 5" xfId="13998"/>
    <cellStyle name="Normal 2 2 26 2 2 2 2 2 2 2 2 2 6" xfId="28982"/>
    <cellStyle name="Normal 2 2 26 2 2 2 2 2 2 2 2 2 7" xfId="32709"/>
    <cellStyle name="Normal 2 2 26 2 2 2 2 2 2 2 2 2 8" xfId="36442"/>
    <cellStyle name="Normal 2 2 26 2 2 2 2 2 2 2 2 2 9" xfId="40173"/>
    <cellStyle name="Normal 2 2 26 2 2 2 2 2 2 2 2 3" xfId="5476"/>
    <cellStyle name="Normal 2 2 26 2 2 2 2 2 2 2 2 4" xfId="5477"/>
    <cellStyle name="Normal 2 2 26 2 2 2 2 2 2 2 2 5" xfId="5478"/>
    <cellStyle name="Normal 2 2 26 2 2 2 2 2 2 2 2 6" xfId="5479"/>
    <cellStyle name="Normal 2 2 26 2 2 2 2 2 2 2 2 7" xfId="5480"/>
    <cellStyle name="Normal 2 2 26 2 2 2 2 2 2 2 2 8" xfId="5481"/>
    <cellStyle name="Normal 2 2 26 2 2 2 2 2 2 2 2 9" xfId="5482"/>
    <cellStyle name="Normal 2 2 26 2 2 2 2 2 2 2 3" xfId="5483"/>
    <cellStyle name="Normal 2 2 26 2 2 2 2 2 2 2 3 2" xfId="5484"/>
    <cellStyle name="Normal 2 2 26 2 2 2 2 2 2 2 3 2 2" xfId="11563"/>
    <cellStyle name="Normal 2 2 26 2 2 2 2 2 2 2 3 2 2 2" xfId="25246"/>
    <cellStyle name="Normal 2 2 26 2 2 2 2 2 2 2 3 2 3" xfId="17760"/>
    <cellStyle name="Normal 2 2 26 2 2 2 2 2 2 2 3 2 3 2" xfId="21511"/>
    <cellStyle name="Normal 2 2 26 2 2 2 2 2 2 2 3 2 4" xfId="13999"/>
    <cellStyle name="Normal 2 2 26 2 2 2 2 2 2 2 3 2 5" xfId="28983"/>
    <cellStyle name="Normal 2 2 26 2 2 2 2 2 2 2 3 2 6" xfId="32710"/>
    <cellStyle name="Normal 2 2 26 2 2 2 2 2 2 2 3 2 7" xfId="36443"/>
    <cellStyle name="Normal 2 2 26 2 2 2 2 2 2 2 3 2 8" xfId="40174"/>
    <cellStyle name="Normal 2 2 26 2 2 2 2 2 2 2 4" xfId="5485"/>
    <cellStyle name="Normal 2 2 26 2 2 2 2 2 2 2 4 2" xfId="11564"/>
    <cellStyle name="Normal 2 2 26 2 2 2 2 2 2 2 4 2 2" xfId="25247"/>
    <cellStyle name="Normal 2 2 26 2 2 2 2 2 2 2 4 3" xfId="17761"/>
    <cellStyle name="Normal 2 2 26 2 2 2 2 2 2 2 4 3 2" xfId="21512"/>
    <cellStyle name="Normal 2 2 26 2 2 2 2 2 2 2 4 4" xfId="14000"/>
    <cellStyle name="Normal 2 2 26 2 2 2 2 2 2 2 4 5" xfId="28984"/>
    <cellStyle name="Normal 2 2 26 2 2 2 2 2 2 2 4 6" xfId="32711"/>
    <cellStyle name="Normal 2 2 26 2 2 2 2 2 2 2 4 7" xfId="36444"/>
    <cellStyle name="Normal 2 2 26 2 2 2 2 2 2 2 4 8" xfId="40175"/>
    <cellStyle name="Normal 2 2 26 2 2 2 2 2 2 2 5" xfId="5486"/>
    <cellStyle name="Normal 2 2 26 2 2 2 2 2 2 2 5 2" xfId="11565"/>
    <cellStyle name="Normal 2 2 26 2 2 2 2 2 2 2 5 2 2" xfId="25248"/>
    <cellStyle name="Normal 2 2 26 2 2 2 2 2 2 2 5 3" xfId="17762"/>
    <cellStyle name="Normal 2 2 26 2 2 2 2 2 2 2 5 3 2" xfId="21513"/>
    <cellStyle name="Normal 2 2 26 2 2 2 2 2 2 2 5 4" xfId="14001"/>
    <cellStyle name="Normal 2 2 26 2 2 2 2 2 2 2 5 5" xfId="28985"/>
    <cellStyle name="Normal 2 2 26 2 2 2 2 2 2 2 5 6" xfId="32712"/>
    <cellStyle name="Normal 2 2 26 2 2 2 2 2 2 2 5 7" xfId="36445"/>
    <cellStyle name="Normal 2 2 26 2 2 2 2 2 2 2 5 8" xfId="40176"/>
    <cellStyle name="Normal 2 2 26 2 2 2 2 2 2 2 6" xfId="5487"/>
    <cellStyle name="Normal 2 2 26 2 2 2 2 2 2 2 6 2" xfId="11566"/>
    <cellStyle name="Normal 2 2 26 2 2 2 2 2 2 2 6 2 2" xfId="25249"/>
    <cellStyle name="Normal 2 2 26 2 2 2 2 2 2 2 6 3" xfId="17763"/>
    <cellStyle name="Normal 2 2 26 2 2 2 2 2 2 2 6 3 2" xfId="21514"/>
    <cellStyle name="Normal 2 2 26 2 2 2 2 2 2 2 6 4" xfId="14002"/>
    <cellStyle name="Normal 2 2 26 2 2 2 2 2 2 2 6 5" xfId="28986"/>
    <cellStyle name="Normal 2 2 26 2 2 2 2 2 2 2 6 6" xfId="32713"/>
    <cellStyle name="Normal 2 2 26 2 2 2 2 2 2 2 6 7" xfId="36446"/>
    <cellStyle name="Normal 2 2 26 2 2 2 2 2 2 2 6 8" xfId="40177"/>
    <cellStyle name="Normal 2 2 26 2 2 2 2 2 2 2 7" xfId="5488"/>
    <cellStyle name="Normal 2 2 26 2 2 2 2 2 2 2 7 2" xfId="11567"/>
    <cellStyle name="Normal 2 2 26 2 2 2 2 2 2 2 7 2 2" xfId="25250"/>
    <cellStyle name="Normal 2 2 26 2 2 2 2 2 2 2 7 3" xfId="17764"/>
    <cellStyle name="Normal 2 2 26 2 2 2 2 2 2 2 7 3 2" xfId="21515"/>
    <cellStyle name="Normal 2 2 26 2 2 2 2 2 2 2 7 4" xfId="14003"/>
    <cellStyle name="Normal 2 2 26 2 2 2 2 2 2 2 7 5" xfId="28987"/>
    <cellStyle name="Normal 2 2 26 2 2 2 2 2 2 2 7 6" xfId="32714"/>
    <cellStyle name="Normal 2 2 26 2 2 2 2 2 2 2 7 7" xfId="36447"/>
    <cellStyle name="Normal 2 2 26 2 2 2 2 2 2 2 7 8" xfId="40178"/>
    <cellStyle name="Normal 2 2 26 2 2 2 2 2 2 2 8" xfId="5489"/>
    <cellStyle name="Normal 2 2 26 2 2 2 2 2 2 2 8 2" xfId="11568"/>
    <cellStyle name="Normal 2 2 26 2 2 2 2 2 2 2 8 2 2" xfId="25251"/>
    <cellStyle name="Normal 2 2 26 2 2 2 2 2 2 2 8 3" xfId="17765"/>
    <cellStyle name="Normal 2 2 26 2 2 2 2 2 2 2 8 3 2" xfId="21516"/>
    <cellStyle name="Normal 2 2 26 2 2 2 2 2 2 2 8 4" xfId="14004"/>
    <cellStyle name="Normal 2 2 26 2 2 2 2 2 2 2 8 5" xfId="28988"/>
    <cellStyle name="Normal 2 2 26 2 2 2 2 2 2 2 8 6" xfId="32715"/>
    <cellStyle name="Normal 2 2 26 2 2 2 2 2 2 2 8 7" xfId="36448"/>
    <cellStyle name="Normal 2 2 26 2 2 2 2 2 2 2 8 8" xfId="40179"/>
    <cellStyle name="Normal 2 2 26 2 2 2 2 2 2 2 9" xfId="5490"/>
    <cellStyle name="Normal 2 2 26 2 2 2 2 2 2 2 9 2" xfId="11569"/>
    <cellStyle name="Normal 2 2 26 2 2 2 2 2 2 2 9 2 2" xfId="25252"/>
    <cellStyle name="Normal 2 2 26 2 2 2 2 2 2 2 9 3" xfId="17766"/>
    <cellStyle name="Normal 2 2 26 2 2 2 2 2 2 2 9 3 2" xfId="21517"/>
    <cellStyle name="Normal 2 2 26 2 2 2 2 2 2 2 9 4" xfId="14005"/>
    <cellStyle name="Normal 2 2 26 2 2 2 2 2 2 2 9 5" xfId="28989"/>
    <cellStyle name="Normal 2 2 26 2 2 2 2 2 2 2 9 6" xfId="32716"/>
    <cellStyle name="Normal 2 2 26 2 2 2 2 2 2 2 9 7" xfId="36449"/>
    <cellStyle name="Normal 2 2 26 2 2 2 2 2 2 2 9 8" xfId="40180"/>
    <cellStyle name="Normal 2 2 26 2 2 2 2 2 2 3" xfId="5491"/>
    <cellStyle name="Normal 2 2 26 2 2 2 2 2 2 3 2" xfId="5492"/>
    <cellStyle name="Normal 2 2 26 2 2 2 2 2 2 3 3" xfId="11570"/>
    <cellStyle name="Normal 2 2 26 2 2 2 2 2 2 3 3 2" xfId="25253"/>
    <cellStyle name="Normal 2 2 26 2 2 2 2 2 2 3 4" xfId="17767"/>
    <cellStyle name="Normal 2 2 26 2 2 2 2 2 2 3 4 2" xfId="21518"/>
    <cellStyle name="Normal 2 2 26 2 2 2 2 2 2 3 5" xfId="14006"/>
    <cellStyle name="Normal 2 2 26 2 2 2 2 2 2 3 6" xfId="28990"/>
    <cellStyle name="Normal 2 2 26 2 2 2 2 2 2 3 7" xfId="32717"/>
    <cellStyle name="Normal 2 2 26 2 2 2 2 2 2 3 8" xfId="36450"/>
    <cellStyle name="Normal 2 2 26 2 2 2 2 2 2 3 9" xfId="40181"/>
    <cellStyle name="Normal 2 2 26 2 2 2 2 2 2 4" xfId="5493"/>
    <cellStyle name="Normal 2 2 26 2 2 2 2 2 2 5" xfId="5494"/>
    <cellStyle name="Normal 2 2 26 2 2 2 2 2 2 6" xfId="5495"/>
    <cellStyle name="Normal 2 2 26 2 2 2 2 2 2 7" xfId="5496"/>
    <cellStyle name="Normal 2 2 26 2 2 2 2 2 2 8" xfId="5497"/>
    <cellStyle name="Normal 2 2 26 2 2 2 2 2 2 9" xfId="5498"/>
    <cellStyle name="Normal 2 2 26 2 2 2 2 2 3" xfId="5499"/>
    <cellStyle name="Normal 2 2 26 2 2 2 2 2 3 10" xfId="5500"/>
    <cellStyle name="Normal 2 2 26 2 2 2 2 2 3 11" xfId="5501"/>
    <cellStyle name="Normal 2 2 26 2 2 2 2 2 3 2" xfId="5502"/>
    <cellStyle name="Normal 2 2 26 2 2 2 2 2 3 2 2" xfId="5503"/>
    <cellStyle name="Normal 2 2 26 2 2 2 2 2 3 2 3" xfId="11580"/>
    <cellStyle name="Normal 2 2 26 2 2 2 2 2 3 2 3 2" xfId="25254"/>
    <cellStyle name="Normal 2 2 26 2 2 2 2 2 3 2 4" xfId="17768"/>
    <cellStyle name="Normal 2 2 26 2 2 2 2 2 3 2 4 2" xfId="21519"/>
    <cellStyle name="Normal 2 2 26 2 2 2 2 2 3 2 5" xfId="14007"/>
    <cellStyle name="Normal 2 2 26 2 2 2 2 2 3 2 6" xfId="28991"/>
    <cellStyle name="Normal 2 2 26 2 2 2 2 2 3 2 7" xfId="32718"/>
    <cellStyle name="Normal 2 2 26 2 2 2 2 2 3 2 8" xfId="36451"/>
    <cellStyle name="Normal 2 2 26 2 2 2 2 2 3 2 9" xfId="40182"/>
    <cellStyle name="Normal 2 2 26 2 2 2 2 2 3 3" xfId="5504"/>
    <cellStyle name="Normal 2 2 26 2 2 2 2 2 3 4" xfId="5505"/>
    <cellStyle name="Normal 2 2 26 2 2 2 2 2 3 5" xfId="5506"/>
    <cellStyle name="Normal 2 2 26 2 2 2 2 2 3 6" xfId="5507"/>
    <cellStyle name="Normal 2 2 26 2 2 2 2 2 3 7" xfId="5508"/>
    <cellStyle name="Normal 2 2 26 2 2 2 2 2 3 8" xfId="5509"/>
    <cellStyle name="Normal 2 2 26 2 2 2 2 2 3 9" xfId="5510"/>
    <cellStyle name="Normal 2 2 26 2 2 2 2 2 4" xfId="5511"/>
    <cellStyle name="Normal 2 2 26 2 2 2 2 2 4 2" xfId="5512"/>
    <cellStyle name="Normal 2 2 26 2 2 2 2 2 4 2 2" xfId="11587"/>
    <cellStyle name="Normal 2 2 26 2 2 2 2 2 4 2 2 2" xfId="25255"/>
    <cellStyle name="Normal 2 2 26 2 2 2 2 2 4 2 3" xfId="17769"/>
    <cellStyle name="Normal 2 2 26 2 2 2 2 2 4 2 3 2" xfId="21520"/>
    <cellStyle name="Normal 2 2 26 2 2 2 2 2 4 2 4" xfId="14008"/>
    <cellStyle name="Normal 2 2 26 2 2 2 2 2 4 2 5" xfId="28992"/>
    <cellStyle name="Normal 2 2 26 2 2 2 2 2 4 2 6" xfId="32719"/>
    <cellStyle name="Normal 2 2 26 2 2 2 2 2 4 2 7" xfId="36452"/>
    <cellStyle name="Normal 2 2 26 2 2 2 2 2 4 2 8" xfId="40183"/>
    <cellStyle name="Normal 2 2 26 2 2 2 2 2 5" xfId="5513"/>
    <cellStyle name="Normal 2 2 26 2 2 2 2 2 5 2" xfId="11588"/>
    <cellStyle name="Normal 2 2 26 2 2 2 2 2 5 2 2" xfId="25256"/>
    <cellStyle name="Normal 2 2 26 2 2 2 2 2 5 3" xfId="17770"/>
    <cellStyle name="Normal 2 2 26 2 2 2 2 2 5 3 2" xfId="21521"/>
    <cellStyle name="Normal 2 2 26 2 2 2 2 2 5 4" xfId="14009"/>
    <cellStyle name="Normal 2 2 26 2 2 2 2 2 5 5" xfId="28993"/>
    <cellStyle name="Normal 2 2 26 2 2 2 2 2 5 6" xfId="32720"/>
    <cellStyle name="Normal 2 2 26 2 2 2 2 2 5 7" xfId="36453"/>
    <cellStyle name="Normal 2 2 26 2 2 2 2 2 5 8" xfId="40184"/>
    <cellStyle name="Normal 2 2 26 2 2 2 2 2 6" xfId="5514"/>
    <cellStyle name="Normal 2 2 26 2 2 2 2 2 6 2" xfId="11589"/>
    <cellStyle name="Normal 2 2 26 2 2 2 2 2 6 2 2" xfId="25257"/>
    <cellStyle name="Normal 2 2 26 2 2 2 2 2 6 3" xfId="17771"/>
    <cellStyle name="Normal 2 2 26 2 2 2 2 2 6 3 2" xfId="21522"/>
    <cellStyle name="Normal 2 2 26 2 2 2 2 2 6 4" xfId="14010"/>
    <cellStyle name="Normal 2 2 26 2 2 2 2 2 6 5" xfId="28994"/>
    <cellStyle name="Normal 2 2 26 2 2 2 2 2 6 6" xfId="32721"/>
    <cellStyle name="Normal 2 2 26 2 2 2 2 2 6 7" xfId="36454"/>
    <cellStyle name="Normal 2 2 26 2 2 2 2 2 6 8" xfId="40185"/>
    <cellStyle name="Normal 2 2 26 2 2 2 2 2 7" xfId="5515"/>
    <cellStyle name="Normal 2 2 26 2 2 2 2 2 7 2" xfId="11590"/>
    <cellStyle name="Normal 2 2 26 2 2 2 2 2 7 2 2" xfId="25258"/>
    <cellStyle name="Normal 2 2 26 2 2 2 2 2 7 3" xfId="17772"/>
    <cellStyle name="Normal 2 2 26 2 2 2 2 2 7 3 2" xfId="21523"/>
    <cellStyle name="Normal 2 2 26 2 2 2 2 2 7 4" xfId="14011"/>
    <cellStyle name="Normal 2 2 26 2 2 2 2 2 7 5" xfId="28995"/>
    <cellStyle name="Normal 2 2 26 2 2 2 2 2 7 6" xfId="32722"/>
    <cellStyle name="Normal 2 2 26 2 2 2 2 2 7 7" xfId="36455"/>
    <cellStyle name="Normal 2 2 26 2 2 2 2 2 7 8" xfId="40186"/>
    <cellStyle name="Normal 2 2 26 2 2 2 2 2 8" xfId="5516"/>
    <cellStyle name="Normal 2 2 26 2 2 2 2 2 8 2" xfId="11591"/>
    <cellStyle name="Normal 2 2 26 2 2 2 2 2 8 2 2" xfId="25259"/>
    <cellStyle name="Normal 2 2 26 2 2 2 2 2 8 3" xfId="17773"/>
    <cellStyle name="Normal 2 2 26 2 2 2 2 2 8 3 2" xfId="21524"/>
    <cellStyle name="Normal 2 2 26 2 2 2 2 2 8 4" xfId="14012"/>
    <cellStyle name="Normal 2 2 26 2 2 2 2 2 8 5" xfId="28996"/>
    <cellStyle name="Normal 2 2 26 2 2 2 2 2 8 6" xfId="32723"/>
    <cellStyle name="Normal 2 2 26 2 2 2 2 2 8 7" xfId="36456"/>
    <cellStyle name="Normal 2 2 26 2 2 2 2 2 8 8" xfId="40187"/>
    <cellStyle name="Normal 2 2 26 2 2 2 2 2 9" xfId="5517"/>
    <cellStyle name="Normal 2 2 26 2 2 2 2 2 9 2" xfId="11592"/>
    <cellStyle name="Normal 2 2 26 2 2 2 2 2 9 2 2" xfId="25260"/>
    <cellStyle name="Normal 2 2 26 2 2 2 2 2 9 3" xfId="17774"/>
    <cellStyle name="Normal 2 2 26 2 2 2 2 2 9 3 2" xfId="21525"/>
    <cellStyle name="Normal 2 2 26 2 2 2 2 2 9 4" xfId="14013"/>
    <cellStyle name="Normal 2 2 26 2 2 2 2 2 9 5" xfId="28997"/>
    <cellStyle name="Normal 2 2 26 2 2 2 2 2 9 6" xfId="32724"/>
    <cellStyle name="Normal 2 2 26 2 2 2 2 2 9 7" xfId="36457"/>
    <cellStyle name="Normal 2 2 26 2 2 2 2 2 9 8" xfId="40188"/>
    <cellStyle name="Normal 2 2 26 2 2 2 2 3" xfId="5518"/>
    <cellStyle name="Normal 2 2 26 2 2 2 2 3 10" xfId="5519"/>
    <cellStyle name="Normal 2 2 26 2 2 2 2 3 10 2" xfId="11594"/>
    <cellStyle name="Normal 2 2 26 2 2 2 2 3 10 2 2" xfId="25262"/>
    <cellStyle name="Normal 2 2 26 2 2 2 2 3 10 3" xfId="17776"/>
    <cellStyle name="Normal 2 2 26 2 2 2 2 3 10 3 2" xfId="21527"/>
    <cellStyle name="Normal 2 2 26 2 2 2 2 3 10 4" xfId="14015"/>
    <cellStyle name="Normal 2 2 26 2 2 2 2 3 10 5" xfId="28999"/>
    <cellStyle name="Normal 2 2 26 2 2 2 2 3 10 6" xfId="32726"/>
    <cellStyle name="Normal 2 2 26 2 2 2 2 3 10 7" xfId="36459"/>
    <cellStyle name="Normal 2 2 26 2 2 2 2 3 10 8" xfId="40190"/>
    <cellStyle name="Normal 2 2 26 2 2 2 2 3 11" xfId="5520"/>
    <cellStyle name="Normal 2 2 26 2 2 2 2 3 11 2" xfId="11595"/>
    <cellStyle name="Normal 2 2 26 2 2 2 2 3 11 2 2" xfId="25263"/>
    <cellStyle name="Normal 2 2 26 2 2 2 2 3 11 3" xfId="17777"/>
    <cellStyle name="Normal 2 2 26 2 2 2 2 3 11 3 2" xfId="21528"/>
    <cellStyle name="Normal 2 2 26 2 2 2 2 3 11 4" xfId="14016"/>
    <cellStyle name="Normal 2 2 26 2 2 2 2 3 11 5" xfId="29000"/>
    <cellStyle name="Normal 2 2 26 2 2 2 2 3 11 6" xfId="32727"/>
    <cellStyle name="Normal 2 2 26 2 2 2 2 3 11 7" xfId="36460"/>
    <cellStyle name="Normal 2 2 26 2 2 2 2 3 11 8" xfId="40191"/>
    <cellStyle name="Normal 2 2 26 2 2 2 2 3 12" xfId="11593"/>
    <cellStyle name="Normal 2 2 26 2 2 2 2 3 12 2" xfId="25261"/>
    <cellStyle name="Normal 2 2 26 2 2 2 2 3 13" xfId="17775"/>
    <cellStyle name="Normal 2 2 26 2 2 2 2 3 13 2" xfId="21526"/>
    <cellStyle name="Normal 2 2 26 2 2 2 2 3 14" xfId="14014"/>
    <cellStyle name="Normal 2 2 26 2 2 2 2 3 15" xfId="28998"/>
    <cellStyle name="Normal 2 2 26 2 2 2 2 3 16" xfId="32725"/>
    <cellStyle name="Normal 2 2 26 2 2 2 2 3 17" xfId="36458"/>
    <cellStyle name="Normal 2 2 26 2 2 2 2 3 18" xfId="40189"/>
    <cellStyle name="Normal 2 2 26 2 2 2 2 3 2" xfId="5521"/>
    <cellStyle name="Normal 2 2 26 2 2 2 2 3 2 10" xfId="5522"/>
    <cellStyle name="Normal 2 2 26 2 2 2 2 3 2 11" xfId="5523"/>
    <cellStyle name="Normal 2 2 26 2 2 2 2 3 2 2" xfId="5524"/>
    <cellStyle name="Normal 2 2 26 2 2 2 2 3 2 2 2" xfId="5525"/>
    <cellStyle name="Normal 2 2 26 2 2 2 2 3 2 2 3" xfId="11596"/>
    <cellStyle name="Normal 2 2 26 2 2 2 2 3 2 2 3 2" xfId="25264"/>
    <cellStyle name="Normal 2 2 26 2 2 2 2 3 2 2 4" xfId="17778"/>
    <cellStyle name="Normal 2 2 26 2 2 2 2 3 2 2 4 2" xfId="21529"/>
    <cellStyle name="Normal 2 2 26 2 2 2 2 3 2 2 5" xfId="14017"/>
    <cellStyle name="Normal 2 2 26 2 2 2 2 3 2 2 6" xfId="29001"/>
    <cellStyle name="Normal 2 2 26 2 2 2 2 3 2 2 7" xfId="32728"/>
    <cellStyle name="Normal 2 2 26 2 2 2 2 3 2 2 8" xfId="36461"/>
    <cellStyle name="Normal 2 2 26 2 2 2 2 3 2 2 9" xfId="40192"/>
    <cellStyle name="Normal 2 2 26 2 2 2 2 3 2 3" xfId="5526"/>
    <cellStyle name="Normal 2 2 26 2 2 2 2 3 2 4" xfId="5527"/>
    <cellStyle name="Normal 2 2 26 2 2 2 2 3 2 5" xfId="5528"/>
    <cellStyle name="Normal 2 2 26 2 2 2 2 3 2 6" xfId="5529"/>
    <cellStyle name="Normal 2 2 26 2 2 2 2 3 2 7" xfId="5530"/>
    <cellStyle name="Normal 2 2 26 2 2 2 2 3 2 8" xfId="5531"/>
    <cellStyle name="Normal 2 2 26 2 2 2 2 3 2 9" xfId="5532"/>
    <cellStyle name="Normal 2 2 26 2 2 2 2 3 3" xfId="5533"/>
    <cellStyle name="Normal 2 2 26 2 2 2 2 3 3 2" xfId="5534"/>
    <cellStyle name="Normal 2 2 26 2 2 2 2 3 3 2 2" xfId="11602"/>
    <cellStyle name="Normal 2 2 26 2 2 2 2 3 3 2 2 2" xfId="25265"/>
    <cellStyle name="Normal 2 2 26 2 2 2 2 3 3 2 3" xfId="17779"/>
    <cellStyle name="Normal 2 2 26 2 2 2 2 3 3 2 3 2" xfId="21530"/>
    <cellStyle name="Normal 2 2 26 2 2 2 2 3 3 2 4" xfId="14018"/>
    <cellStyle name="Normal 2 2 26 2 2 2 2 3 3 2 5" xfId="29002"/>
    <cellStyle name="Normal 2 2 26 2 2 2 2 3 3 2 6" xfId="32729"/>
    <cellStyle name="Normal 2 2 26 2 2 2 2 3 3 2 7" xfId="36462"/>
    <cellStyle name="Normal 2 2 26 2 2 2 2 3 3 2 8" xfId="40193"/>
    <cellStyle name="Normal 2 2 26 2 2 2 2 3 4" xfId="5535"/>
    <cellStyle name="Normal 2 2 26 2 2 2 2 3 4 2" xfId="11603"/>
    <cellStyle name="Normal 2 2 26 2 2 2 2 3 4 2 2" xfId="25266"/>
    <cellStyle name="Normal 2 2 26 2 2 2 2 3 4 3" xfId="17780"/>
    <cellStyle name="Normal 2 2 26 2 2 2 2 3 4 3 2" xfId="21531"/>
    <cellStyle name="Normal 2 2 26 2 2 2 2 3 4 4" xfId="14019"/>
    <cellStyle name="Normal 2 2 26 2 2 2 2 3 4 5" xfId="29003"/>
    <cellStyle name="Normal 2 2 26 2 2 2 2 3 4 6" xfId="32730"/>
    <cellStyle name="Normal 2 2 26 2 2 2 2 3 4 7" xfId="36463"/>
    <cellStyle name="Normal 2 2 26 2 2 2 2 3 4 8" xfId="40194"/>
    <cellStyle name="Normal 2 2 26 2 2 2 2 3 5" xfId="5536"/>
    <cellStyle name="Normal 2 2 26 2 2 2 2 3 5 2" xfId="11604"/>
    <cellStyle name="Normal 2 2 26 2 2 2 2 3 5 2 2" xfId="25267"/>
    <cellStyle name="Normal 2 2 26 2 2 2 2 3 5 3" xfId="17781"/>
    <cellStyle name="Normal 2 2 26 2 2 2 2 3 5 3 2" xfId="21532"/>
    <cellStyle name="Normal 2 2 26 2 2 2 2 3 5 4" xfId="14020"/>
    <cellStyle name="Normal 2 2 26 2 2 2 2 3 5 5" xfId="29004"/>
    <cellStyle name="Normal 2 2 26 2 2 2 2 3 5 6" xfId="32731"/>
    <cellStyle name="Normal 2 2 26 2 2 2 2 3 5 7" xfId="36464"/>
    <cellStyle name="Normal 2 2 26 2 2 2 2 3 5 8" xfId="40195"/>
    <cellStyle name="Normal 2 2 26 2 2 2 2 3 6" xfId="5537"/>
    <cellStyle name="Normal 2 2 26 2 2 2 2 3 6 2" xfId="11605"/>
    <cellStyle name="Normal 2 2 26 2 2 2 2 3 6 2 2" xfId="25268"/>
    <cellStyle name="Normal 2 2 26 2 2 2 2 3 6 3" xfId="17782"/>
    <cellStyle name="Normal 2 2 26 2 2 2 2 3 6 3 2" xfId="21533"/>
    <cellStyle name="Normal 2 2 26 2 2 2 2 3 6 4" xfId="14021"/>
    <cellStyle name="Normal 2 2 26 2 2 2 2 3 6 5" xfId="29005"/>
    <cellStyle name="Normal 2 2 26 2 2 2 2 3 6 6" xfId="32732"/>
    <cellStyle name="Normal 2 2 26 2 2 2 2 3 6 7" xfId="36465"/>
    <cellStyle name="Normal 2 2 26 2 2 2 2 3 6 8" xfId="40196"/>
    <cellStyle name="Normal 2 2 26 2 2 2 2 3 7" xfId="5538"/>
    <cellStyle name="Normal 2 2 26 2 2 2 2 3 7 2" xfId="11606"/>
    <cellStyle name="Normal 2 2 26 2 2 2 2 3 7 2 2" xfId="25269"/>
    <cellStyle name="Normal 2 2 26 2 2 2 2 3 7 3" xfId="17783"/>
    <cellStyle name="Normal 2 2 26 2 2 2 2 3 7 3 2" xfId="21534"/>
    <cellStyle name="Normal 2 2 26 2 2 2 2 3 7 4" xfId="14022"/>
    <cellStyle name="Normal 2 2 26 2 2 2 2 3 7 5" xfId="29006"/>
    <cellStyle name="Normal 2 2 26 2 2 2 2 3 7 6" xfId="32733"/>
    <cellStyle name="Normal 2 2 26 2 2 2 2 3 7 7" xfId="36466"/>
    <cellStyle name="Normal 2 2 26 2 2 2 2 3 7 8" xfId="40197"/>
    <cellStyle name="Normal 2 2 26 2 2 2 2 3 8" xfId="5539"/>
    <cellStyle name="Normal 2 2 26 2 2 2 2 3 8 2" xfId="11607"/>
    <cellStyle name="Normal 2 2 26 2 2 2 2 3 8 2 2" xfId="25270"/>
    <cellStyle name="Normal 2 2 26 2 2 2 2 3 8 3" xfId="17784"/>
    <cellStyle name="Normal 2 2 26 2 2 2 2 3 8 3 2" xfId="21535"/>
    <cellStyle name="Normal 2 2 26 2 2 2 2 3 8 4" xfId="14023"/>
    <cellStyle name="Normal 2 2 26 2 2 2 2 3 8 5" xfId="29007"/>
    <cellStyle name="Normal 2 2 26 2 2 2 2 3 8 6" xfId="32734"/>
    <cellStyle name="Normal 2 2 26 2 2 2 2 3 8 7" xfId="36467"/>
    <cellStyle name="Normal 2 2 26 2 2 2 2 3 8 8" xfId="40198"/>
    <cellStyle name="Normal 2 2 26 2 2 2 2 3 9" xfId="5540"/>
    <cellStyle name="Normal 2 2 26 2 2 2 2 3 9 2" xfId="11608"/>
    <cellStyle name="Normal 2 2 26 2 2 2 2 3 9 2 2" xfId="25271"/>
    <cellStyle name="Normal 2 2 26 2 2 2 2 3 9 3" xfId="17785"/>
    <cellStyle name="Normal 2 2 26 2 2 2 2 3 9 3 2" xfId="21536"/>
    <cellStyle name="Normal 2 2 26 2 2 2 2 3 9 4" xfId="14024"/>
    <cellStyle name="Normal 2 2 26 2 2 2 2 3 9 5" xfId="29008"/>
    <cellStyle name="Normal 2 2 26 2 2 2 2 3 9 6" xfId="32735"/>
    <cellStyle name="Normal 2 2 26 2 2 2 2 3 9 7" xfId="36468"/>
    <cellStyle name="Normal 2 2 26 2 2 2 2 3 9 8" xfId="40199"/>
    <cellStyle name="Normal 2 2 26 2 2 2 2 4" xfId="5541"/>
    <cellStyle name="Normal 2 2 26 2 2 2 2 4 2" xfId="5542"/>
    <cellStyle name="Normal 2 2 26 2 2 2 2 4 3" xfId="11609"/>
    <cellStyle name="Normal 2 2 26 2 2 2 2 4 3 2" xfId="25272"/>
    <cellStyle name="Normal 2 2 26 2 2 2 2 4 4" xfId="17786"/>
    <cellStyle name="Normal 2 2 26 2 2 2 2 4 4 2" xfId="21537"/>
    <cellStyle name="Normal 2 2 26 2 2 2 2 4 5" xfId="14025"/>
    <cellStyle name="Normal 2 2 26 2 2 2 2 4 6" xfId="29009"/>
    <cellStyle name="Normal 2 2 26 2 2 2 2 4 7" xfId="32736"/>
    <cellStyle name="Normal 2 2 26 2 2 2 2 4 8" xfId="36469"/>
    <cellStyle name="Normal 2 2 26 2 2 2 2 4 9" xfId="40200"/>
    <cellStyle name="Normal 2 2 26 2 2 2 2 5" xfId="5543"/>
    <cellStyle name="Normal 2 2 26 2 2 2 2 6" xfId="5544"/>
    <cellStyle name="Normal 2 2 26 2 2 2 2 7" xfId="5545"/>
    <cellStyle name="Normal 2 2 26 2 2 2 2 8" xfId="5546"/>
    <cellStyle name="Normal 2 2 26 2 2 2 2 9" xfId="5547"/>
    <cellStyle name="Normal 2 2 26 2 2 2 20" xfId="40161"/>
    <cellStyle name="Normal 2 2 26 2 2 2 3" xfId="5548"/>
    <cellStyle name="Normal 2 2 26 2 2 2 3 10" xfId="5549"/>
    <cellStyle name="Normal 2 2 26 2 2 2 3 11" xfId="5550"/>
    <cellStyle name="Normal 2 2 26 2 2 2 3 12" xfId="5551"/>
    <cellStyle name="Normal 2 2 26 2 2 2 3 2" xfId="5552"/>
    <cellStyle name="Normal 2 2 26 2 2 2 3 2 10" xfId="5553"/>
    <cellStyle name="Normal 2 2 26 2 2 2 3 2 10 2" xfId="11618"/>
    <cellStyle name="Normal 2 2 26 2 2 2 3 2 10 2 2" xfId="25274"/>
    <cellStyle name="Normal 2 2 26 2 2 2 3 2 10 3" xfId="17788"/>
    <cellStyle name="Normal 2 2 26 2 2 2 3 2 10 3 2" xfId="21539"/>
    <cellStyle name="Normal 2 2 26 2 2 2 3 2 10 4" xfId="14027"/>
    <cellStyle name="Normal 2 2 26 2 2 2 3 2 10 5" xfId="29011"/>
    <cellStyle name="Normal 2 2 26 2 2 2 3 2 10 6" xfId="32738"/>
    <cellStyle name="Normal 2 2 26 2 2 2 3 2 10 7" xfId="36471"/>
    <cellStyle name="Normal 2 2 26 2 2 2 3 2 10 8" xfId="40202"/>
    <cellStyle name="Normal 2 2 26 2 2 2 3 2 11" xfId="5554"/>
    <cellStyle name="Normal 2 2 26 2 2 2 3 2 11 2" xfId="11619"/>
    <cellStyle name="Normal 2 2 26 2 2 2 3 2 11 2 2" xfId="25275"/>
    <cellStyle name="Normal 2 2 26 2 2 2 3 2 11 3" xfId="17789"/>
    <cellStyle name="Normal 2 2 26 2 2 2 3 2 11 3 2" xfId="21540"/>
    <cellStyle name="Normal 2 2 26 2 2 2 3 2 11 4" xfId="14028"/>
    <cellStyle name="Normal 2 2 26 2 2 2 3 2 11 5" xfId="29012"/>
    <cellStyle name="Normal 2 2 26 2 2 2 3 2 11 6" xfId="32739"/>
    <cellStyle name="Normal 2 2 26 2 2 2 3 2 11 7" xfId="36472"/>
    <cellStyle name="Normal 2 2 26 2 2 2 3 2 11 8" xfId="40203"/>
    <cellStyle name="Normal 2 2 26 2 2 2 3 2 12" xfId="11617"/>
    <cellStyle name="Normal 2 2 26 2 2 2 3 2 12 2" xfId="25273"/>
    <cellStyle name="Normal 2 2 26 2 2 2 3 2 13" xfId="17787"/>
    <cellStyle name="Normal 2 2 26 2 2 2 3 2 13 2" xfId="21538"/>
    <cellStyle name="Normal 2 2 26 2 2 2 3 2 14" xfId="14026"/>
    <cellStyle name="Normal 2 2 26 2 2 2 3 2 15" xfId="29010"/>
    <cellStyle name="Normal 2 2 26 2 2 2 3 2 16" xfId="32737"/>
    <cellStyle name="Normal 2 2 26 2 2 2 3 2 17" xfId="36470"/>
    <cellStyle name="Normal 2 2 26 2 2 2 3 2 18" xfId="40201"/>
    <cellStyle name="Normal 2 2 26 2 2 2 3 2 2" xfId="5555"/>
    <cellStyle name="Normal 2 2 26 2 2 2 3 2 2 10" xfId="5556"/>
    <cellStyle name="Normal 2 2 26 2 2 2 3 2 2 11" xfId="5557"/>
    <cellStyle name="Normal 2 2 26 2 2 2 3 2 2 2" xfId="5558"/>
    <cellStyle name="Normal 2 2 26 2 2 2 3 2 2 2 2" xfId="5559"/>
    <cellStyle name="Normal 2 2 26 2 2 2 3 2 2 2 3" xfId="11620"/>
    <cellStyle name="Normal 2 2 26 2 2 2 3 2 2 2 3 2" xfId="25276"/>
    <cellStyle name="Normal 2 2 26 2 2 2 3 2 2 2 4" xfId="17790"/>
    <cellStyle name="Normal 2 2 26 2 2 2 3 2 2 2 4 2" xfId="21541"/>
    <cellStyle name="Normal 2 2 26 2 2 2 3 2 2 2 5" xfId="14029"/>
    <cellStyle name="Normal 2 2 26 2 2 2 3 2 2 2 6" xfId="29013"/>
    <cellStyle name="Normal 2 2 26 2 2 2 3 2 2 2 7" xfId="32740"/>
    <cellStyle name="Normal 2 2 26 2 2 2 3 2 2 2 8" xfId="36473"/>
    <cellStyle name="Normal 2 2 26 2 2 2 3 2 2 2 9" xfId="40204"/>
    <cellStyle name="Normal 2 2 26 2 2 2 3 2 2 3" xfId="5560"/>
    <cellStyle name="Normal 2 2 26 2 2 2 3 2 2 4" xfId="5561"/>
    <cellStyle name="Normal 2 2 26 2 2 2 3 2 2 5" xfId="5562"/>
    <cellStyle name="Normal 2 2 26 2 2 2 3 2 2 6" xfId="5563"/>
    <cellStyle name="Normal 2 2 26 2 2 2 3 2 2 7" xfId="5564"/>
    <cellStyle name="Normal 2 2 26 2 2 2 3 2 2 8" xfId="5565"/>
    <cellStyle name="Normal 2 2 26 2 2 2 3 2 2 9" xfId="5566"/>
    <cellStyle name="Normal 2 2 26 2 2 2 3 2 3" xfId="5567"/>
    <cellStyle name="Normal 2 2 26 2 2 2 3 2 3 2" xfId="5568"/>
    <cellStyle name="Normal 2 2 26 2 2 2 3 2 3 2 2" xfId="11628"/>
    <cellStyle name="Normal 2 2 26 2 2 2 3 2 3 2 2 2" xfId="25277"/>
    <cellStyle name="Normal 2 2 26 2 2 2 3 2 3 2 3" xfId="17791"/>
    <cellStyle name="Normal 2 2 26 2 2 2 3 2 3 2 3 2" xfId="21542"/>
    <cellStyle name="Normal 2 2 26 2 2 2 3 2 3 2 4" xfId="14030"/>
    <cellStyle name="Normal 2 2 26 2 2 2 3 2 3 2 5" xfId="29014"/>
    <cellStyle name="Normal 2 2 26 2 2 2 3 2 3 2 6" xfId="32741"/>
    <cellStyle name="Normal 2 2 26 2 2 2 3 2 3 2 7" xfId="36474"/>
    <cellStyle name="Normal 2 2 26 2 2 2 3 2 3 2 8" xfId="40205"/>
    <cellStyle name="Normal 2 2 26 2 2 2 3 2 4" xfId="5569"/>
    <cellStyle name="Normal 2 2 26 2 2 2 3 2 4 2" xfId="11629"/>
    <cellStyle name="Normal 2 2 26 2 2 2 3 2 4 2 2" xfId="25278"/>
    <cellStyle name="Normal 2 2 26 2 2 2 3 2 4 3" xfId="17792"/>
    <cellStyle name="Normal 2 2 26 2 2 2 3 2 4 3 2" xfId="21543"/>
    <cellStyle name="Normal 2 2 26 2 2 2 3 2 4 4" xfId="14031"/>
    <cellStyle name="Normal 2 2 26 2 2 2 3 2 4 5" xfId="29015"/>
    <cellStyle name="Normal 2 2 26 2 2 2 3 2 4 6" xfId="32742"/>
    <cellStyle name="Normal 2 2 26 2 2 2 3 2 4 7" xfId="36475"/>
    <cellStyle name="Normal 2 2 26 2 2 2 3 2 4 8" xfId="40206"/>
    <cellStyle name="Normal 2 2 26 2 2 2 3 2 5" xfId="5570"/>
    <cellStyle name="Normal 2 2 26 2 2 2 3 2 5 2" xfId="11630"/>
    <cellStyle name="Normal 2 2 26 2 2 2 3 2 5 2 2" xfId="25279"/>
    <cellStyle name="Normal 2 2 26 2 2 2 3 2 5 3" xfId="17793"/>
    <cellStyle name="Normal 2 2 26 2 2 2 3 2 5 3 2" xfId="21544"/>
    <cellStyle name="Normal 2 2 26 2 2 2 3 2 5 4" xfId="14032"/>
    <cellStyle name="Normal 2 2 26 2 2 2 3 2 5 5" xfId="29016"/>
    <cellStyle name="Normal 2 2 26 2 2 2 3 2 5 6" xfId="32743"/>
    <cellStyle name="Normal 2 2 26 2 2 2 3 2 5 7" xfId="36476"/>
    <cellStyle name="Normal 2 2 26 2 2 2 3 2 5 8" xfId="40207"/>
    <cellStyle name="Normal 2 2 26 2 2 2 3 2 6" xfId="5571"/>
    <cellStyle name="Normal 2 2 26 2 2 2 3 2 6 2" xfId="11631"/>
    <cellStyle name="Normal 2 2 26 2 2 2 3 2 6 2 2" xfId="25280"/>
    <cellStyle name="Normal 2 2 26 2 2 2 3 2 6 3" xfId="17794"/>
    <cellStyle name="Normal 2 2 26 2 2 2 3 2 6 3 2" xfId="21545"/>
    <cellStyle name="Normal 2 2 26 2 2 2 3 2 6 4" xfId="14033"/>
    <cellStyle name="Normal 2 2 26 2 2 2 3 2 6 5" xfId="29017"/>
    <cellStyle name="Normal 2 2 26 2 2 2 3 2 6 6" xfId="32744"/>
    <cellStyle name="Normal 2 2 26 2 2 2 3 2 6 7" xfId="36477"/>
    <cellStyle name="Normal 2 2 26 2 2 2 3 2 6 8" xfId="40208"/>
    <cellStyle name="Normal 2 2 26 2 2 2 3 2 7" xfId="5572"/>
    <cellStyle name="Normal 2 2 26 2 2 2 3 2 7 2" xfId="11632"/>
    <cellStyle name="Normal 2 2 26 2 2 2 3 2 7 2 2" xfId="25281"/>
    <cellStyle name="Normal 2 2 26 2 2 2 3 2 7 3" xfId="17795"/>
    <cellStyle name="Normal 2 2 26 2 2 2 3 2 7 3 2" xfId="21546"/>
    <cellStyle name="Normal 2 2 26 2 2 2 3 2 7 4" xfId="14034"/>
    <cellStyle name="Normal 2 2 26 2 2 2 3 2 7 5" xfId="29018"/>
    <cellStyle name="Normal 2 2 26 2 2 2 3 2 7 6" xfId="32745"/>
    <cellStyle name="Normal 2 2 26 2 2 2 3 2 7 7" xfId="36478"/>
    <cellStyle name="Normal 2 2 26 2 2 2 3 2 7 8" xfId="40209"/>
    <cellStyle name="Normal 2 2 26 2 2 2 3 2 8" xfId="5573"/>
    <cellStyle name="Normal 2 2 26 2 2 2 3 2 8 2" xfId="11633"/>
    <cellStyle name="Normal 2 2 26 2 2 2 3 2 8 2 2" xfId="25282"/>
    <cellStyle name="Normal 2 2 26 2 2 2 3 2 8 3" xfId="17796"/>
    <cellStyle name="Normal 2 2 26 2 2 2 3 2 8 3 2" xfId="21547"/>
    <cellStyle name="Normal 2 2 26 2 2 2 3 2 8 4" xfId="14035"/>
    <cellStyle name="Normal 2 2 26 2 2 2 3 2 8 5" xfId="29019"/>
    <cellStyle name="Normal 2 2 26 2 2 2 3 2 8 6" xfId="32746"/>
    <cellStyle name="Normal 2 2 26 2 2 2 3 2 8 7" xfId="36479"/>
    <cellStyle name="Normal 2 2 26 2 2 2 3 2 8 8" xfId="40210"/>
    <cellStyle name="Normal 2 2 26 2 2 2 3 2 9" xfId="5574"/>
    <cellStyle name="Normal 2 2 26 2 2 2 3 2 9 2" xfId="11634"/>
    <cellStyle name="Normal 2 2 26 2 2 2 3 2 9 2 2" xfId="25283"/>
    <cellStyle name="Normal 2 2 26 2 2 2 3 2 9 3" xfId="17797"/>
    <cellStyle name="Normal 2 2 26 2 2 2 3 2 9 3 2" xfId="21548"/>
    <cellStyle name="Normal 2 2 26 2 2 2 3 2 9 4" xfId="14036"/>
    <cellStyle name="Normal 2 2 26 2 2 2 3 2 9 5" xfId="29020"/>
    <cellStyle name="Normal 2 2 26 2 2 2 3 2 9 6" xfId="32747"/>
    <cellStyle name="Normal 2 2 26 2 2 2 3 2 9 7" xfId="36480"/>
    <cellStyle name="Normal 2 2 26 2 2 2 3 2 9 8" xfId="40211"/>
    <cellStyle name="Normal 2 2 26 2 2 2 3 3" xfId="5575"/>
    <cellStyle name="Normal 2 2 26 2 2 2 3 3 2" xfId="5576"/>
    <cellStyle name="Normal 2 2 26 2 2 2 3 3 3" xfId="11635"/>
    <cellStyle name="Normal 2 2 26 2 2 2 3 3 3 2" xfId="25284"/>
    <cellStyle name="Normal 2 2 26 2 2 2 3 3 4" xfId="17798"/>
    <cellStyle name="Normal 2 2 26 2 2 2 3 3 4 2" xfId="21549"/>
    <cellStyle name="Normal 2 2 26 2 2 2 3 3 5" xfId="14037"/>
    <cellStyle name="Normal 2 2 26 2 2 2 3 3 6" xfId="29021"/>
    <cellStyle name="Normal 2 2 26 2 2 2 3 3 7" xfId="32748"/>
    <cellStyle name="Normal 2 2 26 2 2 2 3 3 8" xfId="36481"/>
    <cellStyle name="Normal 2 2 26 2 2 2 3 3 9" xfId="40212"/>
    <cellStyle name="Normal 2 2 26 2 2 2 3 4" xfId="5577"/>
    <cellStyle name="Normal 2 2 26 2 2 2 3 5" xfId="5578"/>
    <cellStyle name="Normal 2 2 26 2 2 2 3 6" xfId="5579"/>
    <cellStyle name="Normal 2 2 26 2 2 2 3 7" xfId="5580"/>
    <cellStyle name="Normal 2 2 26 2 2 2 3 8" xfId="5581"/>
    <cellStyle name="Normal 2 2 26 2 2 2 3 9" xfId="5582"/>
    <cellStyle name="Normal 2 2 26 2 2 2 4" xfId="5583"/>
    <cellStyle name="Normal 2 2 26 2 2 2 4 10" xfId="5584"/>
    <cellStyle name="Normal 2 2 26 2 2 2 4 11" xfId="5585"/>
    <cellStyle name="Normal 2 2 26 2 2 2 4 2" xfId="5586"/>
    <cellStyle name="Normal 2 2 26 2 2 2 4 2 2" xfId="5587"/>
    <cellStyle name="Normal 2 2 26 2 2 2 4 2 3" xfId="11642"/>
    <cellStyle name="Normal 2 2 26 2 2 2 4 2 3 2" xfId="25285"/>
    <cellStyle name="Normal 2 2 26 2 2 2 4 2 4" xfId="17799"/>
    <cellStyle name="Normal 2 2 26 2 2 2 4 2 4 2" xfId="21550"/>
    <cellStyle name="Normal 2 2 26 2 2 2 4 2 5" xfId="14038"/>
    <cellStyle name="Normal 2 2 26 2 2 2 4 2 6" xfId="29022"/>
    <cellStyle name="Normal 2 2 26 2 2 2 4 2 7" xfId="32749"/>
    <cellStyle name="Normal 2 2 26 2 2 2 4 2 8" xfId="36482"/>
    <cellStyle name="Normal 2 2 26 2 2 2 4 2 9" xfId="40213"/>
    <cellStyle name="Normal 2 2 26 2 2 2 4 3" xfId="5588"/>
    <cellStyle name="Normal 2 2 26 2 2 2 4 4" xfId="5589"/>
    <cellStyle name="Normal 2 2 26 2 2 2 4 5" xfId="5590"/>
    <cellStyle name="Normal 2 2 26 2 2 2 4 6" xfId="5591"/>
    <cellStyle name="Normal 2 2 26 2 2 2 4 7" xfId="5592"/>
    <cellStyle name="Normal 2 2 26 2 2 2 4 8" xfId="5593"/>
    <cellStyle name="Normal 2 2 26 2 2 2 4 9" xfId="5594"/>
    <cellStyle name="Normal 2 2 26 2 2 2 5" xfId="5595"/>
    <cellStyle name="Normal 2 2 26 2 2 2 5 2" xfId="5596"/>
    <cellStyle name="Normal 2 2 26 2 2 2 5 2 2" xfId="11652"/>
    <cellStyle name="Normal 2 2 26 2 2 2 5 2 2 2" xfId="25286"/>
    <cellStyle name="Normal 2 2 26 2 2 2 5 2 3" xfId="17800"/>
    <cellStyle name="Normal 2 2 26 2 2 2 5 2 3 2" xfId="21551"/>
    <cellStyle name="Normal 2 2 26 2 2 2 5 2 4" xfId="14039"/>
    <cellStyle name="Normal 2 2 26 2 2 2 5 2 5" xfId="29023"/>
    <cellStyle name="Normal 2 2 26 2 2 2 5 2 6" xfId="32750"/>
    <cellStyle name="Normal 2 2 26 2 2 2 5 2 7" xfId="36483"/>
    <cellStyle name="Normal 2 2 26 2 2 2 5 2 8" xfId="40214"/>
    <cellStyle name="Normal 2 2 26 2 2 2 6" xfId="5597"/>
    <cellStyle name="Normal 2 2 26 2 2 2 6 2" xfId="11653"/>
    <cellStyle name="Normal 2 2 26 2 2 2 6 2 2" xfId="25287"/>
    <cellStyle name="Normal 2 2 26 2 2 2 6 3" xfId="17801"/>
    <cellStyle name="Normal 2 2 26 2 2 2 6 3 2" xfId="21552"/>
    <cellStyle name="Normal 2 2 26 2 2 2 6 4" xfId="14040"/>
    <cellStyle name="Normal 2 2 26 2 2 2 6 5" xfId="29024"/>
    <cellStyle name="Normal 2 2 26 2 2 2 6 6" xfId="32751"/>
    <cellStyle name="Normal 2 2 26 2 2 2 6 7" xfId="36484"/>
    <cellStyle name="Normal 2 2 26 2 2 2 6 8" xfId="40215"/>
    <cellStyle name="Normal 2 2 26 2 2 2 7" xfId="5598"/>
    <cellStyle name="Normal 2 2 26 2 2 2 7 2" xfId="11654"/>
    <cellStyle name="Normal 2 2 26 2 2 2 7 2 2" xfId="25288"/>
    <cellStyle name="Normal 2 2 26 2 2 2 7 3" xfId="17802"/>
    <cellStyle name="Normal 2 2 26 2 2 2 7 3 2" xfId="21553"/>
    <cellStyle name="Normal 2 2 26 2 2 2 7 4" xfId="14041"/>
    <cellStyle name="Normal 2 2 26 2 2 2 7 5" xfId="29025"/>
    <cellStyle name="Normal 2 2 26 2 2 2 7 6" xfId="32752"/>
    <cellStyle name="Normal 2 2 26 2 2 2 7 7" xfId="36485"/>
    <cellStyle name="Normal 2 2 26 2 2 2 7 8" xfId="40216"/>
    <cellStyle name="Normal 2 2 26 2 2 2 8" xfId="5599"/>
    <cellStyle name="Normal 2 2 26 2 2 2 8 2" xfId="11655"/>
    <cellStyle name="Normal 2 2 26 2 2 2 8 2 2" xfId="25289"/>
    <cellStyle name="Normal 2 2 26 2 2 2 8 3" xfId="17803"/>
    <cellStyle name="Normal 2 2 26 2 2 2 8 3 2" xfId="21554"/>
    <cellStyle name="Normal 2 2 26 2 2 2 8 4" xfId="14042"/>
    <cellStyle name="Normal 2 2 26 2 2 2 8 5" xfId="29026"/>
    <cellStyle name="Normal 2 2 26 2 2 2 8 6" xfId="32753"/>
    <cellStyle name="Normal 2 2 26 2 2 2 8 7" xfId="36486"/>
    <cellStyle name="Normal 2 2 26 2 2 2 8 8" xfId="40217"/>
    <cellStyle name="Normal 2 2 26 2 2 2 9" xfId="5600"/>
    <cellStyle name="Normal 2 2 26 2 2 2 9 2" xfId="11656"/>
    <cellStyle name="Normal 2 2 26 2 2 2 9 2 2" xfId="25290"/>
    <cellStyle name="Normal 2 2 26 2 2 2 9 3" xfId="17804"/>
    <cellStyle name="Normal 2 2 26 2 2 2 9 3 2" xfId="21555"/>
    <cellStyle name="Normal 2 2 26 2 2 2 9 4" xfId="14043"/>
    <cellStyle name="Normal 2 2 26 2 2 2 9 5" xfId="29027"/>
    <cellStyle name="Normal 2 2 26 2 2 2 9 6" xfId="32754"/>
    <cellStyle name="Normal 2 2 26 2 2 2 9 7" xfId="36487"/>
    <cellStyle name="Normal 2 2 26 2 2 2 9 8" xfId="40218"/>
    <cellStyle name="Normal 2 2 26 2 2 3" xfId="5601"/>
    <cellStyle name="Normal 2 2 26 2 2 3 10" xfId="5602"/>
    <cellStyle name="Normal 2 2 26 2 2 3 10 2" xfId="11658"/>
    <cellStyle name="Normal 2 2 26 2 2 3 10 2 2" xfId="25292"/>
    <cellStyle name="Normal 2 2 26 2 2 3 10 3" xfId="17806"/>
    <cellStyle name="Normal 2 2 26 2 2 3 10 3 2" xfId="21557"/>
    <cellStyle name="Normal 2 2 26 2 2 3 10 4" xfId="14045"/>
    <cellStyle name="Normal 2 2 26 2 2 3 10 5" xfId="29029"/>
    <cellStyle name="Normal 2 2 26 2 2 3 10 6" xfId="32756"/>
    <cellStyle name="Normal 2 2 26 2 2 3 10 7" xfId="36489"/>
    <cellStyle name="Normal 2 2 26 2 2 3 10 8" xfId="40220"/>
    <cellStyle name="Normal 2 2 26 2 2 3 11" xfId="5603"/>
    <cellStyle name="Normal 2 2 26 2 2 3 11 2" xfId="11659"/>
    <cellStyle name="Normal 2 2 26 2 2 3 11 2 2" xfId="25293"/>
    <cellStyle name="Normal 2 2 26 2 2 3 11 3" xfId="17807"/>
    <cellStyle name="Normal 2 2 26 2 2 3 11 3 2" xfId="21558"/>
    <cellStyle name="Normal 2 2 26 2 2 3 11 4" xfId="14046"/>
    <cellStyle name="Normal 2 2 26 2 2 3 11 5" xfId="29030"/>
    <cellStyle name="Normal 2 2 26 2 2 3 11 6" xfId="32757"/>
    <cellStyle name="Normal 2 2 26 2 2 3 11 7" xfId="36490"/>
    <cellStyle name="Normal 2 2 26 2 2 3 11 8" xfId="40221"/>
    <cellStyle name="Normal 2 2 26 2 2 3 12" xfId="5604"/>
    <cellStyle name="Normal 2 2 26 2 2 3 12 2" xfId="11660"/>
    <cellStyle name="Normal 2 2 26 2 2 3 12 2 2" xfId="25294"/>
    <cellStyle name="Normal 2 2 26 2 2 3 12 3" xfId="17808"/>
    <cellStyle name="Normal 2 2 26 2 2 3 12 3 2" xfId="21559"/>
    <cellStyle name="Normal 2 2 26 2 2 3 12 4" xfId="14047"/>
    <cellStyle name="Normal 2 2 26 2 2 3 12 5" xfId="29031"/>
    <cellStyle name="Normal 2 2 26 2 2 3 12 6" xfId="32758"/>
    <cellStyle name="Normal 2 2 26 2 2 3 12 7" xfId="36491"/>
    <cellStyle name="Normal 2 2 26 2 2 3 12 8" xfId="40222"/>
    <cellStyle name="Normal 2 2 26 2 2 3 13" xfId="11657"/>
    <cellStyle name="Normal 2 2 26 2 2 3 13 2" xfId="25291"/>
    <cellStyle name="Normal 2 2 26 2 2 3 14" xfId="17805"/>
    <cellStyle name="Normal 2 2 26 2 2 3 14 2" xfId="21556"/>
    <cellStyle name="Normal 2 2 26 2 2 3 15" xfId="14044"/>
    <cellStyle name="Normal 2 2 26 2 2 3 16" xfId="29028"/>
    <cellStyle name="Normal 2 2 26 2 2 3 17" xfId="32755"/>
    <cellStyle name="Normal 2 2 26 2 2 3 18" xfId="36488"/>
    <cellStyle name="Normal 2 2 26 2 2 3 19" xfId="40219"/>
    <cellStyle name="Normal 2 2 26 2 2 3 2" xfId="5605"/>
    <cellStyle name="Normal 2 2 26 2 2 3 2 10" xfId="5606"/>
    <cellStyle name="Normal 2 2 26 2 2 3 2 11" xfId="5607"/>
    <cellStyle name="Normal 2 2 26 2 2 3 2 12" xfId="5608"/>
    <cellStyle name="Normal 2 2 26 2 2 3 2 2" xfId="5609"/>
    <cellStyle name="Normal 2 2 26 2 2 3 2 2 10" xfId="5610"/>
    <cellStyle name="Normal 2 2 26 2 2 3 2 2 10 2" xfId="11662"/>
    <cellStyle name="Normal 2 2 26 2 2 3 2 2 10 2 2" xfId="25296"/>
    <cellStyle name="Normal 2 2 26 2 2 3 2 2 10 3" xfId="17810"/>
    <cellStyle name="Normal 2 2 26 2 2 3 2 2 10 3 2" xfId="21561"/>
    <cellStyle name="Normal 2 2 26 2 2 3 2 2 10 4" xfId="14049"/>
    <cellStyle name="Normal 2 2 26 2 2 3 2 2 10 5" xfId="29033"/>
    <cellStyle name="Normal 2 2 26 2 2 3 2 2 10 6" xfId="32760"/>
    <cellStyle name="Normal 2 2 26 2 2 3 2 2 10 7" xfId="36493"/>
    <cellStyle name="Normal 2 2 26 2 2 3 2 2 10 8" xfId="40224"/>
    <cellStyle name="Normal 2 2 26 2 2 3 2 2 11" xfId="5611"/>
    <cellStyle name="Normal 2 2 26 2 2 3 2 2 11 2" xfId="11663"/>
    <cellStyle name="Normal 2 2 26 2 2 3 2 2 11 2 2" xfId="25297"/>
    <cellStyle name="Normal 2 2 26 2 2 3 2 2 11 3" xfId="17811"/>
    <cellStyle name="Normal 2 2 26 2 2 3 2 2 11 3 2" xfId="21562"/>
    <cellStyle name="Normal 2 2 26 2 2 3 2 2 11 4" xfId="14050"/>
    <cellStyle name="Normal 2 2 26 2 2 3 2 2 11 5" xfId="29034"/>
    <cellStyle name="Normal 2 2 26 2 2 3 2 2 11 6" xfId="32761"/>
    <cellStyle name="Normal 2 2 26 2 2 3 2 2 11 7" xfId="36494"/>
    <cellStyle name="Normal 2 2 26 2 2 3 2 2 11 8" xfId="40225"/>
    <cellStyle name="Normal 2 2 26 2 2 3 2 2 12" xfId="11661"/>
    <cellStyle name="Normal 2 2 26 2 2 3 2 2 12 2" xfId="25295"/>
    <cellStyle name="Normal 2 2 26 2 2 3 2 2 13" xfId="17809"/>
    <cellStyle name="Normal 2 2 26 2 2 3 2 2 13 2" xfId="21560"/>
    <cellStyle name="Normal 2 2 26 2 2 3 2 2 14" xfId="14048"/>
    <cellStyle name="Normal 2 2 26 2 2 3 2 2 15" xfId="29032"/>
    <cellStyle name="Normal 2 2 26 2 2 3 2 2 16" xfId="32759"/>
    <cellStyle name="Normal 2 2 26 2 2 3 2 2 17" xfId="36492"/>
    <cellStyle name="Normal 2 2 26 2 2 3 2 2 18" xfId="40223"/>
    <cellStyle name="Normal 2 2 26 2 2 3 2 2 2" xfId="5612"/>
    <cellStyle name="Normal 2 2 26 2 2 3 2 2 2 10" xfId="5613"/>
    <cellStyle name="Normal 2 2 26 2 2 3 2 2 2 11" xfId="5614"/>
    <cellStyle name="Normal 2 2 26 2 2 3 2 2 2 2" xfId="5615"/>
    <cellStyle name="Normal 2 2 26 2 2 3 2 2 2 2 2" xfId="5616"/>
    <cellStyle name="Normal 2 2 26 2 2 3 2 2 2 2 3" xfId="11664"/>
    <cellStyle name="Normal 2 2 26 2 2 3 2 2 2 2 3 2" xfId="25298"/>
    <cellStyle name="Normal 2 2 26 2 2 3 2 2 2 2 4" xfId="17812"/>
    <cellStyle name="Normal 2 2 26 2 2 3 2 2 2 2 4 2" xfId="21563"/>
    <cellStyle name="Normal 2 2 26 2 2 3 2 2 2 2 5" xfId="14051"/>
    <cellStyle name="Normal 2 2 26 2 2 3 2 2 2 2 6" xfId="29035"/>
    <cellStyle name="Normal 2 2 26 2 2 3 2 2 2 2 7" xfId="32762"/>
    <cellStyle name="Normal 2 2 26 2 2 3 2 2 2 2 8" xfId="36495"/>
    <cellStyle name="Normal 2 2 26 2 2 3 2 2 2 2 9" xfId="40226"/>
    <cellStyle name="Normal 2 2 26 2 2 3 2 2 2 3" xfId="5617"/>
    <cellStyle name="Normal 2 2 26 2 2 3 2 2 2 4" xfId="5618"/>
    <cellStyle name="Normal 2 2 26 2 2 3 2 2 2 5" xfId="5619"/>
    <cellStyle name="Normal 2 2 26 2 2 3 2 2 2 6" xfId="5620"/>
    <cellStyle name="Normal 2 2 26 2 2 3 2 2 2 7" xfId="5621"/>
    <cellStyle name="Normal 2 2 26 2 2 3 2 2 2 8" xfId="5622"/>
    <cellStyle name="Normal 2 2 26 2 2 3 2 2 2 9" xfId="5623"/>
    <cellStyle name="Normal 2 2 26 2 2 3 2 2 3" xfId="5624"/>
    <cellStyle name="Normal 2 2 26 2 2 3 2 2 3 2" xfId="5625"/>
    <cellStyle name="Normal 2 2 26 2 2 3 2 2 3 2 2" xfId="11673"/>
    <cellStyle name="Normal 2 2 26 2 2 3 2 2 3 2 2 2" xfId="25299"/>
    <cellStyle name="Normal 2 2 26 2 2 3 2 2 3 2 3" xfId="17813"/>
    <cellStyle name="Normal 2 2 26 2 2 3 2 2 3 2 3 2" xfId="21564"/>
    <cellStyle name="Normal 2 2 26 2 2 3 2 2 3 2 4" xfId="14052"/>
    <cellStyle name="Normal 2 2 26 2 2 3 2 2 3 2 5" xfId="29036"/>
    <cellStyle name="Normal 2 2 26 2 2 3 2 2 3 2 6" xfId="32763"/>
    <cellStyle name="Normal 2 2 26 2 2 3 2 2 3 2 7" xfId="36496"/>
    <cellStyle name="Normal 2 2 26 2 2 3 2 2 3 2 8" xfId="40227"/>
    <cellStyle name="Normal 2 2 26 2 2 3 2 2 4" xfId="5626"/>
    <cellStyle name="Normal 2 2 26 2 2 3 2 2 4 2" xfId="11674"/>
    <cellStyle name="Normal 2 2 26 2 2 3 2 2 4 2 2" xfId="25300"/>
    <cellStyle name="Normal 2 2 26 2 2 3 2 2 4 3" xfId="17814"/>
    <cellStyle name="Normal 2 2 26 2 2 3 2 2 4 3 2" xfId="21565"/>
    <cellStyle name="Normal 2 2 26 2 2 3 2 2 4 4" xfId="14053"/>
    <cellStyle name="Normal 2 2 26 2 2 3 2 2 4 5" xfId="29037"/>
    <cellStyle name="Normal 2 2 26 2 2 3 2 2 4 6" xfId="32764"/>
    <cellStyle name="Normal 2 2 26 2 2 3 2 2 4 7" xfId="36497"/>
    <cellStyle name="Normal 2 2 26 2 2 3 2 2 4 8" xfId="40228"/>
    <cellStyle name="Normal 2 2 26 2 2 3 2 2 5" xfId="5627"/>
    <cellStyle name="Normal 2 2 26 2 2 3 2 2 5 2" xfId="11675"/>
    <cellStyle name="Normal 2 2 26 2 2 3 2 2 5 2 2" xfId="25301"/>
    <cellStyle name="Normal 2 2 26 2 2 3 2 2 5 3" xfId="17815"/>
    <cellStyle name="Normal 2 2 26 2 2 3 2 2 5 3 2" xfId="21566"/>
    <cellStyle name="Normal 2 2 26 2 2 3 2 2 5 4" xfId="14054"/>
    <cellStyle name="Normal 2 2 26 2 2 3 2 2 5 5" xfId="29038"/>
    <cellStyle name="Normal 2 2 26 2 2 3 2 2 5 6" xfId="32765"/>
    <cellStyle name="Normal 2 2 26 2 2 3 2 2 5 7" xfId="36498"/>
    <cellStyle name="Normal 2 2 26 2 2 3 2 2 5 8" xfId="40229"/>
    <cellStyle name="Normal 2 2 26 2 2 3 2 2 6" xfId="5628"/>
    <cellStyle name="Normal 2 2 26 2 2 3 2 2 6 2" xfId="11676"/>
    <cellStyle name="Normal 2 2 26 2 2 3 2 2 6 2 2" xfId="25302"/>
    <cellStyle name="Normal 2 2 26 2 2 3 2 2 6 3" xfId="17816"/>
    <cellStyle name="Normal 2 2 26 2 2 3 2 2 6 3 2" xfId="21567"/>
    <cellStyle name="Normal 2 2 26 2 2 3 2 2 6 4" xfId="14055"/>
    <cellStyle name="Normal 2 2 26 2 2 3 2 2 6 5" xfId="29039"/>
    <cellStyle name="Normal 2 2 26 2 2 3 2 2 6 6" xfId="32766"/>
    <cellStyle name="Normal 2 2 26 2 2 3 2 2 6 7" xfId="36499"/>
    <cellStyle name="Normal 2 2 26 2 2 3 2 2 6 8" xfId="40230"/>
    <cellStyle name="Normal 2 2 26 2 2 3 2 2 7" xfId="5629"/>
    <cellStyle name="Normal 2 2 26 2 2 3 2 2 7 2" xfId="11677"/>
    <cellStyle name="Normal 2 2 26 2 2 3 2 2 7 2 2" xfId="25303"/>
    <cellStyle name="Normal 2 2 26 2 2 3 2 2 7 3" xfId="17817"/>
    <cellStyle name="Normal 2 2 26 2 2 3 2 2 7 3 2" xfId="21568"/>
    <cellStyle name="Normal 2 2 26 2 2 3 2 2 7 4" xfId="14056"/>
    <cellStyle name="Normal 2 2 26 2 2 3 2 2 7 5" xfId="29040"/>
    <cellStyle name="Normal 2 2 26 2 2 3 2 2 7 6" xfId="32767"/>
    <cellStyle name="Normal 2 2 26 2 2 3 2 2 7 7" xfId="36500"/>
    <cellStyle name="Normal 2 2 26 2 2 3 2 2 7 8" xfId="40231"/>
    <cellStyle name="Normal 2 2 26 2 2 3 2 2 8" xfId="5630"/>
    <cellStyle name="Normal 2 2 26 2 2 3 2 2 8 2" xfId="11678"/>
    <cellStyle name="Normal 2 2 26 2 2 3 2 2 8 2 2" xfId="25304"/>
    <cellStyle name="Normal 2 2 26 2 2 3 2 2 8 3" xfId="17818"/>
    <cellStyle name="Normal 2 2 26 2 2 3 2 2 8 3 2" xfId="21569"/>
    <cellStyle name="Normal 2 2 26 2 2 3 2 2 8 4" xfId="14057"/>
    <cellStyle name="Normal 2 2 26 2 2 3 2 2 8 5" xfId="29041"/>
    <cellStyle name="Normal 2 2 26 2 2 3 2 2 8 6" xfId="32768"/>
    <cellStyle name="Normal 2 2 26 2 2 3 2 2 8 7" xfId="36501"/>
    <cellStyle name="Normal 2 2 26 2 2 3 2 2 8 8" xfId="40232"/>
    <cellStyle name="Normal 2 2 26 2 2 3 2 2 9" xfId="5631"/>
    <cellStyle name="Normal 2 2 26 2 2 3 2 2 9 2" xfId="11679"/>
    <cellStyle name="Normal 2 2 26 2 2 3 2 2 9 2 2" xfId="25305"/>
    <cellStyle name="Normal 2 2 26 2 2 3 2 2 9 3" xfId="17819"/>
    <cellStyle name="Normal 2 2 26 2 2 3 2 2 9 3 2" xfId="21570"/>
    <cellStyle name="Normal 2 2 26 2 2 3 2 2 9 4" xfId="14058"/>
    <cellStyle name="Normal 2 2 26 2 2 3 2 2 9 5" xfId="29042"/>
    <cellStyle name="Normal 2 2 26 2 2 3 2 2 9 6" xfId="32769"/>
    <cellStyle name="Normal 2 2 26 2 2 3 2 2 9 7" xfId="36502"/>
    <cellStyle name="Normal 2 2 26 2 2 3 2 2 9 8" xfId="40233"/>
    <cellStyle name="Normal 2 2 26 2 2 3 2 3" xfId="5632"/>
    <cellStyle name="Normal 2 2 26 2 2 3 2 3 2" xfId="5633"/>
    <cellStyle name="Normal 2 2 26 2 2 3 2 3 3" xfId="11680"/>
    <cellStyle name="Normal 2 2 26 2 2 3 2 3 3 2" xfId="25306"/>
    <cellStyle name="Normal 2 2 26 2 2 3 2 3 4" xfId="17820"/>
    <cellStyle name="Normal 2 2 26 2 2 3 2 3 4 2" xfId="21571"/>
    <cellStyle name="Normal 2 2 26 2 2 3 2 3 5" xfId="14059"/>
    <cellStyle name="Normal 2 2 26 2 2 3 2 3 6" xfId="29043"/>
    <cellStyle name="Normal 2 2 26 2 2 3 2 3 7" xfId="32770"/>
    <cellStyle name="Normal 2 2 26 2 2 3 2 3 8" xfId="36503"/>
    <cellStyle name="Normal 2 2 26 2 2 3 2 3 9" xfId="40234"/>
    <cellStyle name="Normal 2 2 26 2 2 3 2 4" xfId="5634"/>
    <cellStyle name="Normal 2 2 26 2 2 3 2 5" xfId="5635"/>
    <cellStyle name="Normal 2 2 26 2 2 3 2 6" xfId="5636"/>
    <cellStyle name="Normal 2 2 26 2 2 3 2 7" xfId="5637"/>
    <cellStyle name="Normal 2 2 26 2 2 3 2 8" xfId="5638"/>
    <cellStyle name="Normal 2 2 26 2 2 3 2 9" xfId="5639"/>
    <cellStyle name="Normal 2 2 26 2 2 3 3" xfId="5640"/>
    <cellStyle name="Normal 2 2 26 2 2 3 3 10" xfId="5641"/>
    <cellStyle name="Normal 2 2 26 2 2 3 3 11" xfId="5642"/>
    <cellStyle name="Normal 2 2 26 2 2 3 3 2" xfId="5643"/>
    <cellStyle name="Normal 2 2 26 2 2 3 3 2 2" xfId="5644"/>
    <cellStyle name="Normal 2 2 26 2 2 3 3 2 3" xfId="11690"/>
    <cellStyle name="Normal 2 2 26 2 2 3 3 2 3 2" xfId="25307"/>
    <cellStyle name="Normal 2 2 26 2 2 3 3 2 4" xfId="17821"/>
    <cellStyle name="Normal 2 2 26 2 2 3 3 2 4 2" xfId="21572"/>
    <cellStyle name="Normal 2 2 26 2 2 3 3 2 5" xfId="14060"/>
    <cellStyle name="Normal 2 2 26 2 2 3 3 2 6" xfId="29044"/>
    <cellStyle name="Normal 2 2 26 2 2 3 3 2 7" xfId="32771"/>
    <cellStyle name="Normal 2 2 26 2 2 3 3 2 8" xfId="36504"/>
    <cellStyle name="Normal 2 2 26 2 2 3 3 2 9" xfId="40235"/>
    <cellStyle name="Normal 2 2 26 2 2 3 3 3" xfId="5645"/>
    <cellStyle name="Normal 2 2 26 2 2 3 3 4" xfId="5646"/>
    <cellStyle name="Normal 2 2 26 2 2 3 3 5" xfId="5647"/>
    <cellStyle name="Normal 2 2 26 2 2 3 3 6" xfId="5648"/>
    <cellStyle name="Normal 2 2 26 2 2 3 3 7" xfId="5649"/>
    <cellStyle name="Normal 2 2 26 2 2 3 3 8" xfId="5650"/>
    <cellStyle name="Normal 2 2 26 2 2 3 3 9" xfId="5651"/>
    <cellStyle name="Normal 2 2 26 2 2 3 4" xfId="5652"/>
    <cellStyle name="Normal 2 2 26 2 2 3 4 2" xfId="5653"/>
    <cellStyle name="Normal 2 2 26 2 2 3 4 2 2" xfId="11691"/>
    <cellStyle name="Normal 2 2 26 2 2 3 4 2 2 2" xfId="25308"/>
    <cellStyle name="Normal 2 2 26 2 2 3 4 2 3" xfId="17822"/>
    <cellStyle name="Normal 2 2 26 2 2 3 4 2 3 2" xfId="21573"/>
    <cellStyle name="Normal 2 2 26 2 2 3 4 2 4" xfId="14061"/>
    <cellStyle name="Normal 2 2 26 2 2 3 4 2 5" xfId="29045"/>
    <cellStyle name="Normal 2 2 26 2 2 3 4 2 6" xfId="32772"/>
    <cellStyle name="Normal 2 2 26 2 2 3 4 2 7" xfId="36505"/>
    <cellStyle name="Normal 2 2 26 2 2 3 4 2 8" xfId="40236"/>
    <cellStyle name="Normal 2 2 26 2 2 3 5" xfId="5654"/>
    <cellStyle name="Normal 2 2 26 2 2 3 5 2" xfId="11692"/>
    <cellStyle name="Normal 2 2 26 2 2 3 5 2 2" xfId="25309"/>
    <cellStyle name="Normal 2 2 26 2 2 3 5 3" xfId="17823"/>
    <cellStyle name="Normal 2 2 26 2 2 3 5 3 2" xfId="21574"/>
    <cellStyle name="Normal 2 2 26 2 2 3 5 4" xfId="14062"/>
    <cellStyle name="Normal 2 2 26 2 2 3 5 5" xfId="29046"/>
    <cellStyle name="Normal 2 2 26 2 2 3 5 6" xfId="32773"/>
    <cellStyle name="Normal 2 2 26 2 2 3 5 7" xfId="36506"/>
    <cellStyle name="Normal 2 2 26 2 2 3 5 8" xfId="40237"/>
    <cellStyle name="Normal 2 2 26 2 2 3 6" xfId="5655"/>
    <cellStyle name="Normal 2 2 26 2 2 3 6 2" xfId="11693"/>
    <cellStyle name="Normal 2 2 26 2 2 3 6 2 2" xfId="25310"/>
    <cellStyle name="Normal 2 2 26 2 2 3 6 3" xfId="17824"/>
    <cellStyle name="Normal 2 2 26 2 2 3 6 3 2" xfId="21575"/>
    <cellStyle name="Normal 2 2 26 2 2 3 6 4" xfId="14063"/>
    <cellStyle name="Normal 2 2 26 2 2 3 6 5" xfId="29047"/>
    <cellStyle name="Normal 2 2 26 2 2 3 6 6" xfId="32774"/>
    <cellStyle name="Normal 2 2 26 2 2 3 6 7" xfId="36507"/>
    <cellStyle name="Normal 2 2 26 2 2 3 6 8" xfId="40238"/>
    <cellStyle name="Normal 2 2 26 2 2 3 7" xfId="5656"/>
    <cellStyle name="Normal 2 2 26 2 2 3 7 2" xfId="11694"/>
    <cellStyle name="Normal 2 2 26 2 2 3 7 2 2" xfId="25311"/>
    <cellStyle name="Normal 2 2 26 2 2 3 7 3" xfId="17825"/>
    <cellStyle name="Normal 2 2 26 2 2 3 7 3 2" xfId="21576"/>
    <cellStyle name="Normal 2 2 26 2 2 3 7 4" xfId="14064"/>
    <cellStyle name="Normal 2 2 26 2 2 3 7 5" xfId="29048"/>
    <cellStyle name="Normal 2 2 26 2 2 3 7 6" xfId="32775"/>
    <cellStyle name="Normal 2 2 26 2 2 3 7 7" xfId="36508"/>
    <cellStyle name="Normal 2 2 26 2 2 3 7 8" xfId="40239"/>
    <cellStyle name="Normal 2 2 26 2 2 3 8" xfId="5657"/>
    <cellStyle name="Normal 2 2 26 2 2 3 8 2" xfId="11695"/>
    <cellStyle name="Normal 2 2 26 2 2 3 8 2 2" xfId="25312"/>
    <cellStyle name="Normal 2 2 26 2 2 3 8 3" xfId="17826"/>
    <cellStyle name="Normal 2 2 26 2 2 3 8 3 2" xfId="21577"/>
    <cellStyle name="Normal 2 2 26 2 2 3 8 4" xfId="14065"/>
    <cellStyle name="Normal 2 2 26 2 2 3 8 5" xfId="29049"/>
    <cellStyle name="Normal 2 2 26 2 2 3 8 6" xfId="32776"/>
    <cellStyle name="Normal 2 2 26 2 2 3 8 7" xfId="36509"/>
    <cellStyle name="Normal 2 2 26 2 2 3 8 8" xfId="40240"/>
    <cellStyle name="Normal 2 2 26 2 2 3 9" xfId="5658"/>
    <cellStyle name="Normal 2 2 26 2 2 3 9 2" xfId="11696"/>
    <cellStyle name="Normal 2 2 26 2 2 3 9 2 2" xfId="25313"/>
    <cellStyle name="Normal 2 2 26 2 2 3 9 3" xfId="17827"/>
    <cellStyle name="Normal 2 2 26 2 2 3 9 3 2" xfId="21578"/>
    <cellStyle name="Normal 2 2 26 2 2 3 9 4" xfId="14066"/>
    <cellStyle name="Normal 2 2 26 2 2 3 9 5" xfId="29050"/>
    <cellStyle name="Normal 2 2 26 2 2 3 9 6" xfId="32777"/>
    <cellStyle name="Normal 2 2 26 2 2 3 9 7" xfId="36510"/>
    <cellStyle name="Normal 2 2 26 2 2 3 9 8" xfId="40241"/>
    <cellStyle name="Normal 2 2 26 2 2 4" xfId="5659"/>
    <cellStyle name="Normal 2 2 26 2 2 4 10" xfId="5660"/>
    <cellStyle name="Normal 2 2 26 2 2 4 10 2" xfId="11698"/>
    <cellStyle name="Normal 2 2 26 2 2 4 10 2 2" xfId="25315"/>
    <cellStyle name="Normal 2 2 26 2 2 4 10 3" xfId="17829"/>
    <cellStyle name="Normal 2 2 26 2 2 4 10 3 2" xfId="21580"/>
    <cellStyle name="Normal 2 2 26 2 2 4 10 4" xfId="14068"/>
    <cellStyle name="Normal 2 2 26 2 2 4 10 5" xfId="29052"/>
    <cellStyle name="Normal 2 2 26 2 2 4 10 6" xfId="32779"/>
    <cellStyle name="Normal 2 2 26 2 2 4 10 7" xfId="36512"/>
    <cellStyle name="Normal 2 2 26 2 2 4 10 8" xfId="40243"/>
    <cellStyle name="Normal 2 2 26 2 2 4 11" xfId="5661"/>
    <cellStyle name="Normal 2 2 26 2 2 4 11 2" xfId="11699"/>
    <cellStyle name="Normal 2 2 26 2 2 4 11 2 2" xfId="25316"/>
    <cellStyle name="Normal 2 2 26 2 2 4 11 3" xfId="17830"/>
    <cellStyle name="Normal 2 2 26 2 2 4 11 3 2" xfId="21581"/>
    <cellStyle name="Normal 2 2 26 2 2 4 11 4" xfId="14069"/>
    <cellStyle name="Normal 2 2 26 2 2 4 11 5" xfId="29053"/>
    <cellStyle name="Normal 2 2 26 2 2 4 11 6" xfId="32780"/>
    <cellStyle name="Normal 2 2 26 2 2 4 11 7" xfId="36513"/>
    <cellStyle name="Normal 2 2 26 2 2 4 11 8" xfId="40244"/>
    <cellStyle name="Normal 2 2 26 2 2 4 12" xfId="11697"/>
    <cellStyle name="Normal 2 2 26 2 2 4 12 2" xfId="25314"/>
    <cellStyle name="Normal 2 2 26 2 2 4 13" xfId="17828"/>
    <cellStyle name="Normal 2 2 26 2 2 4 13 2" xfId="21579"/>
    <cellStyle name="Normal 2 2 26 2 2 4 14" xfId="14067"/>
    <cellStyle name="Normal 2 2 26 2 2 4 15" xfId="29051"/>
    <cellStyle name="Normal 2 2 26 2 2 4 16" xfId="32778"/>
    <cellStyle name="Normal 2 2 26 2 2 4 17" xfId="36511"/>
    <cellStyle name="Normal 2 2 26 2 2 4 18" xfId="40242"/>
    <cellStyle name="Normal 2 2 26 2 2 4 2" xfId="5662"/>
    <cellStyle name="Normal 2 2 26 2 2 4 2 10" xfId="5663"/>
    <cellStyle name="Normal 2 2 26 2 2 4 2 11" xfId="5664"/>
    <cellStyle name="Normal 2 2 26 2 2 4 2 2" xfId="5665"/>
    <cellStyle name="Normal 2 2 26 2 2 4 2 2 2" xfId="5666"/>
    <cellStyle name="Normal 2 2 26 2 2 4 2 2 3" xfId="11703"/>
    <cellStyle name="Normal 2 2 26 2 2 4 2 2 3 2" xfId="25317"/>
    <cellStyle name="Normal 2 2 26 2 2 4 2 2 4" xfId="17831"/>
    <cellStyle name="Normal 2 2 26 2 2 4 2 2 4 2" xfId="21582"/>
    <cellStyle name="Normal 2 2 26 2 2 4 2 2 5" xfId="14070"/>
    <cellStyle name="Normal 2 2 26 2 2 4 2 2 6" xfId="29054"/>
    <cellStyle name="Normal 2 2 26 2 2 4 2 2 7" xfId="32781"/>
    <cellStyle name="Normal 2 2 26 2 2 4 2 2 8" xfId="36514"/>
    <cellStyle name="Normal 2 2 26 2 2 4 2 2 9" xfId="40245"/>
    <cellStyle name="Normal 2 2 26 2 2 4 2 3" xfId="5667"/>
    <cellStyle name="Normal 2 2 26 2 2 4 2 4" xfId="5668"/>
    <cellStyle name="Normal 2 2 26 2 2 4 2 5" xfId="5669"/>
    <cellStyle name="Normal 2 2 26 2 2 4 2 6" xfId="5670"/>
    <cellStyle name="Normal 2 2 26 2 2 4 2 7" xfId="5671"/>
    <cellStyle name="Normal 2 2 26 2 2 4 2 8" xfId="5672"/>
    <cellStyle name="Normal 2 2 26 2 2 4 2 9" xfId="5673"/>
    <cellStyle name="Normal 2 2 26 2 2 4 3" xfId="5674"/>
    <cellStyle name="Normal 2 2 26 2 2 4 3 2" xfId="5675"/>
    <cellStyle name="Normal 2 2 26 2 2 4 3 2 2" xfId="11710"/>
    <cellStyle name="Normal 2 2 26 2 2 4 3 2 2 2" xfId="25318"/>
    <cellStyle name="Normal 2 2 26 2 2 4 3 2 3" xfId="17832"/>
    <cellStyle name="Normal 2 2 26 2 2 4 3 2 3 2" xfId="21583"/>
    <cellStyle name="Normal 2 2 26 2 2 4 3 2 4" xfId="14071"/>
    <cellStyle name="Normal 2 2 26 2 2 4 3 2 5" xfId="29055"/>
    <cellStyle name="Normal 2 2 26 2 2 4 3 2 6" xfId="32782"/>
    <cellStyle name="Normal 2 2 26 2 2 4 3 2 7" xfId="36515"/>
    <cellStyle name="Normal 2 2 26 2 2 4 3 2 8" xfId="40246"/>
    <cellStyle name="Normal 2 2 26 2 2 4 4" xfId="5676"/>
    <cellStyle name="Normal 2 2 26 2 2 4 4 2" xfId="11711"/>
    <cellStyle name="Normal 2 2 26 2 2 4 4 2 2" xfId="25319"/>
    <cellStyle name="Normal 2 2 26 2 2 4 4 3" xfId="17833"/>
    <cellStyle name="Normal 2 2 26 2 2 4 4 3 2" xfId="21584"/>
    <cellStyle name="Normal 2 2 26 2 2 4 4 4" xfId="14072"/>
    <cellStyle name="Normal 2 2 26 2 2 4 4 5" xfId="29056"/>
    <cellStyle name="Normal 2 2 26 2 2 4 4 6" xfId="32783"/>
    <cellStyle name="Normal 2 2 26 2 2 4 4 7" xfId="36516"/>
    <cellStyle name="Normal 2 2 26 2 2 4 4 8" xfId="40247"/>
    <cellStyle name="Normal 2 2 26 2 2 4 5" xfId="5677"/>
    <cellStyle name="Normal 2 2 26 2 2 4 5 2" xfId="11712"/>
    <cellStyle name="Normal 2 2 26 2 2 4 5 2 2" xfId="25320"/>
    <cellStyle name="Normal 2 2 26 2 2 4 5 3" xfId="17834"/>
    <cellStyle name="Normal 2 2 26 2 2 4 5 3 2" xfId="21585"/>
    <cellStyle name="Normal 2 2 26 2 2 4 5 4" xfId="14073"/>
    <cellStyle name="Normal 2 2 26 2 2 4 5 5" xfId="29057"/>
    <cellStyle name="Normal 2 2 26 2 2 4 5 6" xfId="32784"/>
    <cellStyle name="Normal 2 2 26 2 2 4 5 7" xfId="36517"/>
    <cellStyle name="Normal 2 2 26 2 2 4 5 8" xfId="40248"/>
    <cellStyle name="Normal 2 2 26 2 2 4 6" xfId="5678"/>
    <cellStyle name="Normal 2 2 26 2 2 4 6 2" xfId="11713"/>
    <cellStyle name="Normal 2 2 26 2 2 4 6 2 2" xfId="25321"/>
    <cellStyle name="Normal 2 2 26 2 2 4 6 3" xfId="17835"/>
    <cellStyle name="Normal 2 2 26 2 2 4 6 3 2" xfId="21586"/>
    <cellStyle name="Normal 2 2 26 2 2 4 6 4" xfId="14074"/>
    <cellStyle name="Normal 2 2 26 2 2 4 6 5" xfId="29058"/>
    <cellStyle name="Normal 2 2 26 2 2 4 6 6" xfId="32785"/>
    <cellStyle name="Normal 2 2 26 2 2 4 6 7" xfId="36518"/>
    <cellStyle name="Normal 2 2 26 2 2 4 6 8" xfId="40249"/>
    <cellStyle name="Normal 2 2 26 2 2 4 7" xfId="5679"/>
    <cellStyle name="Normal 2 2 26 2 2 4 7 2" xfId="11714"/>
    <cellStyle name="Normal 2 2 26 2 2 4 7 2 2" xfId="25322"/>
    <cellStyle name="Normal 2 2 26 2 2 4 7 3" xfId="17836"/>
    <cellStyle name="Normal 2 2 26 2 2 4 7 3 2" xfId="21587"/>
    <cellStyle name="Normal 2 2 26 2 2 4 7 4" xfId="14075"/>
    <cellStyle name="Normal 2 2 26 2 2 4 7 5" xfId="29059"/>
    <cellStyle name="Normal 2 2 26 2 2 4 7 6" xfId="32786"/>
    <cellStyle name="Normal 2 2 26 2 2 4 7 7" xfId="36519"/>
    <cellStyle name="Normal 2 2 26 2 2 4 7 8" xfId="40250"/>
    <cellStyle name="Normal 2 2 26 2 2 4 8" xfId="5680"/>
    <cellStyle name="Normal 2 2 26 2 2 4 8 2" xfId="11715"/>
    <cellStyle name="Normal 2 2 26 2 2 4 8 2 2" xfId="25323"/>
    <cellStyle name="Normal 2 2 26 2 2 4 8 3" xfId="17837"/>
    <cellStyle name="Normal 2 2 26 2 2 4 8 3 2" xfId="21588"/>
    <cellStyle name="Normal 2 2 26 2 2 4 8 4" xfId="14076"/>
    <cellStyle name="Normal 2 2 26 2 2 4 8 5" xfId="29060"/>
    <cellStyle name="Normal 2 2 26 2 2 4 8 6" xfId="32787"/>
    <cellStyle name="Normal 2 2 26 2 2 4 8 7" xfId="36520"/>
    <cellStyle name="Normal 2 2 26 2 2 4 8 8" xfId="40251"/>
    <cellStyle name="Normal 2 2 26 2 2 4 9" xfId="5681"/>
    <cellStyle name="Normal 2 2 26 2 2 4 9 2" xfId="11716"/>
    <cellStyle name="Normal 2 2 26 2 2 4 9 2 2" xfId="25324"/>
    <cellStyle name="Normal 2 2 26 2 2 4 9 3" xfId="17838"/>
    <cellStyle name="Normal 2 2 26 2 2 4 9 3 2" xfId="21589"/>
    <cellStyle name="Normal 2 2 26 2 2 4 9 4" xfId="14077"/>
    <cellStyle name="Normal 2 2 26 2 2 4 9 5" xfId="29061"/>
    <cellStyle name="Normal 2 2 26 2 2 4 9 6" xfId="32788"/>
    <cellStyle name="Normal 2 2 26 2 2 4 9 7" xfId="36521"/>
    <cellStyle name="Normal 2 2 26 2 2 4 9 8" xfId="40252"/>
    <cellStyle name="Normal 2 2 26 2 2 5" xfId="5682"/>
    <cellStyle name="Normal 2 2 26 2 2 5 2" xfId="5683"/>
    <cellStyle name="Normal 2 2 26 2 2 5 3" xfId="11717"/>
    <cellStyle name="Normal 2 2 26 2 2 5 3 2" xfId="25325"/>
    <cellStyle name="Normal 2 2 26 2 2 5 4" xfId="17839"/>
    <cellStyle name="Normal 2 2 26 2 2 5 4 2" xfId="21590"/>
    <cellStyle name="Normal 2 2 26 2 2 5 5" xfId="14078"/>
    <cellStyle name="Normal 2 2 26 2 2 5 6" xfId="29062"/>
    <cellStyle name="Normal 2 2 26 2 2 5 7" xfId="32789"/>
    <cellStyle name="Normal 2 2 26 2 2 5 8" xfId="36522"/>
    <cellStyle name="Normal 2 2 26 2 2 5 9" xfId="40253"/>
    <cellStyle name="Normal 2 2 26 2 2 6" xfId="5684"/>
    <cellStyle name="Normal 2 2 26 2 2 7" xfId="5685"/>
    <cellStyle name="Normal 2 2 26 2 2 8" xfId="5686"/>
    <cellStyle name="Normal 2 2 26 2 2 9" xfId="5687"/>
    <cellStyle name="Normal 2 2 26 2 20" xfId="36424"/>
    <cellStyle name="Normal 2 2 26 2 21" xfId="40155"/>
    <cellStyle name="Normal 2 2 26 2 3" xfId="5688"/>
    <cellStyle name="Normal 2 2 26 2 3 10" xfId="5689"/>
    <cellStyle name="Normal 2 2 26 2 3 11" xfId="5690"/>
    <cellStyle name="Normal 2 2 26 2 3 12" xfId="5691"/>
    <cellStyle name="Normal 2 2 26 2 3 13" xfId="5692"/>
    <cellStyle name="Normal 2 2 26 2 3 2" xfId="5693"/>
    <cellStyle name="Normal 2 2 26 2 3 2 10" xfId="5694"/>
    <cellStyle name="Normal 2 2 26 2 3 2 10 2" xfId="11728"/>
    <cellStyle name="Normal 2 2 26 2 3 2 10 2 2" xfId="25327"/>
    <cellStyle name="Normal 2 2 26 2 3 2 10 3" xfId="17841"/>
    <cellStyle name="Normal 2 2 26 2 3 2 10 3 2" xfId="21592"/>
    <cellStyle name="Normal 2 2 26 2 3 2 10 4" xfId="14080"/>
    <cellStyle name="Normal 2 2 26 2 3 2 10 5" xfId="29064"/>
    <cellStyle name="Normal 2 2 26 2 3 2 10 6" xfId="32791"/>
    <cellStyle name="Normal 2 2 26 2 3 2 10 7" xfId="36524"/>
    <cellStyle name="Normal 2 2 26 2 3 2 10 8" xfId="40255"/>
    <cellStyle name="Normal 2 2 26 2 3 2 11" xfId="5695"/>
    <cellStyle name="Normal 2 2 26 2 3 2 11 2" xfId="11729"/>
    <cellStyle name="Normal 2 2 26 2 3 2 11 2 2" xfId="25328"/>
    <cellStyle name="Normal 2 2 26 2 3 2 11 3" xfId="17842"/>
    <cellStyle name="Normal 2 2 26 2 3 2 11 3 2" xfId="21593"/>
    <cellStyle name="Normal 2 2 26 2 3 2 11 4" xfId="14081"/>
    <cellStyle name="Normal 2 2 26 2 3 2 11 5" xfId="29065"/>
    <cellStyle name="Normal 2 2 26 2 3 2 11 6" xfId="32792"/>
    <cellStyle name="Normal 2 2 26 2 3 2 11 7" xfId="36525"/>
    <cellStyle name="Normal 2 2 26 2 3 2 11 8" xfId="40256"/>
    <cellStyle name="Normal 2 2 26 2 3 2 12" xfId="5696"/>
    <cellStyle name="Normal 2 2 26 2 3 2 12 2" xfId="11730"/>
    <cellStyle name="Normal 2 2 26 2 3 2 12 2 2" xfId="25329"/>
    <cellStyle name="Normal 2 2 26 2 3 2 12 3" xfId="17843"/>
    <cellStyle name="Normal 2 2 26 2 3 2 12 3 2" xfId="21594"/>
    <cellStyle name="Normal 2 2 26 2 3 2 12 4" xfId="14082"/>
    <cellStyle name="Normal 2 2 26 2 3 2 12 5" xfId="29066"/>
    <cellStyle name="Normal 2 2 26 2 3 2 12 6" xfId="32793"/>
    <cellStyle name="Normal 2 2 26 2 3 2 12 7" xfId="36526"/>
    <cellStyle name="Normal 2 2 26 2 3 2 12 8" xfId="40257"/>
    <cellStyle name="Normal 2 2 26 2 3 2 13" xfId="11727"/>
    <cellStyle name="Normal 2 2 26 2 3 2 13 2" xfId="25326"/>
    <cellStyle name="Normal 2 2 26 2 3 2 14" xfId="17840"/>
    <cellStyle name="Normal 2 2 26 2 3 2 14 2" xfId="21591"/>
    <cellStyle name="Normal 2 2 26 2 3 2 15" xfId="14079"/>
    <cellStyle name="Normal 2 2 26 2 3 2 16" xfId="29063"/>
    <cellStyle name="Normal 2 2 26 2 3 2 17" xfId="32790"/>
    <cellStyle name="Normal 2 2 26 2 3 2 18" xfId="36523"/>
    <cellStyle name="Normal 2 2 26 2 3 2 19" xfId="40254"/>
    <cellStyle name="Normal 2 2 26 2 3 2 2" xfId="5697"/>
    <cellStyle name="Normal 2 2 26 2 3 2 2 10" xfId="5698"/>
    <cellStyle name="Normal 2 2 26 2 3 2 2 11" xfId="5699"/>
    <cellStyle name="Normal 2 2 26 2 3 2 2 12" xfId="5700"/>
    <cellStyle name="Normal 2 2 26 2 3 2 2 2" xfId="5701"/>
    <cellStyle name="Normal 2 2 26 2 3 2 2 2 10" xfId="5702"/>
    <cellStyle name="Normal 2 2 26 2 3 2 2 2 10 2" xfId="11732"/>
    <cellStyle name="Normal 2 2 26 2 3 2 2 2 10 2 2" xfId="25331"/>
    <cellStyle name="Normal 2 2 26 2 3 2 2 2 10 3" xfId="17845"/>
    <cellStyle name="Normal 2 2 26 2 3 2 2 2 10 3 2" xfId="21596"/>
    <cellStyle name="Normal 2 2 26 2 3 2 2 2 10 4" xfId="14084"/>
    <cellStyle name="Normal 2 2 26 2 3 2 2 2 10 5" xfId="29068"/>
    <cellStyle name="Normal 2 2 26 2 3 2 2 2 10 6" xfId="32795"/>
    <cellStyle name="Normal 2 2 26 2 3 2 2 2 10 7" xfId="36528"/>
    <cellStyle name="Normal 2 2 26 2 3 2 2 2 10 8" xfId="40259"/>
    <cellStyle name="Normal 2 2 26 2 3 2 2 2 11" xfId="5703"/>
    <cellStyle name="Normal 2 2 26 2 3 2 2 2 11 2" xfId="11733"/>
    <cellStyle name="Normal 2 2 26 2 3 2 2 2 11 2 2" xfId="25332"/>
    <cellStyle name="Normal 2 2 26 2 3 2 2 2 11 3" xfId="17846"/>
    <cellStyle name="Normal 2 2 26 2 3 2 2 2 11 3 2" xfId="21597"/>
    <cellStyle name="Normal 2 2 26 2 3 2 2 2 11 4" xfId="14085"/>
    <cellStyle name="Normal 2 2 26 2 3 2 2 2 11 5" xfId="29069"/>
    <cellStyle name="Normal 2 2 26 2 3 2 2 2 11 6" xfId="32796"/>
    <cellStyle name="Normal 2 2 26 2 3 2 2 2 11 7" xfId="36529"/>
    <cellStyle name="Normal 2 2 26 2 3 2 2 2 11 8" xfId="40260"/>
    <cellStyle name="Normal 2 2 26 2 3 2 2 2 12" xfId="11731"/>
    <cellStyle name="Normal 2 2 26 2 3 2 2 2 12 2" xfId="25330"/>
    <cellStyle name="Normal 2 2 26 2 3 2 2 2 13" xfId="17844"/>
    <cellStyle name="Normal 2 2 26 2 3 2 2 2 13 2" xfId="21595"/>
    <cellStyle name="Normal 2 2 26 2 3 2 2 2 14" xfId="14083"/>
    <cellStyle name="Normal 2 2 26 2 3 2 2 2 15" xfId="29067"/>
    <cellStyle name="Normal 2 2 26 2 3 2 2 2 16" xfId="32794"/>
    <cellStyle name="Normal 2 2 26 2 3 2 2 2 17" xfId="36527"/>
    <cellStyle name="Normal 2 2 26 2 3 2 2 2 18" xfId="40258"/>
    <cellStyle name="Normal 2 2 26 2 3 2 2 2 2" xfId="5704"/>
    <cellStyle name="Normal 2 2 26 2 3 2 2 2 2 10" xfId="5705"/>
    <cellStyle name="Normal 2 2 26 2 3 2 2 2 2 11" xfId="5706"/>
    <cellStyle name="Normal 2 2 26 2 3 2 2 2 2 2" xfId="5707"/>
    <cellStyle name="Normal 2 2 26 2 3 2 2 2 2 2 2" xfId="5708"/>
    <cellStyle name="Normal 2 2 26 2 3 2 2 2 2 2 3" xfId="11734"/>
    <cellStyle name="Normal 2 2 26 2 3 2 2 2 2 2 3 2" xfId="25333"/>
    <cellStyle name="Normal 2 2 26 2 3 2 2 2 2 2 4" xfId="17847"/>
    <cellStyle name="Normal 2 2 26 2 3 2 2 2 2 2 4 2" xfId="21598"/>
    <cellStyle name="Normal 2 2 26 2 3 2 2 2 2 2 5" xfId="14086"/>
    <cellStyle name="Normal 2 2 26 2 3 2 2 2 2 2 6" xfId="29070"/>
    <cellStyle name="Normal 2 2 26 2 3 2 2 2 2 2 7" xfId="32797"/>
    <cellStyle name="Normal 2 2 26 2 3 2 2 2 2 2 8" xfId="36530"/>
    <cellStyle name="Normal 2 2 26 2 3 2 2 2 2 2 9" xfId="40261"/>
    <cellStyle name="Normal 2 2 26 2 3 2 2 2 2 3" xfId="5709"/>
    <cellStyle name="Normal 2 2 26 2 3 2 2 2 2 4" xfId="5710"/>
    <cellStyle name="Normal 2 2 26 2 3 2 2 2 2 5" xfId="5711"/>
    <cellStyle name="Normal 2 2 26 2 3 2 2 2 2 6" xfId="5712"/>
    <cellStyle name="Normal 2 2 26 2 3 2 2 2 2 7" xfId="5713"/>
    <cellStyle name="Normal 2 2 26 2 3 2 2 2 2 8" xfId="5714"/>
    <cellStyle name="Normal 2 2 26 2 3 2 2 2 2 9" xfId="5715"/>
    <cellStyle name="Normal 2 2 26 2 3 2 2 2 3" xfId="5716"/>
    <cellStyle name="Normal 2 2 26 2 3 2 2 2 3 2" xfId="5717"/>
    <cellStyle name="Normal 2 2 26 2 3 2 2 2 3 2 2" xfId="11744"/>
    <cellStyle name="Normal 2 2 26 2 3 2 2 2 3 2 2 2" xfId="25334"/>
    <cellStyle name="Normal 2 2 26 2 3 2 2 2 3 2 3" xfId="17848"/>
    <cellStyle name="Normal 2 2 26 2 3 2 2 2 3 2 3 2" xfId="21599"/>
    <cellStyle name="Normal 2 2 26 2 3 2 2 2 3 2 4" xfId="14087"/>
    <cellStyle name="Normal 2 2 26 2 3 2 2 2 3 2 5" xfId="29071"/>
    <cellStyle name="Normal 2 2 26 2 3 2 2 2 3 2 6" xfId="32798"/>
    <cellStyle name="Normal 2 2 26 2 3 2 2 2 3 2 7" xfId="36531"/>
    <cellStyle name="Normal 2 2 26 2 3 2 2 2 3 2 8" xfId="40262"/>
    <cellStyle name="Normal 2 2 26 2 3 2 2 2 4" xfId="5718"/>
    <cellStyle name="Normal 2 2 26 2 3 2 2 2 4 2" xfId="11745"/>
    <cellStyle name="Normal 2 2 26 2 3 2 2 2 4 2 2" xfId="25335"/>
    <cellStyle name="Normal 2 2 26 2 3 2 2 2 4 3" xfId="17849"/>
    <cellStyle name="Normal 2 2 26 2 3 2 2 2 4 3 2" xfId="21600"/>
    <cellStyle name="Normal 2 2 26 2 3 2 2 2 4 4" xfId="14088"/>
    <cellStyle name="Normal 2 2 26 2 3 2 2 2 4 5" xfId="29072"/>
    <cellStyle name="Normal 2 2 26 2 3 2 2 2 4 6" xfId="32799"/>
    <cellStyle name="Normal 2 2 26 2 3 2 2 2 4 7" xfId="36532"/>
    <cellStyle name="Normal 2 2 26 2 3 2 2 2 4 8" xfId="40263"/>
    <cellStyle name="Normal 2 2 26 2 3 2 2 2 5" xfId="5719"/>
    <cellStyle name="Normal 2 2 26 2 3 2 2 2 5 2" xfId="11746"/>
    <cellStyle name="Normal 2 2 26 2 3 2 2 2 5 2 2" xfId="25336"/>
    <cellStyle name="Normal 2 2 26 2 3 2 2 2 5 3" xfId="17850"/>
    <cellStyle name="Normal 2 2 26 2 3 2 2 2 5 3 2" xfId="21601"/>
    <cellStyle name="Normal 2 2 26 2 3 2 2 2 5 4" xfId="14089"/>
    <cellStyle name="Normal 2 2 26 2 3 2 2 2 5 5" xfId="29073"/>
    <cellStyle name="Normal 2 2 26 2 3 2 2 2 5 6" xfId="32800"/>
    <cellStyle name="Normal 2 2 26 2 3 2 2 2 5 7" xfId="36533"/>
    <cellStyle name="Normal 2 2 26 2 3 2 2 2 5 8" xfId="40264"/>
    <cellStyle name="Normal 2 2 26 2 3 2 2 2 6" xfId="5720"/>
    <cellStyle name="Normal 2 2 26 2 3 2 2 2 6 2" xfId="11747"/>
    <cellStyle name="Normal 2 2 26 2 3 2 2 2 6 2 2" xfId="25337"/>
    <cellStyle name="Normal 2 2 26 2 3 2 2 2 6 3" xfId="17851"/>
    <cellStyle name="Normal 2 2 26 2 3 2 2 2 6 3 2" xfId="21602"/>
    <cellStyle name="Normal 2 2 26 2 3 2 2 2 6 4" xfId="14090"/>
    <cellStyle name="Normal 2 2 26 2 3 2 2 2 6 5" xfId="29074"/>
    <cellStyle name="Normal 2 2 26 2 3 2 2 2 6 6" xfId="32801"/>
    <cellStyle name="Normal 2 2 26 2 3 2 2 2 6 7" xfId="36534"/>
    <cellStyle name="Normal 2 2 26 2 3 2 2 2 6 8" xfId="40265"/>
    <cellStyle name="Normal 2 2 26 2 3 2 2 2 7" xfId="5721"/>
    <cellStyle name="Normal 2 2 26 2 3 2 2 2 7 2" xfId="11748"/>
    <cellStyle name="Normal 2 2 26 2 3 2 2 2 7 2 2" xfId="25338"/>
    <cellStyle name="Normal 2 2 26 2 3 2 2 2 7 3" xfId="17852"/>
    <cellStyle name="Normal 2 2 26 2 3 2 2 2 7 3 2" xfId="21603"/>
    <cellStyle name="Normal 2 2 26 2 3 2 2 2 7 4" xfId="14091"/>
    <cellStyle name="Normal 2 2 26 2 3 2 2 2 7 5" xfId="29075"/>
    <cellStyle name="Normal 2 2 26 2 3 2 2 2 7 6" xfId="32802"/>
    <cellStyle name="Normal 2 2 26 2 3 2 2 2 7 7" xfId="36535"/>
    <cellStyle name="Normal 2 2 26 2 3 2 2 2 7 8" xfId="40266"/>
    <cellStyle name="Normal 2 2 26 2 3 2 2 2 8" xfId="5722"/>
    <cellStyle name="Normal 2 2 26 2 3 2 2 2 8 2" xfId="11749"/>
    <cellStyle name="Normal 2 2 26 2 3 2 2 2 8 2 2" xfId="25339"/>
    <cellStyle name="Normal 2 2 26 2 3 2 2 2 8 3" xfId="17853"/>
    <cellStyle name="Normal 2 2 26 2 3 2 2 2 8 3 2" xfId="21604"/>
    <cellStyle name="Normal 2 2 26 2 3 2 2 2 8 4" xfId="14092"/>
    <cellStyle name="Normal 2 2 26 2 3 2 2 2 8 5" xfId="29076"/>
    <cellStyle name="Normal 2 2 26 2 3 2 2 2 8 6" xfId="32803"/>
    <cellStyle name="Normal 2 2 26 2 3 2 2 2 8 7" xfId="36536"/>
    <cellStyle name="Normal 2 2 26 2 3 2 2 2 8 8" xfId="40267"/>
    <cellStyle name="Normal 2 2 26 2 3 2 2 2 9" xfId="5723"/>
    <cellStyle name="Normal 2 2 26 2 3 2 2 2 9 2" xfId="11750"/>
    <cellStyle name="Normal 2 2 26 2 3 2 2 2 9 2 2" xfId="25340"/>
    <cellStyle name="Normal 2 2 26 2 3 2 2 2 9 3" xfId="17854"/>
    <cellStyle name="Normal 2 2 26 2 3 2 2 2 9 3 2" xfId="21605"/>
    <cellStyle name="Normal 2 2 26 2 3 2 2 2 9 4" xfId="14093"/>
    <cellStyle name="Normal 2 2 26 2 3 2 2 2 9 5" xfId="29077"/>
    <cellStyle name="Normal 2 2 26 2 3 2 2 2 9 6" xfId="32804"/>
    <cellStyle name="Normal 2 2 26 2 3 2 2 2 9 7" xfId="36537"/>
    <cellStyle name="Normal 2 2 26 2 3 2 2 2 9 8" xfId="40268"/>
    <cellStyle name="Normal 2 2 26 2 3 2 2 3" xfId="5724"/>
    <cellStyle name="Normal 2 2 26 2 3 2 2 3 2" xfId="5725"/>
    <cellStyle name="Normal 2 2 26 2 3 2 2 3 3" xfId="11751"/>
    <cellStyle name="Normal 2 2 26 2 3 2 2 3 3 2" xfId="25341"/>
    <cellStyle name="Normal 2 2 26 2 3 2 2 3 4" xfId="17855"/>
    <cellStyle name="Normal 2 2 26 2 3 2 2 3 4 2" xfId="21606"/>
    <cellStyle name="Normal 2 2 26 2 3 2 2 3 5" xfId="14094"/>
    <cellStyle name="Normal 2 2 26 2 3 2 2 3 6" xfId="29078"/>
    <cellStyle name="Normal 2 2 26 2 3 2 2 3 7" xfId="32805"/>
    <cellStyle name="Normal 2 2 26 2 3 2 2 3 8" xfId="36538"/>
    <cellStyle name="Normal 2 2 26 2 3 2 2 3 9" xfId="40269"/>
    <cellStyle name="Normal 2 2 26 2 3 2 2 4" xfId="5726"/>
    <cellStyle name="Normal 2 2 26 2 3 2 2 5" xfId="5727"/>
    <cellStyle name="Normal 2 2 26 2 3 2 2 6" xfId="5728"/>
    <cellStyle name="Normal 2 2 26 2 3 2 2 7" xfId="5729"/>
    <cellStyle name="Normal 2 2 26 2 3 2 2 8" xfId="5730"/>
    <cellStyle name="Normal 2 2 26 2 3 2 2 9" xfId="5731"/>
    <cellStyle name="Normal 2 2 26 2 3 2 3" xfId="5732"/>
    <cellStyle name="Normal 2 2 26 2 3 2 3 10" xfId="5733"/>
    <cellStyle name="Normal 2 2 26 2 3 2 3 11" xfId="5734"/>
    <cellStyle name="Normal 2 2 26 2 3 2 3 2" xfId="5735"/>
    <cellStyle name="Normal 2 2 26 2 3 2 3 2 2" xfId="5736"/>
    <cellStyle name="Normal 2 2 26 2 3 2 3 2 3" xfId="11761"/>
    <cellStyle name="Normal 2 2 26 2 3 2 3 2 3 2" xfId="25342"/>
    <cellStyle name="Normal 2 2 26 2 3 2 3 2 4" xfId="17856"/>
    <cellStyle name="Normal 2 2 26 2 3 2 3 2 4 2" xfId="21607"/>
    <cellStyle name="Normal 2 2 26 2 3 2 3 2 5" xfId="14095"/>
    <cellStyle name="Normal 2 2 26 2 3 2 3 2 6" xfId="29079"/>
    <cellStyle name="Normal 2 2 26 2 3 2 3 2 7" xfId="32806"/>
    <cellStyle name="Normal 2 2 26 2 3 2 3 2 8" xfId="36539"/>
    <cellStyle name="Normal 2 2 26 2 3 2 3 2 9" xfId="40270"/>
    <cellStyle name="Normal 2 2 26 2 3 2 3 3" xfId="5737"/>
    <cellStyle name="Normal 2 2 26 2 3 2 3 4" xfId="5738"/>
    <cellStyle name="Normal 2 2 26 2 3 2 3 5" xfId="5739"/>
    <cellStyle name="Normal 2 2 26 2 3 2 3 6" xfId="5740"/>
    <cellStyle name="Normal 2 2 26 2 3 2 3 7" xfId="5741"/>
    <cellStyle name="Normal 2 2 26 2 3 2 3 8" xfId="5742"/>
    <cellStyle name="Normal 2 2 26 2 3 2 3 9" xfId="5743"/>
    <cellStyle name="Normal 2 2 26 2 3 2 4" xfId="5744"/>
    <cellStyle name="Normal 2 2 26 2 3 2 4 2" xfId="5745"/>
    <cellStyle name="Normal 2 2 26 2 3 2 4 2 2" xfId="11763"/>
    <cellStyle name="Normal 2 2 26 2 3 2 4 2 2 2" xfId="25343"/>
    <cellStyle name="Normal 2 2 26 2 3 2 4 2 3" xfId="17857"/>
    <cellStyle name="Normal 2 2 26 2 3 2 4 2 3 2" xfId="21608"/>
    <cellStyle name="Normal 2 2 26 2 3 2 4 2 4" xfId="14096"/>
    <cellStyle name="Normal 2 2 26 2 3 2 4 2 5" xfId="29080"/>
    <cellStyle name="Normal 2 2 26 2 3 2 4 2 6" xfId="32807"/>
    <cellStyle name="Normal 2 2 26 2 3 2 4 2 7" xfId="36540"/>
    <cellStyle name="Normal 2 2 26 2 3 2 4 2 8" xfId="40271"/>
    <cellStyle name="Normal 2 2 26 2 3 2 5" xfId="5746"/>
    <cellStyle name="Normal 2 2 26 2 3 2 5 2" xfId="11764"/>
    <cellStyle name="Normal 2 2 26 2 3 2 5 2 2" xfId="25344"/>
    <cellStyle name="Normal 2 2 26 2 3 2 5 3" xfId="17858"/>
    <cellStyle name="Normal 2 2 26 2 3 2 5 3 2" xfId="21609"/>
    <cellStyle name="Normal 2 2 26 2 3 2 5 4" xfId="14097"/>
    <cellStyle name="Normal 2 2 26 2 3 2 5 5" xfId="29081"/>
    <cellStyle name="Normal 2 2 26 2 3 2 5 6" xfId="32808"/>
    <cellStyle name="Normal 2 2 26 2 3 2 5 7" xfId="36541"/>
    <cellStyle name="Normal 2 2 26 2 3 2 5 8" xfId="40272"/>
    <cellStyle name="Normal 2 2 26 2 3 2 6" xfId="5747"/>
    <cellStyle name="Normal 2 2 26 2 3 2 6 2" xfId="11765"/>
    <cellStyle name="Normal 2 2 26 2 3 2 6 2 2" xfId="25345"/>
    <cellStyle name="Normal 2 2 26 2 3 2 6 3" xfId="17859"/>
    <cellStyle name="Normal 2 2 26 2 3 2 6 3 2" xfId="21610"/>
    <cellStyle name="Normal 2 2 26 2 3 2 6 4" xfId="14098"/>
    <cellStyle name="Normal 2 2 26 2 3 2 6 5" xfId="29082"/>
    <cellStyle name="Normal 2 2 26 2 3 2 6 6" xfId="32809"/>
    <cellStyle name="Normal 2 2 26 2 3 2 6 7" xfId="36542"/>
    <cellStyle name="Normal 2 2 26 2 3 2 6 8" xfId="40273"/>
    <cellStyle name="Normal 2 2 26 2 3 2 7" xfId="5748"/>
    <cellStyle name="Normal 2 2 26 2 3 2 7 2" xfId="11766"/>
    <cellStyle name="Normal 2 2 26 2 3 2 7 2 2" xfId="25346"/>
    <cellStyle name="Normal 2 2 26 2 3 2 7 3" xfId="17860"/>
    <cellStyle name="Normal 2 2 26 2 3 2 7 3 2" xfId="21611"/>
    <cellStyle name="Normal 2 2 26 2 3 2 7 4" xfId="14099"/>
    <cellStyle name="Normal 2 2 26 2 3 2 7 5" xfId="29083"/>
    <cellStyle name="Normal 2 2 26 2 3 2 7 6" xfId="32810"/>
    <cellStyle name="Normal 2 2 26 2 3 2 7 7" xfId="36543"/>
    <cellStyle name="Normal 2 2 26 2 3 2 7 8" xfId="40274"/>
    <cellStyle name="Normal 2 2 26 2 3 2 8" xfId="5749"/>
    <cellStyle name="Normal 2 2 26 2 3 2 8 2" xfId="11767"/>
    <cellStyle name="Normal 2 2 26 2 3 2 8 2 2" xfId="25347"/>
    <cellStyle name="Normal 2 2 26 2 3 2 8 3" xfId="17861"/>
    <cellStyle name="Normal 2 2 26 2 3 2 8 3 2" xfId="21612"/>
    <cellStyle name="Normal 2 2 26 2 3 2 8 4" xfId="14100"/>
    <cellStyle name="Normal 2 2 26 2 3 2 8 5" xfId="29084"/>
    <cellStyle name="Normal 2 2 26 2 3 2 8 6" xfId="32811"/>
    <cellStyle name="Normal 2 2 26 2 3 2 8 7" xfId="36544"/>
    <cellStyle name="Normal 2 2 26 2 3 2 8 8" xfId="40275"/>
    <cellStyle name="Normal 2 2 26 2 3 2 9" xfId="5750"/>
    <cellStyle name="Normal 2 2 26 2 3 2 9 2" xfId="11768"/>
    <cellStyle name="Normal 2 2 26 2 3 2 9 2 2" xfId="25348"/>
    <cellStyle name="Normal 2 2 26 2 3 2 9 3" xfId="17862"/>
    <cellStyle name="Normal 2 2 26 2 3 2 9 3 2" xfId="21613"/>
    <cellStyle name="Normal 2 2 26 2 3 2 9 4" xfId="14101"/>
    <cellStyle name="Normal 2 2 26 2 3 2 9 5" xfId="29085"/>
    <cellStyle name="Normal 2 2 26 2 3 2 9 6" xfId="32812"/>
    <cellStyle name="Normal 2 2 26 2 3 2 9 7" xfId="36545"/>
    <cellStyle name="Normal 2 2 26 2 3 2 9 8" xfId="40276"/>
    <cellStyle name="Normal 2 2 26 2 3 3" xfId="5751"/>
    <cellStyle name="Normal 2 2 26 2 3 3 10" xfId="5752"/>
    <cellStyle name="Normal 2 2 26 2 3 3 10 2" xfId="11770"/>
    <cellStyle name="Normal 2 2 26 2 3 3 10 2 2" xfId="25350"/>
    <cellStyle name="Normal 2 2 26 2 3 3 10 3" xfId="17864"/>
    <cellStyle name="Normal 2 2 26 2 3 3 10 3 2" xfId="21615"/>
    <cellStyle name="Normal 2 2 26 2 3 3 10 4" xfId="14103"/>
    <cellStyle name="Normal 2 2 26 2 3 3 10 5" xfId="29087"/>
    <cellStyle name="Normal 2 2 26 2 3 3 10 6" xfId="32814"/>
    <cellStyle name="Normal 2 2 26 2 3 3 10 7" xfId="36547"/>
    <cellStyle name="Normal 2 2 26 2 3 3 10 8" xfId="40278"/>
    <cellStyle name="Normal 2 2 26 2 3 3 11" xfId="5753"/>
    <cellStyle name="Normal 2 2 26 2 3 3 11 2" xfId="11771"/>
    <cellStyle name="Normal 2 2 26 2 3 3 11 2 2" xfId="25351"/>
    <cellStyle name="Normal 2 2 26 2 3 3 11 3" xfId="17865"/>
    <cellStyle name="Normal 2 2 26 2 3 3 11 3 2" xfId="21616"/>
    <cellStyle name="Normal 2 2 26 2 3 3 11 4" xfId="14104"/>
    <cellStyle name="Normal 2 2 26 2 3 3 11 5" xfId="29088"/>
    <cellStyle name="Normal 2 2 26 2 3 3 11 6" xfId="32815"/>
    <cellStyle name="Normal 2 2 26 2 3 3 11 7" xfId="36548"/>
    <cellStyle name="Normal 2 2 26 2 3 3 11 8" xfId="40279"/>
    <cellStyle name="Normal 2 2 26 2 3 3 12" xfId="11769"/>
    <cellStyle name="Normal 2 2 26 2 3 3 12 2" xfId="25349"/>
    <cellStyle name="Normal 2 2 26 2 3 3 13" xfId="17863"/>
    <cellStyle name="Normal 2 2 26 2 3 3 13 2" xfId="21614"/>
    <cellStyle name="Normal 2 2 26 2 3 3 14" xfId="14102"/>
    <cellStyle name="Normal 2 2 26 2 3 3 15" xfId="29086"/>
    <cellStyle name="Normal 2 2 26 2 3 3 16" xfId="32813"/>
    <cellStyle name="Normal 2 2 26 2 3 3 17" xfId="36546"/>
    <cellStyle name="Normal 2 2 26 2 3 3 18" xfId="40277"/>
    <cellStyle name="Normal 2 2 26 2 3 3 2" xfId="5754"/>
    <cellStyle name="Normal 2 2 26 2 3 3 2 10" xfId="5755"/>
    <cellStyle name="Normal 2 2 26 2 3 3 2 11" xfId="5756"/>
    <cellStyle name="Normal 2 2 26 2 3 3 2 2" xfId="5757"/>
    <cellStyle name="Normal 2 2 26 2 3 3 2 2 2" xfId="5758"/>
    <cellStyle name="Normal 2 2 26 2 3 3 2 2 3" xfId="11774"/>
    <cellStyle name="Normal 2 2 26 2 3 3 2 2 3 2" xfId="25352"/>
    <cellStyle name="Normal 2 2 26 2 3 3 2 2 4" xfId="17866"/>
    <cellStyle name="Normal 2 2 26 2 3 3 2 2 4 2" xfId="21617"/>
    <cellStyle name="Normal 2 2 26 2 3 3 2 2 5" xfId="14105"/>
    <cellStyle name="Normal 2 2 26 2 3 3 2 2 6" xfId="29089"/>
    <cellStyle name="Normal 2 2 26 2 3 3 2 2 7" xfId="32816"/>
    <cellStyle name="Normal 2 2 26 2 3 3 2 2 8" xfId="36549"/>
    <cellStyle name="Normal 2 2 26 2 3 3 2 2 9" xfId="40280"/>
    <cellStyle name="Normal 2 2 26 2 3 3 2 3" xfId="5759"/>
    <cellStyle name="Normal 2 2 26 2 3 3 2 4" xfId="5760"/>
    <cellStyle name="Normal 2 2 26 2 3 3 2 5" xfId="5761"/>
    <cellStyle name="Normal 2 2 26 2 3 3 2 6" xfId="5762"/>
    <cellStyle name="Normal 2 2 26 2 3 3 2 7" xfId="5763"/>
    <cellStyle name="Normal 2 2 26 2 3 3 2 8" xfId="5764"/>
    <cellStyle name="Normal 2 2 26 2 3 3 2 9" xfId="5765"/>
    <cellStyle name="Normal 2 2 26 2 3 3 3" xfId="5766"/>
    <cellStyle name="Normal 2 2 26 2 3 3 3 2" xfId="5767"/>
    <cellStyle name="Normal 2 2 26 2 3 3 3 2 2" xfId="11783"/>
    <cellStyle name="Normal 2 2 26 2 3 3 3 2 2 2" xfId="25353"/>
    <cellStyle name="Normal 2 2 26 2 3 3 3 2 3" xfId="17867"/>
    <cellStyle name="Normal 2 2 26 2 3 3 3 2 3 2" xfId="21618"/>
    <cellStyle name="Normal 2 2 26 2 3 3 3 2 4" xfId="14106"/>
    <cellStyle name="Normal 2 2 26 2 3 3 3 2 5" xfId="29090"/>
    <cellStyle name="Normal 2 2 26 2 3 3 3 2 6" xfId="32817"/>
    <cellStyle name="Normal 2 2 26 2 3 3 3 2 7" xfId="36550"/>
    <cellStyle name="Normal 2 2 26 2 3 3 3 2 8" xfId="40281"/>
    <cellStyle name="Normal 2 2 26 2 3 3 4" xfId="5768"/>
    <cellStyle name="Normal 2 2 26 2 3 3 4 2" xfId="11784"/>
    <cellStyle name="Normal 2 2 26 2 3 3 4 2 2" xfId="25354"/>
    <cellStyle name="Normal 2 2 26 2 3 3 4 3" xfId="17868"/>
    <cellStyle name="Normal 2 2 26 2 3 3 4 3 2" xfId="21619"/>
    <cellStyle name="Normal 2 2 26 2 3 3 4 4" xfId="14107"/>
    <cellStyle name="Normal 2 2 26 2 3 3 4 5" xfId="29091"/>
    <cellStyle name="Normal 2 2 26 2 3 3 4 6" xfId="32818"/>
    <cellStyle name="Normal 2 2 26 2 3 3 4 7" xfId="36551"/>
    <cellStyle name="Normal 2 2 26 2 3 3 4 8" xfId="40282"/>
    <cellStyle name="Normal 2 2 26 2 3 3 5" xfId="5769"/>
    <cellStyle name="Normal 2 2 26 2 3 3 5 2" xfId="11785"/>
    <cellStyle name="Normal 2 2 26 2 3 3 5 2 2" xfId="25355"/>
    <cellStyle name="Normal 2 2 26 2 3 3 5 3" xfId="17869"/>
    <cellStyle name="Normal 2 2 26 2 3 3 5 3 2" xfId="21620"/>
    <cellStyle name="Normal 2 2 26 2 3 3 5 4" xfId="14108"/>
    <cellStyle name="Normal 2 2 26 2 3 3 5 5" xfId="29092"/>
    <cellStyle name="Normal 2 2 26 2 3 3 5 6" xfId="32819"/>
    <cellStyle name="Normal 2 2 26 2 3 3 5 7" xfId="36552"/>
    <cellStyle name="Normal 2 2 26 2 3 3 5 8" xfId="40283"/>
    <cellStyle name="Normal 2 2 26 2 3 3 6" xfId="5770"/>
    <cellStyle name="Normal 2 2 26 2 3 3 6 2" xfId="11786"/>
    <cellStyle name="Normal 2 2 26 2 3 3 6 2 2" xfId="25356"/>
    <cellStyle name="Normal 2 2 26 2 3 3 6 3" xfId="17870"/>
    <cellStyle name="Normal 2 2 26 2 3 3 6 3 2" xfId="21621"/>
    <cellStyle name="Normal 2 2 26 2 3 3 6 4" xfId="14109"/>
    <cellStyle name="Normal 2 2 26 2 3 3 6 5" xfId="29093"/>
    <cellStyle name="Normal 2 2 26 2 3 3 6 6" xfId="32820"/>
    <cellStyle name="Normal 2 2 26 2 3 3 6 7" xfId="36553"/>
    <cellStyle name="Normal 2 2 26 2 3 3 6 8" xfId="40284"/>
    <cellStyle name="Normal 2 2 26 2 3 3 7" xfId="5771"/>
    <cellStyle name="Normal 2 2 26 2 3 3 7 2" xfId="11787"/>
    <cellStyle name="Normal 2 2 26 2 3 3 7 2 2" xfId="25357"/>
    <cellStyle name="Normal 2 2 26 2 3 3 7 3" xfId="17871"/>
    <cellStyle name="Normal 2 2 26 2 3 3 7 3 2" xfId="21622"/>
    <cellStyle name="Normal 2 2 26 2 3 3 7 4" xfId="14110"/>
    <cellStyle name="Normal 2 2 26 2 3 3 7 5" xfId="29094"/>
    <cellStyle name="Normal 2 2 26 2 3 3 7 6" xfId="32821"/>
    <cellStyle name="Normal 2 2 26 2 3 3 7 7" xfId="36554"/>
    <cellStyle name="Normal 2 2 26 2 3 3 7 8" xfId="40285"/>
    <cellStyle name="Normal 2 2 26 2 3 3 8" xfId="5772"/>
    <cellStyle name="Normal 2 2 26 2 3 3 8 2" xfId="11788"/>
    <cellStyle name="Normal 2 2 26 2 3 3 8 2 2" xfId="25358"/>
    <cellStyle name="Normal 2 2 26 2 3 3 8 3" xfId="17872"/>
    <cellStyle name="Normal 2 2 26 2 3 3 8 3 2" xfId="21623"/>
    <cellStyle name="Normal 2 2 26 2 3 3 8 4" xfId="14111"/>
    <cellStyle name="Normal 2 2 26 2 3 3 8 5" xfId="29095"/>
    <cellStyle name="Normal 2 2 26 2 3 3 8 6" xfId="32822"/>
    <cellStyle name="Normal 2 2 26 2 3 3 8 7" xfId="36555"/>
    <cellStyle name="Normal 2 2 26 2 3 3 8 8" xfId="40286"/>
    <cellStyle name="Normal 2 2 26 2 3 3 9" xfId="5773"/>
    <cellStyle name="Normal 2 2 26 2 3 3 9 2" xfId="11789"/>
    <cellStyle name="Normal 2 2 26 2 3 3 9 2 2" xfId="25359"/>
    <cellStyle name="Normal 2 2 26 2 3 3 9 3" xfId="17873"/>
    <cellStyle name="Normal 2 2 26 2 3 3 9 3 2" xfId="21624"/>
    <cellStyle name="Normal 2 2 26 2 3 3 9 4" xfId="14112"/>
    <cellStyle name="Normal 2 2 26 2 3 3 9 5" xfId="29096"/>
    <cellStyle name="Normal 2 2 26 2 3 3 9 6" xfId="32823"/>
    <cellStyle name="Normal 2 2 26 2 3 3 9 7" xfId="36556"/>
    <cellStyle name="Normal 2 2 26 2 3 3 9 8" xfId="40287"/>
    <cellStyle name="Normal 2 2 26 2 3 4" xfId="5774"/>
    <cellStyle name="Normal 2 2 26 2 3 4 2" xfId="5775"/>
    <cellStyle name="Normal 2 2 26 2 3 4 3" xfId="11790"/>
    <cellStyle name="Normal 2 2 26 2 3 4 3 2" xfId="25360"/>
    <cellStyle name="Normal 2 2 26 2 3 4 4" xfId="17874"/>
    <cellStyle name="Normal 2 2 26 2 3 4 4 2" xfId="21625"/>
    <cellStyle name="Normal 2 2 26 2 3 4 5" xfId="14113"/>
    <cellStyle name="Normal 2 2 26 2 3 4 6" xfId="29097"/>
    <cellStyle name="Normal 2 2 26 2 3 4 7" xfId="32824"/>
    <cellStyle name="Normal 2 2 26 2 3 4 8" xfId="36557"/>
    <cellStyle name="Normal 2 2 26 2 3 4 9" xfId="40288"/>
    <cellStyle name="Normal 2 2 26 2 3 5" xfId="5776"/>
    <cellStyle name="Normal 2 2 26 2 3 6" xfId="5777"/>
    <cellStyle name="Normal 2 2 26 2 3 7" xfId="5778"/>
    <cellStyle name="Normal 2 2 26 2 3 8" xfId="5779"/>
    <cellStyle name="Normal 2 2 26 2 3 9" xfId="5780"/>
    <cellStyle name="Normal 2 2 26 2 4" xfId="5781"/>
    <cellStyle name="Normal 2 2 26 2 4 10" xfId="5782"/>
    <cellStyle name="Normal 2 2 26 2 4 11" xfId="5783"/>
    <cellStyle name="Normal 2 2 26 2 4 12" xfId="5784"/>
    <cellStyle name="Normal 2 2 26 2 4 2" xfId="5785"/>
    <cellStyle name="Normal 2 2 26 2 4 2 10" xfId="5786"/>
    <cellStyle name="Normal 2 2 26 2 4 2 10 2" xfId="11794"/>
    <cellStyle name="Normal 2 2 26 2 4 2 10 2 2" xfId="25362"/>
    <cellStyle name="Normal 2 2 26 2 4 2 10 3" xfId="17876"/>
    <cellStyle name="Normal 2 2 26 2 4 2 10 3 2" xfId="21627"/>
    <cellStyle name="Normal 2 2 26 2 4 2 10 4" xfId="14115"/>
    <cellStyle name="Normal 2 2 26 2 4 2 10 5" xfId="29099"/>
    <cellStyle name="Normal 2 2 26 2 4 2 10 6" xfId="32826"/>
    <cellStyle name="Normal 2 2 26 2 4 2 10 7" xfId="36559"/>
    <cellStyle name="Normal 2 2 26 2 4 2 10 8" xfId="40290"/>
    <cellStyle name="Normal 2 2 26 2 4 2 11" xfId="5787"/>
    <cellStyle name="Normal 2 2 26 2 4 2 11 2" xfId="11795"/>
    <cellStyle name="Normal 2 2 26 2 4 2 11 2 2" xfId="25363"/>
    <cellStyle name="Normal 2 2 26 2 4 2 11 3" xfId="17877"/>
    <cellStyle name="Normal 2 2 26 2 4 2 11 3 2" xfId="21628"/>
    <cellStyle name="Normal 2 2 26 2 4 2 11 4" xfId="14116"/>
    <cellStyle name="Normal 2 2 26 2 4 2 11 5" xfId="29100"/>
    <cellStyle name="Normal 2 2 26 2 4 2 11 6" xfId="32827"/>
    <cellStyle name="Normal 2 2 26 2 4 2 11 7" xfId="36560"/>
    <cellStyle name="Normal 2 2 26 2 4 2 11 8" xfId="40291"/>
    <cellStyle name="Normal 2 2 26 2 4 2 12" xfId="11793"/>
    <cellStyle name="Normal 2 2 26 2 4 2 12 2" xfId="25361"/>
    <cellStyle name="Normal 2 2 26 2 4 2 13" xfId="17875"/>
    <cellStyle name="Normal 2 2 26 2 4 2 13 2" xfId="21626"/>
    <cellStyle name="Normal 2 2 26 2 4 2 14" xfId="14114"/>
    <cellStyle name="Normal 2 2 26 2 4 2 15" xfId="29098"/>
    <cellStyle name="Normal 2 2 26 2 4 2 16" xfId="32825"/>
    <cellStyle name="Normal 2 2 26 2 4 2 17" xfId="36558"/>
    <cellStyle name="Normal 2 2 26 2 4 2 18" xfId="40289"/>
    <cellStyle name="Normal 2 2 26 2 4 2 2" xfId="5788"/>
    <cellStyle name="Normal 2 2 26 2 4 2 2 10" xfId="5789"/>
    <cellStyle name="Normal 2 2 26 2 4 2 2 11" xfId="5790"/>
    <cellStyle name="Normal 2 2 26 2 4 2 2 2" xfId="5791"/>
    <cellStyle name="Normal 2 2 26 2 4 2 2 2 2" xfId="5792"/>
    <cellStyle name="Normal 2 2 26 2 4 2 2 2 3" xfId="11799"/>
    <cellStyle name="Normal 2 2 26 2 4 2 2 2 3 2" xfId="25364"/>
    <cellStyle name="Normal 2 2 26 2 4 2 2 2 4" xfId="17878"/>
    <cellStyle name="Normal 2 2 26 2 4 2 2 2 4 2" xfId="21629"/>
    <cellStyle name="Normal 2 2 26 2 4 2 2 2 5" xfId="14117"/>
    <cellStyle name="Normal 2 2 26 2 4 2 2 2 6" xfId="29101"/>
    <cellStyle name="Normal 2 2 26 2 4 2 2 2 7" xfId="32828"/>
    <cellStyle name="Normal 2 2 26 2 4 2 2 2 8" xfId="36561"/>
    <cellStyle name="Normal 2 2 26 2 4 2 2 2 9" xfId="40292"/>
    <cellStyle name="Normal 2 2 26 2 4 2 2 3" xfId="5793"/>
    <cellStyle name="Normal 2 2 26 2 4 2 2 4" xfId="5794"/>
    <cellStyle name="Normal 2 2 26 2 4 2 2 5" xfId="5795"/>
    <cellStyle name="Normal 2 2 26 2 4 2 2 6" xfId="5796"/>
    <cellStyle name="Normal 2 2 26 2 4 2 2 7" xfId="5797"/>
    <cellStyle name="Normal 2 2 26 2 4 2 2 8" xfId="5798"/>
    <cellStyle name="Normal 2 2 26 2 4 2 2 9" xfId="5799"/>
    <cellStyle name="Normal 2 2 26 2 4 2 3" xfId="5800"/>
    <cellStyle name="Normal 2 2 26 2 4 2 3 2" xfId="5801"/>
    <cellStyle name="Normal 2 2 26 2 4 2 3 2 2" xfId="11807"/>
    <cellStyle name="Normal 2 2 26 2 4 2 3 2 2 2" xfId="25365"/>
    <cellStyle name="Normal 2 2 26 2 4 2 3 2 3" xfId="17879"/>
    <cellStyle name="Normal 2 2 26 2 4 2 3 2 3 2" xfId="21630"/>
    <cellStyle name="Normal 2 2 26 2 4 2 3 2 4" xfId="14118"/>
    <cellStyle name="Normal 2 2 26 2 4 2 3 2 5" xfId="29102"/>
    <cellStyle name="Normal 2 2 26 2 4 2 3 2 6" xfId="32829"/>
    <cellStyle name="Normal 2 2 26 2 4 2 3 2 7" xfId="36562"/>
    <cellStyle name="Normal 2 2 26 2 4 2 3 2 8" xfId="40293"/>
    <cellStyle name="Normal 2 2 26 2 4 2 4" xfId="5802"/>
    <cellStyle name="Normal 2 2 26 2 4 2 4 2" xfId="11808"/>
    <cellStyle name="Normal 2 2 26 2 4 2 4 2 2" xfId="25366"/>
    <cellStyle name="Normal 2 2 26 2 4 2 4 3" xfId="17880"/>
    <cellStyle name="Normal 2 2 26 2 4 2 4 3 2" xfId="21631"/>
    <cellStyle name="Normal 2 2 26 2 4 2 4 4" xfId="14119"/>
    <cellStyle name="Normal 2 2 26 2 4 2 4 5" xfId="29103"/>
    <cellStyle name="Normal 2 2 26 2 4 2 4 6" xfId="32830"/>
    <cellStyle name="Normal 2 2 26 2 4 2 4 7" xfId="36563"/>
    <cellStyle name="Normal 2 2 26 2 4 2 4 8" xfId="40294"/>
    <cellStyle name="Normal 2 2 26 2 4 2 5" xfId="5803"/>
    <cellStyle name="Normal 2 2 26 2 4 2 5 2" xfId="11809"/>
    <cellStyle name="Normal 2 2 26 2 4 2 5 2 2" xfId="25367"/>
    <cellStyle name="Normal 2 2 26 2 4 2 5 3" xfId="17881"/>
    <cellStyle name="Normal 2 2 26 2 4 2 5 3 2" xfId="21632"/>
    <cellStyle name="Normal 2 2 26 2 4 2 5 4" xfId="14120"/>
    <cellStyle name="Normal 2 2 26 2 4 2 5 5" xfId="29104"/>
    <cellStyle name="Normal 2 2 26 2 4 2 5 6" xfId="32831"/>
    <cellStyle name="Normal 2 2 26 2 4 2 5 7" xfId="36564"/>
    <cellStyle name="Normal 2 2 26 2 4 2 5 8" xfId="40295"/>
    <cellStyle name="Normal 2 2 26 2 4 2 6" xfId="5804"/>
    <cellStyle name="Normal 2 2 26 2 4 2 6 2" xfId="11810"/>
    <cellStyle name="Normal 2 2 26 2 4 2 6 2 2" xfId="25368"/>
    <cellStyle name="Normal 2 2 26 2 4 2 6 3" xfId="17882"/>
    <cellStyle name="Normal 2 2 26 2 4 2 6 3 2" xfId="21633"/>
    <cellStyle name="Normal 2 2 26 2 4 2 6 4" xfId="14121"/>
    <cellStyle name="Normal 2 2 26 2 4 2 6 5" xfId="29105"/>
    <cellStyle name="Normal 2 2 26 2 4 2 6 6" xfId="32832"/>
    <cellStyle name="Normal 2 2 26 2 4 2 6 7" xfId="36565"/>
    <cellStyle name="Normal 2 2 26 2 4 2 6 8" xfId="40296"/>
    <cellStyle name="Normal 2 2 26 2 4 2 7" xfId="5805"/>
    <cellStyle name="Normal 2 2 26 2 4 2 7 2" xfId="11811"/>
    <cellStyle name="Normal 2 2 26 2 4 2 7 2 2" xfId="25369"/>
    <cellStyle name="Normal 2 2 26 2 4 2 7 3" xfId="17883"/>
    <cellStyle name="Normal 2 2 26 2 4 2 7 3 2" xfId="21634"/>
    <cellStyle name="Normal 2 2 26 2 4 2 7 4" xfId="14122"/>
    <cellStyle name="Normal 2 2 26 2 4 2 7 5" xfId="29106"/>
    <cellStyle name="Normal 2 2 26 2 4 2 7 6" xfId="32833"/>
    <cellStyle name="Normal 2 2 26 2 4 2 7 7" xfId="36566"/>
    <cellStyle name="Normal 2 2 26 2 4 2 7 8" xfId="40297"/>
    <cellStyle name="Normal 2 2 26 2 4 2 8" xfId="5806"/>
    <cellStyle name="Normal 2 2 26 2 4 2 8 2" xfId="11812"/>
    <cellStyle name="Normal 2 2 26 2 4 2 8 2 2" xfId="25370"/>
    <cellStyle name="Normal 2 2 26 2 4 2 8 3" xfId="17884"/>
    <cellStyle name="Normal 2 2 26 2 4 2 8 3 2" xfId="21635"/>
    <cellStyle name="Normal 2 2 26 2 4 2 8 4" xfId="14123"/>
    <cellStyle name="Normal 2 2 26 2 4 2 8 5" xfId="29107"/>
    <cellStyle name="Normal 2 2 26 2 4 2 8 6" xfId="32834"/>
    <cellStyle name="Normal 2 2 26 2 4 2 8 7" xfId="36567"/>
    <cellStyle name="Normal 2 2 26 2 4 2 8 8" xfId="40298"/>
    <cellStyle name="Normal 2 2 26 2 4 2 9" xfId="5807"/>
    <cellStyle name="Normal 2 2 26 2 4 2 9 2" xfId="11813"/>
    <cellStyle name="Normal 2 2 26 2 4 2 9 2 2" xfId="25371"/>
    <cellStyle name="Normal 2 2 26 2 4 2 9 3" xfId="17885"/>
    <cellStyle name="Normal 2 2 26 2 4 2 9 3 2" xfId="21636"/>
    <cellStyle name="Normal 2 2 26 2 4 2 9 4" xfId="14124"/>
    <cellStyle name="Normal 2 2 26 2 4 2 9 5" xfId="29108"/>
    <cellStyle name="Normal 2 2 26 2 4 2 9 6" xfId="32835"/>
    <cellStyle name="Normal 2 2 26 2 4 2 9 7" xfId="36568"/>
    <cellStyle name="Normal 2 2 26 2 4 2 9 8" xfId="40299"/>
    <cellStyle name="Normal 2 2 26 2 4 3" xfId="5808"/>
    <cellStyle name="Normal 2 2 26 2 4 3 2" xfId="5809"/>
    <cellStyle name="Normal 2 2 26 2 4 3 3" xfId="11814"/>
    <cellStyle name="Normal 2 2 26 2 4 3 3 2" xfId="25372"/>
    <cellStyle name="Normal 2 2 26 2 4 3 4" xfId="17886"/>
    <cellStyle name="Normal 2 2 26 2 4 3 4 2" xfId="21637"/>
    <cellStyle name="Normal 2 2 26 2 4 3 5" xfId="14125"/>
    <cellStyle name="Normal 2 2 26 2 4 3 6" xfId="29109"/>
    <cellStyle name="Normal 2 2 26 2 4 3 7" xfId="32836"/>
    <cellStyle name="Normal 2 2 26 2 4 3 8" xfId="36569"/>
    <cellStyle name="Normal 2 2 26 2 4 3 9" xfId="40300"/>
    <cellStyle name="Normal 2 2 26 2 4 4" xfId="5810"/>
    <cellStyle name="Normal 2 2 26 2 4 5" xfId="5811"/>
    <cellStyle name="Normal 2 2 26 2 4 6" xfId="5812"/>
    <cellStyle name="Normal 2 2 26 2 4 7" xfId="5813"/>
    <cellStyle name="Normal 2 2 26 2 4 8" xfId="5814"/>
    <cellStyle name="Normal 2 2 26 2 4 9" xfId="5815"/>
    <cellStyle name="Normal 2 2 26 2 5" xfId="5816"/>
    <cellStyle name="Normal 2 2 26 2 5 10" xfId="5817"/>
    <cellStyle name="Normal 2 2 26 2 5 11" xfId="5818"/>
    <cellStyle name="Normal 2 2 26 2 5 2" xfId="5819"/>
    <cellStyle name="Normal 2 2 26 2 5 2 2" xfId="5820"/>
    <cellStyle name="Normal 2 2 26 2 5 2 3" xfId="11823"/>
    <cellStyle name="Normal 2 2 26 2 5 2 3 2" xfId="25373"/>
    <cellStyle name="Normal 2 2 26 2 5 2 4" xfId="17887"/>
    <cellStyle name="Normal 2 2 26 2 5 2 4 2" xfId="21638"/>
    <cellStyle name="Normal 2 2 26 2 5 2 5" xfId="14126"/>
    <cellStyle name="Normal 2 2 26 2 5 2 6" xfId="29110"/>
    <cellStyle name="Normal 2 2 26 2 5 2 7" xfId="32837"/>
    <cellStyle name="Normal 2 2 26 2 5 2 8" xfId="36570"/>
    <cellStyle name="Normal 2 2 26 2 5 2 9" xfId="40301"/>
    <cellStyle name="Normal 2 2 26 2 5 3" xfId="5821"/>
    <cellStyle name="Normal 2 2 26 2 5 4" xfId="5822"/>
    <cellStyle name="Normal 2 2 26 2 5 5" xfId="5823"/>
    <cellStyle name="Normal 2 2 26 2 5 6" xfId="5824"/>
    <cellStyle name="Normal 2 2 26 2 5 7" xfId="5825"/>
    <cellStyle name="Normal 2 2 26 2 5 8" xfId="5826"/>
    <cellStyle name="Normal 2 2 26 2 5 9" xfId="5827"/>
    <cellStyle name="Normal 2 2 26 2 6" xfId="5828"/>
    <cellStyle name="Normal 2 2 26 2 6 2" xfId="5829"/>
    <cellStyle name="Normal 2 2 26 2 6 2 2" xfId="11828"/>
    <cellStyle name="Normal 2 2 26 2 6 2 2 2" xfId="25374"/>
    <cellStyle name="Normal 2 2 26 2 6 2 3" xfId="17888"/>
    <cellStyle name="Normal 2 2 26 2 6 2 3 2" xfId="21639"/>
    <cellStyle name="Normal 2 2 26 2 6 2 4" xfId="14127"/>
    <cellStyle name="Normal 2 2 26 2 6 2 5" xfId="29111"/>
    <cellStyle name="Normal 2 2 26 2 6 2 6" xfId="32838"/>
    <cellStyle name="Normal 2 2 26 2 6 2 7" xfId="36571"/>
    <cellStyle name="Normal 2 2 26 2 6 2 8" xfId="40302"/>
    <cellStyle name="Normal 2 2 26 2 7" xfId="5830"/>
    <cellStyle name="Normal 2 2 26 2 7 2" xfId="11829"/>
    <cellStyle name="Normal 2 2 26 2 7 2 2" xfId="25375"/>
    <cellStyle name="Normal 2 2 26 2 7 3" xfId="17889"/>
    <cellStyle name="Normal 2 2 26 2 7 3 2" xfId="21640"/>
    <cellStyle name="Normal 2 2 26 2 7 4" xfId="14128"/>
    <cellStyle name="Normal 2 2 26 2 7 5" xfId="29112"/>
    <cellStyle name="Normal 2 2 26 2 7 6" xfId="32839"/>
    <cellStyle name="Normal 2 2 26 2 7 7" xfId="36572"/>
    <cellStyle name="Normal 2 2 26 2 7 8" xfId="40303"/>
    <cellStyle name="Normal 2 2 26 2 8" xfId="5831"/>
    <cellStyle name="Normal 2 2 26 2 8 2" xfId="11830"/>
    <cellStyle name="Normal 2 2 26 2 8 2 2" xfId="25376"/>
    <cellStyle name="Normal 2 2 26 2 8 3" xfId="17890"/>
    <cellStyle name="Normal 2 2 26 2 8 3 2" xfId="21641"/>
    <cellStyle name="Normal 2 2 26 2 8 4" xfId="14129"/>
    <cellStyle name="Normal 2 2 26 2 8 5" xfId="29113"/>
    <cellStyle name="Normal 2 2 26 2 8 6" xfId="32840"/>
    <cellStyle name="Normal 2 2 26 2 8 7" xfId="36573"/>
    <cellStyle name="Normal 2 2 26 2 8 8" xfId="40304"/>
    <cellStyle name="Normal 2 2 26 2 9" xfId="5832"/>
    <cellStyle name="Normal 2 2 26 2 9 2" xfId="11831"/>
    <cellStyle name="Normal 2 2 26 2 9 2 2" xfId="25377"/>
    <cellStyle name="Normal 2 2 26 2 9 3" xfId="17891"/>
    <cellStyle name="Normal 2 2 26 2 9 3 2" xfId="21642"/>
    <cellStyle name="Normal 2 2 26 2 9 4" xfId="14130"/>
    <cellStyle name="Normal 2 2 26 2 9 5" xfId="29114"/>
    <cellStyle name="Normal 2 2 26 2 9 6" xfId="32841"/>
    <cellStyle name="Normal 2 2 26 2 9 7" xfId="36574"/>
    <cellStyle name="Normal 2 2 26 2 9 8" xfId="40305"/>
    <cellStyle name="Normal 2 2 26 3" xfId="5833"/>
    <cellStyle name="Normal 2 2 26 3 10" xfId="5834"/>
    <cellStyle name="Normal 2 2 26 3 10 2" xfId="11833"/>
    <cellStyle name="Normal 2 2 26 3 10 2 2" xfId="25379"/>
    <cellStyle name="Normal 2 2 26 3 10 3" xfId="17893"/>
    <cellStyle name="Normal 2 2 26 3 10 3 2" xfId="21644"/>
    <cellStyle name="Normal 2 2 26 3 10 4" xfId="14132"/>
    <cellStyle name="Normal 2 2 26 3 10 5" xfId="29116"/>
    <cellStyle name="Normal 2 2 26 3 10 6" xfId="32843"/>
    <cellStyle name="Normal 2 2 26 3 10 7" xfId="36576"/>
    <cellStyle name="Normal 2 2 26 3 10 8" xfId="40307"/>
    <cellStyle name="Normal 2 2 26 3 11" xfId="5835"/>
    <cellStyle name="Normal 2 2 26 3 11 2" xfId="11834"/>
    <cellStyle name="Normal 2 2 26 3 11 2 2" xfId="25380"/>
    <cellStyle name="Normal 2 2 26 3 11 3" xfId="17894"/>
    <cellStyle name="Normal 2 2 26 3 11 3 2" xfId="21645"/>
    <cellStyle name="Normal 2 2 26 3 11 4" xfId="14133"/>
    <cellStyle name="Normal 2 2 26 3 11 5" xfId="29117"/>
    <cellStyle name="Normal 2 2 26 3 11 6" xfId="32844"/>
    <cellStyle name="Normal 2 2 26 3 11 7" xfId="36577"/>
    <cellStyle name="Normal 2 2 26 3 11 8" xfId="40308"/>
    <cellStyle name="Normal 2 2 26 3 12" xfId="5836"/>
    <cellStyle name="Normal 2 2 26 3 12 2" xfId="11835"/>
    <cellStyle name="Normal 2 2 26 3 12 2 2" xfId="25381"/>
    <cellStyle name="Normal 2 2 26 3 12 3" xfId="17895"/>
    <cellStyle name="Normal 2 2 26 3 12 3 2" xfId="21646"/>
    <cellStyle name="Normal 2 2 26 3 12 4" xfId="14134"/>
    <cellStyle name="Normal 2 2 26 3 12 5" xfId="29118"/>
    <cellStyle name="Normal 2 2 26 3 12 6" xfId="32845"/>
    <cellStyle name="Normal 2 2 26 3 12 7" xfId="36578"/>
    <cellStyle name="Normal 2 2 26 3 12 8" xfId="40309"/>
    <cellStyle name="Normal 2 2 26 3 13" xfId="5837"/>
    <cellStyle name="Normal 2 2 26 3 13 2" xfId="11836"/>
    <cellStyle name="Normal 2 2 26 3 13 2 2" xfId="25382"/>
    <cellStyle name="Normal 2 2 26 3 13 3" xfId="17896"/>
    <cellStyle name="Normal 2 2 26 3 13 3 2" xfId="21647"/>
    <cellStyle name="Normal 2 2 26 3 13 4" xfId="14135"/>
    <cellStyle name="Normal 2 2 26 3 13 5" xfId="29119"/>
    <cellStyle name="Normal 2 2 26 3 13 6" xfId="32846"/>
    <cellStyle name="Normal 2 2 26 3 13 7" xfId="36579"/>
    <cellStyle name="Normal 2 2 26 3 13 8" xfId="40310"/>
    <cellStyle name="Normal 2 2 26 3 14" xfId="11832"/>
    <cellStyle name="Normal 2 2 26 3 14 2" xfId="25378"/>
    <cellStyle name="Normal 2 2 26 3 15" xfId="17892"/>
    <cellStyle name="Normal 2 2 26 3 15 2" xfId="21643"/>
    <cellStyle name="Normal 2 2 26 3 16" xfId="14131"/>
    <cellStyle name="Normal 2 2 26 3 17" xfId="29115"/>
    <cellStyle name="Normal 2 2 26 3 18" xfId="32842"/>
    <cellStyle name="Normal 2 2 26 3 19" xfId="36575"/>
    <cellStyle name="Normal 2 2 26 3 2" xfId="5838"/>
    <cellStyle name="Normal 2 2 26 3 2 10" xfId="5839"/>
    <cellStyle name="Normal 2 2 26 3 2 11" xfId="5840"/>
    <cellStyle name="Normal 2 2 26 3 2 12" xfId="5841"/>
    <cellStyle name="Normal 2 2 26 3 2 13" xfId="5842"/>
    <cellStyle name="Normal 2 2 26 3 2 2" xfId="5843"/>
    <cellStyle name="Normal 2 2 26 3 2 2 10" xfId="5844"/>
    <cellStyle name="Normal 2 2 26 3 2 2 10 2" xfId="11840"/>
    <cellStyle name="Normal 2 2 26 3 2 2 10 2 2" xfId="25384"/>
    <cellStyle name="Normal 2 2 26 3 2 2 10 3" xfId="17898"/>
    <cellStyle name="Normal 2 2 26 3 2 2 10 3 2" xfId="21649"/>
    <cellStyle name="Normal 2 2 26 3 2 2 10 4" xfId="14137"/>
    <cellStyle name="Normal 2 2 26 3 2 2 10 5" xfId="29121"/>
    <cellStyle name="Normal 2 2 26 3 2 2 10 6" xfId="32848"/>
    <cellStyle name="Normal 2 2 26 3 2 2 10 7" xfId="36581"/>
    <cellStyle name="Normal 2 2 26 3 2 2 10 8" xfId="40312"/>
    <cellStyle name="Normal 2 2 26 3 2 2 11" xfId="5845"/>
    <cellStyle name="Normal 2 2 26 3 2 2 11 2" xfId="11841"/>
    <cellStyle name="Normal 2 2 26 3 2 2 11 2 2" xfId="25385"/>
    <cellStyle name="Normal 2 2 26 3 2 2 11 3" xfId="17899"/>
    <cellStyle name="Normal 2 2 26 3 2 2 11 3 2" xfId="21650"/>
    <cellStyle name="Normal 2 2 26 3 2 2 11 4" xfId="14138"/>
    <cellStyle name="Normal 2 2 26 3 2 2 11 5" xfId="29122"/>
    <cellStyle name="Normal 2 2 26 3 2 2 11 6" xfId="32849"/>
    <cellStyle name="Normal 2 2 26 3 2 2 11 7" xfId="36582"/>
    <cellStyle name="Normal 2 2 26 3 2 2 11 8" xfId="40313"/>
    <cellStyle name="Normal 2 2 26 3 2 2 12" xfId="5846"/>
    <cellStyle name="Normal 2 2 26 3 2 2 12 2" xfId="11842"/>
    <cellStyle name="Normal 2 2 26 3 2 2 12 2 2" xfId="25386"/>
    <cellStyle name="Normal 2 2 26 3 2 2 12 3" xfId="17900"/>
    <cellStyle name="Normal 2 2 26 3 2 2 12 3 2" xfId="21651"/>
    <cellStyle name="Normal 2 2 26 3 2 2 12 4" xfId="14139"/>
    <cellStyle name="Normal 2 2 26 3 2 2 12 5" xfId="29123"/>
    <cellStyle name="Normal 2 2 26 3 2 2 12 6" xfId="32850"/>
    <cellStyle name="Normal 2 2 26 3 2 2 12 7" xfId="36583"/>
    <cellStyle name="Normal 2 2 26 3 2 2 12 8" xfId="40314"/>
    <cellStyle name="Normal 2 2 26 3 2 2 13" xfId="11839"/>
    <cellStyle name="Normal 2 2 26 3 2 2 13 2" xfId="25383"/>
    <cellStyle name="Normal 2 2 26 3 2 2 14" xfId="17897"/>
    <cellStyle name="Normal 2 2 26 3 2 2 14 2" xfId="21648"/>
    <cellStyle name="Normal 2 2 26 3 2 2 15" xfId="14136"/>
    <cellStyle name="Normal 2 2 26 3 2 2 16" xfId="29120"/>
    <cellStyle name="Normal 2 2 26 3 2 2 17" xfId="32847"/>
    <cellStyle name="Normal 2 2 26 3 2 2 18" xfId="36580"/>
    <cellStyle name="Normal 2 2 26 3 2 2 19" xfId="40311"/>
    <cellStyle name="Normal 2 2 26 3 2 2 2" xfId="5847"/>
    <cellStyle name="Normal 2 2 26 3 2 2 2 10" xfId="5848"/>
    <cellStyle name="Normal 2 2 26 3 2 2 2 11" xfId="5849"/>
    <cellStyle name="Normal 2 2 26 3 2 2 2 12" xfId="5850"/>
    <cellStyle name="Normal 2 2 26 3 2 2 2 2" xfId="5851"/>
    <cellStyle name="Normal 2 2 26 3 2 2 2 2 10" xfId="5852"/>
    <cellStyle name="Normal 2 2 26 3 2 2 2 2 10 2" xfId="11848"/>
    <cellStyle name="Normal 2 2 26 3 2 2 2 2 10 2 2" xfId="25388"/>
    <cellStyle name="Normal 2 2 26 3 2 2 2 2 10 3" xfId="17902"/>
    <cellStyle name="Normal 2 2 26 3 2 2 2 2 10 3 2" xfId="21653"/>
    <cellStyle name="Normal 2 2 26 3 2 2 2 2 10 4" xfId="14141"/>
    <cellStyle name="Normal 2 2 26 3 2 2 2 2 10 5" xfId="29125"/>
    <cellStyle name="Normal 2 2 26 3 2 2 2 2 10 6" xfId="32852"/>
    <cellStyle name="Normal 2 2 26 3 2 2 2 2 10 7" xfId="36585"/>
    <cellStyle name="Normal 2 2 26 3 2 2 2 2 10 8" xfId="40316"/>
    <cellStyle name="Normal 2 2 26 3 2 2 2 2 11" xfId="5853"/>
    <cellStyle name="Normal 2 2 26 3 2 2 2 2 11 2" xfId="11849"/>
    <cellStyle name="Normal 2 2 26 3 2 2 2 2 11 2 2" xfId="25389"/>
    <cellStyle name="Normal 2 2 26 3 2 2 2 2 11 3" xfId="17903"/>
    <cellStyle name="Normal 2 2 26 3 2 2 2 2 11 3 2" xfId="21654"/>
    <cellStyle name="Normal 2 2 26 3 2 2 2 2 11 4" xfId="14142"/>
    <cellStyle name="Normal 2 2 26 3 2 2 2 2 11 5" xfId="29126"/>
    <cellStyle name="Normal 2 2 26 3 2 2 2 2 11 6" xfId="32853"/>
    <cellStyle name="Normal 2 2 26 3 2 2 2 2 11 7" xfId="36586"/>
    <cellStyle name="Normal 2 2 26 3 2 2 2 2 11 8" xfId="40317"/>
    <cellStyle name="Normal 2 2 26 3 2 2 2 2 12" xfId="11847"/>
    <cellStyle name="Normal 2 2 26 3 2 2 2 2 12 2" xfId="25387"/>
    <cellStyle name="Normal 2 2 26 3 2 2 2 2 13" xfId="17901"/>
    <cellStyle name="Normal 2 2 26 3 2 2 2 2 13 2" xfId="21652"/>
    <cellStyle name="Normal 2 2 26 3 2 2 2 2 14" xfId="14140"/>
    <cellStyle name="Normal 2 2 26 3 2 2 2 2 15" xfId="29124"/>
    <cellStyle name="Normal 2 2 26 3 2 2 2 2 16" xfId="32851"/>
    <cellStyle name="Normal 2 2 26 3 2 2 2 2 17" xfId="36584"/>
    <cellStyle name="Normal 2 2 26 3 2 2 2 2 18" xfId="40315"/>
    <cellStyle name="Normal 2 2 26 3 2 2 2 2 2" xfId="5854"/>
    <cellStyle name="Normal 2 2 26 3 2 2 2 2 2 10" xfId="5855"/>
    <cellStyle name="Normal 2 2 26 3 2 2 2 2 2 11" xfId="5856"/>
    <cellStyle name="Normal 2 2 26 3 2 2 2 2 2 2" xfId="5857"/>
    <cellStyle name="Normal 2 2 26 3 2 2 2 2 2 2 2" xfId="5858"/>
    <cellStyle name="Normal 2 2 26 3 2 2 2 2 2 2 3" xfId="11853"/>
    <cellStyle name="Normal 2 2 26 3 2 2 2 2 2 2 3 2" xfId="25390"/>
    <cellStyle name="Normal 2 2 26 3 2 2 2 2 2 2 4" xfId="17904"/>
    <cellStyle name="Normal 2 2 26 3 2 2 2 2 2 2 4 2" xfId="21655"/>
    <cellStyle name="Normal 2 2 26 3 2 2 2 2 2 2 5" xfId="14143"/>
    <cellStyle name="Normal 2 2 26 3 2 2 2 2 2 2 6" xfId="29127"/>
    <cellStyle name="Normal 2 2 26 3 2 2 2 2 2 2 7" xfId="32854"/>
    <cellStyle name="Normal 2 2 26 3 2 2 2 2 2 2 8" xfId="36587"/>
    <cellStyle name="Normal 2 2 26 3 2 2 2 2 2 2 9" xfId="40318"/>
    <cellStyle name="Normal 2 2 26 3 2 2 2 2 2 3" xfId="5859"/>
    <cellStyle name="Normal 2 2 26 3 2 2 2 2 2 4" xfId="5860"/>
    <cellStyle name="Normal 2 2 26 3 2 2 2 2 2 5" xfId="5861"/>
    <cellStyle name="Normal 2 2 26 3 2 2 2 2 2 6" xfId="5862"/>
    <cellStyle name="Normal 2 2 26 3 2 2 2 2 2 7" xfId="5863"/>
    <cellStyle name="Normal 2 2 26 3 2 2 2 2 2 8" xfId="5864"/>
    <cellStyle name="Normal 2 2 26 3 2 2 2 2 2 9" xfId="5865"/>
    <cellStyle name="Normal 2 2 26 3 2 2 2 2 3" xfId="5866"/>
    <cellStyle name="Normal 2 2 26 3 2 2 2 2 3 2" xfId="5867"/>
    <cellStyle name="Normal 2 2 26 3 2 2 2 2 3 2 2" xfId="11862"/>
    <cellStyle name="Normal 2 2 26 3 2 2 2 2 3 2 2 2" xfId="25391"/>
    <cellStyle name="Normal 2 2 26 3 2 2 2 2 3 2 3" xfId="17905"/>
    <cellStyle name="Normal 2 2 26 3 2 2 2 2 3 2 3 2" xfId="21656"/>
    <cellStyle name="Normal 2 2 26 3 2 2 2 2 3 2 4" xfId="14144"/>
    <cellStyle name="Normal 2 2 26 3 2 2 2 2 3 2 5" xfId="29128"/>
    <cellStyle name="Normal 2 2 26 3 2 2 2 2 3 2 6" xfId="32855"/>
    <cellStyle name="Normal 2 2 26 3 2 2 2 2 3 2 7" xfId="36588"/>
    <cellStyle name="Normal 2 2 26 3 2 2 2 2 3 2 8" xfId="40319"/>
    <cellStyle name="Normal 2 2 26 3 2 2 2 2 4" xfId="5868"/>
    <cellStyle name="Normal 2 2 26 3 2 2 2 2 4 2" xfId="11863"/>
    <cellStyle name="Normal 2 2 26 3 2 2 2 2 4 2 2" xfId="25392"/>
    <cellStyle name="Normal 2 2 26 3 2 2 2 2 4 3" xfId="17906"/>
    <cellStyle name="Normal 2 2 26 3 2 2 2 2 4 3 2" xfId="21657"/>
    <cellStyle name="Normal 2 2 26 3 2 2 2 2 4 4" xfId="14145"/>
    <cellStyle name="Normal 2 2 26 3 2 2 2 2 4 5" xfId="29129"/>
    <cellStyle name="Normal 2 2 26 3 2 2 2 2 4 6" xfId="32856"/>
    <cellStyle name="Normal 2 2 26 3 2 2 2 2 4 7" xfId="36589"/>
    <cellStyle name="Normal 2 2 26 3 2 2 2 2 4 8" xfId="40320"/>
    <cellStyle name="Normal 2 2 26 3 2 2 2 2 5" xfId="5869"/>
    <cellStyle name="Normal 2 2 26 3 2 2 2 2 5 2" xfId="11864"/>
    <cellStyle name="Normal 2 2 26 3 2 2 2 2 5 2 2" xfId="25393"/>
    <cellStyle name="Normal 2 2 26 3 2 2 2 2 5 3" xfId="17907"/>
    <cellStyle name="Normal 2 2 26 3 2 2 2 2 5 3 2" xfId="21658"/>
    <cellStyle name="Normal 2 2 26 3 2 2 2 2 5 4" xfId="14146"/>
    <cellStyle name="Normal 2 2 26 3 2 2 2 2 5 5" xfId="29130"/>
    <cellStyle name="Normal 2 2 26 3 2 2 2 2 5 6" xfId="32857"/>
    <cellStyle name="Normal 2 2 26 3 2 2 2 2 5 7" xfId="36590"/>
    <cellStyle name="Normal 2 2 26 3 2 2 2 2 5 8" xfId="40321"/>
    <cellStyle name="Normal 2 2 26 3 2 2 2 2 6" xfId="5870"/>
    <cellStyle name="Normal 2 2 26 3 2 2 2 2 6 2" xfId="11865"/>
    <cellStyle name="Normal 2 2 26 3 2 2 2 2 6 2 2" xfId="25394"/>
    <cellStyle name="Normal 2 2 26 3 2 2 2 2 6 3" xfId="17908"/>
    <cellStyle name="Normal 2 2 26 3 2 2 2 2 6 3 2" xfId="21659"/>
    <cellStyle name="Normal 2 2 26 3 2 2 2 2 6 4" xfId="14147"/>
    <cellStyle name="Normal 2 2 26 3 2 2 2 2 6 5" xfId="29131"/>
    <cellStyle name="Normal 2 2 26 3 2 2 2 2 6 6" xfId="32858"/>
    <cellStyle name="Normal 2 2 26 3 2 2 2 2 6 7" xfId="36591"/>
    <cellStyle name="Normal 2 2 26 3 2 2 2 2 6 8" xfId="40322"/>
    <cellStyle name="Normal 2 2 26 3 2 2 2 2 7" xfId="5871"/>
    <cellStyle name="Normal 2 2 26 3 2 2 2 2 7 2" xfId="11866"/>
    <cellStyle name="Normal 2 2 26 3 2 2 2 2 7 2 2" xfId="25395"/>
    <cellStyle name="Normal 2 2 26 3 2 2 2 2 7 3" xfId="17909"/>
    <cellStyle name="Normal 2 2 26 3 2 2 2 2 7 3 2" xfId="21660"/>
    <cellStyle name="Normal 2 2 26 3 2 2 2 2 7 4" xfId="14148"/>
    <cellStyle name="Normal 2 2 26 3 2 2 2 2 7 5" xfId="29132"/>
    <cellStyle name="Normal 2 2 26 3 2 2 2 2 7 6" xfId="32859"/>
    <cellStyle name="Normal 2 2 26 3 2 2 2 2 7 7" xfId="36592"/>
    <cellStyle name="Normal 2 2 26 3 2 2 2 2 7 8" xfId="40323"/>
    <cellStyle name="Normal 2 2 26 3 2 2 2 2 8" xfId="5872"/>
    <cellStyle name="Normal 2 2 26 3 2 2 2 2 8 2" xfId="11867"/>
    <cellStyle name="Normal 2 2 26 3 2 2 2 2 8 2 2" xfId="25396"/>
    <cellStyle name="Normal 2 2 26 3 2 2 2 2 8 3" xfId="17910"/>
    <cellStyle name="Normal 2 2 26 3 2 2 2 2 8 3 2" xfId="21661"/>
    <cellStyle name="Normal 2 2 26 3 2 2 2 2 8 4" xfId="14149"/>
    <cellStyle name="Normal 2 2 26 3 2 2 2 2 8 5" xfId="29133"/>
    <cellStyle name="Normal 2 2 26 3 2 2 2 2 8 6" xfId="32860"/>
    <cellStyle name="Normal 2 2 26 3 2 2 2 2 8 7" xfId="36593"/>
    <cellStyle name="Normal 2 2 26 3 2 2 2 2 8 8" xfId="40324"/>
    <cellStyle name="Normal 2 2 26 3 2 2 2 2 9" xfId="5873"/>
    <cellStyle name="Normal 2 2 26 3 2 2 2 2 9 2" xfId="11868"/>
    <cellStyle name="Normal 2 2 26 3 2 2 2 2 9 2 2" xfId="25397"/>
    <cellStyle name="Normal 2 2 26 3 2 2 2 2 9 3" xfId="17911"/>
    <cellStyle name="Normal 2 2 26 3 2 2 2 2 9 3 2" xfId="21662"/>
    <cellStyle name="Normal 2 2 26 3 2 2 2 2 9 4" xfId="14150"/>
    <cellStyle name="Normal 2 2 26 3 2 2 2 2 9 5" xfId="29134"/>
    <cellStyle name="Normal 2 2 26 3 2 2 2 2 9 6" xfId="32861"/>
    <cellStyle name="Normal 2 2 26 3 2 2 2 2 9 7" xfId="36594"/>
    <cellStyle name="Normal 2 2 26 3 2 2 2 2 9 8" xfId="40325"/>
    <cellStyle name="Normal 2 2 26 3 2 2 2 3" xfId="5874"/>
    <cellStyle name="Normal 2 2 26 3 2 2 2 3 2" xfId="5875"/>
    <cellStyle name="Normal 2 2 26 3 2 2 2 3 3" xfId="11869"/>
    <cellStyle name="Normal 2 2 26 3 2 2 2 3 3 2" xfId="25398"/>
    <cellStyle name="Normal 2 2 26 3 2 2 2 3 4" xfId="17912"/>
    <cellStyle name="Normal 2 2 26 3 2 2 2 3 4 2" xfId="21663"/>
    <cellStyle name="Normal 2 2 26 3 2 2 2 3 5" xfId="14151"/>
    <cellStyle name="Normal 2 2 26 3 2 2 2 3 6" xfId="29135"/>
    <cellStyle name="Normal 2 2 26 3 2 2 2 3 7" xfId="32862"/>
    <cellStyle name="Normal 2 2 26 3 2 2 2 3 8" xfId="36595"/>
    <cellStyle name="Normal 2 2 26 3 2 2 2 3 9" xfId="40326"/>
    <cellStyle name="Normal 2 2 26 3 2 2 2 4" xfId="5876"/>
    <cellStyle name="Normal 2 2 26 3 2 2 2 5" xfId="5877"/>
    <cellStyle name="Normal 2 2 26 3 2 2 2 6" xfId="5878"/>
    <cellStyle name="Normal 2 2 26 3 2 2 2 7" xfId="5879"/>
    <cellStyle name="Normal 2 2 26 3 2 2 2 8" xfId="5880"/>
    <cellStyle name="Normal 2 2 26 3 2 2 2 9" xfId="5881"/>
    <cellStyle name="Normal 2 2 26 3 2 2 3" xfId="5882"/>
    <cellStyle name="Normal 2 2 26 3 2 2 3 10" xfId="5883"/>
    <cellStyle name="Normal 2 2 26 3 2 2 3 11" xfId="5884"/>
    <cellStyle name="Normal 2 2 26 3 2 2 3 2" xfId="5885"/>
    <cellStyle name="Normal 2 2 26 3 2 2 3 2 2" xfId="5886"/>
    <cellStyle name="Normal 2 2 26 3 2 2 3 2 3" xfId="11872"/>
    <cellStyle name="Normal 2 2 26 3 2 2 3 2 3 2" xfId="25399"/>
    <cellStyle name="Normal 2 2 26 3 2 2 3 2 4" xfId="17913"/>
    <cellStyle name="Normal 2 2 26 3 2 2 3 2 4 2" xfId="21664"/>
    <cellStyle name="Normal 2 2 26 3 2 2 3 2 5" xfId="14152"/>
    <cellStyle name="Normal 2 2 26 3 2 2 3 2 6" xfId="29136"/>
    <cellStyle name="Normal 2 2 26 3 2 2 3 2 7" xfId="32863"/>
    <cellStyle name="Normal 2 2 26 3 2 2 3 2 8" xfId="36596"/>
    <cellStyle name="Normal 2 2 26 3 2 2 3 2 9" xfId="40327"/>
    <cellStyle name="Normal 2 2 26 3 2 2 3 3" xfId="5887"/>
    <cellStyle name="Normal 2 2 26 3 2 2 3 4" xfId="5888"/>
    <cellStyle name="Normal 2 2 26 3 2 2 3 5" xfId="5889"/>
    <cellStyle name="Normal 2 2 26 3 2 2 3 6" xfId="5890"/>
    <cellStyle name="Normal 2 2 26 3 2 2 3 7" xfId="5891"/>
    <cellStyle name="Normal 2 2 26 3 2 2 3 8" xfId="5892"/>
    <cellStyle name="Normal 2 2 26 3 2 2 3 9" xfId="5893"/>
    <cellStyle name="Normal 2 2 26 3 2 2 4" xfId="5894"/>
    <cellStyle name="Normal 2 2 26 3 2 2 4 2" xfId="5895"/>
    <cellStyle name="Normal 2 2 26 3 2 2 4 2 2" xfId="11878"/>
    <cellStyle name="Normal 2 2 26 3 2 2 4 2 2 2" xfId="25400"/>
    <cellStyle name="Normal 2 2 26 3 2 2 4 2 3" xfId="17914"/>
    <cellStyle name="Normal 2 2 26 3 2 2 4 2 3 2" xfId="21665"/>
    <cellStyle name="Normal 2 2 26 3 2 2 4 2 4" xfId="14153"/>
    <cellStyle name="Normal 2 2 26 3 2 2 4 2 5" xfId="29137"/>
    <cellStyle name="Normal 2 2 26 3 2 2 4 2 6" xfId="32864"/>
    <cellStyle name="Normal 2 2 26 3 2 2 4 2 7" xfId="36597"/>
    <cellStyle name="Normal 2 2 26 3 2 2 4 2 8" xfId="40328"/>
    <cellStyle name="Normal 2 2 26 3 2 2 5" xfId="5896"/>
    <cellStyle name="Normal 2 2 26 3 2 2 5 2" xfId="11879"/>
    <cellStyle name="Normal 2 2 26 3 2 2 5 2 2" xfId="25401"/>
    <cellStyle name="Normal 2 2 26 3 2 2 5 3" xfId="17915"/>
    <cellStyle name="Normal 2 2 26 3 2 2 5 3 2" xfId="21666"/>
    <cellStyle name="Normal 2 2 26 3 2 2 5 4" xfId="14154"/>
    <cellStyle name="Normal 2 2 26 3 2 2 5 5" xfId="29138"/>
    <cellStyle name="Normal 2 2 26 3 2 2 5 6" xfId="32865"/>
    <cellStyle name="Normal 2 2 26 3 2 2 5 7" xfId="36598"/>
    <cellStyle name="Normal 2 2 26 3 2 2 5 8" xfId="40329"/>
    <cellStyle name="Normal 2 2 26 3 2 2 6" xfId="5897"/>
    <cellStyle name="Normal 2 2 26 3 2 2 6 2" xfId="11880"/>
    <cellStyle name="Normal 2 2 26 3 2 2 6 2 2" xfId="25402"/>
    <cellStyle name="Normal 2 2 26 3 2 2 6 3" xfId="17916"/>
    <cellStyle name="Normal 2 2 26 3 2 2 6 3 2" xfId="21667"/>
    <cellStyle name="Normal 2 2 26 3 2 2 6 4" xfId="14155"/>
    <cellStyle name="Normal 2 2 26 3 2 2 6 5" xfId="29139"/>
    <cellStyle name="Normal 2 2 26 3 2 2 6 6" xfId="32866"/>
    <cellStyle name="Normal 2 2 26 3 2 2 6 7" xfId="36599"/>
    <cellStyle name="Normal 2 2 26 3 2 2 6 8" xfId="40330"/>
    <cellStyle name="Normal 2 2 26 3 2 2 7" xfId="5898"/>
    <cellStyle name="Normal 2 2 26 3 2 2 7 2" xfId="11881"/>
    <cellStyle name="Normal 2 2 26 3 2 2 7 2 2" xfId="25403"/>
    <cellStyle name="Normal 2 2 26 3 2 2 7 3" xfId="17917"/>
    <cellStyle name="Normal 2 2 26 3 2 2 7 3 2" xfId="21668"/>
    <cellStyle name="Normal 2 2 26 3 2 2 7 4" xfId="14156"/>
    <cellStyle name="Normal 2 2 26 3 2 2 7 5" xfId="29140"/>
    <cellStyle name="Normal 2 2 26 3 2 2 7 6" xfId="32867"/>
    <cellStyle name="Normal 2 2 26 3 2 2 7 7" xfId="36600"/>
    <cellStyle name="Normal 2 2 26 3 2 2 7 8" xfId="40331"/>
    <cellStyle name="Normal 2 2 26 3 2 2 8" xfId="5899"/>
    <cellStyle name="Normal 2 2 26 3 2 2 8 2" xfId="11882"/>
    <cellStyle name="Normal 2 2 26 3 2 2 8 2 2" xfId="25404"/>
    <cellStyle name="Normal 2 2 26 3 2 2 8 3" xfId="17918"/>
    <cellStyle name="Normal 2 2 26 3 2 2 8 3 2" xfId="21669"/>
    <cellStyle name="Normal 2 2 26 3 2 2 8 4" xfId="14157"/>
    <cellStyle name="Normal 2 2 26 3 2 2 8 5" xfId="29141"/>
    <cellStyle name="Normal 2 2 26 3 2 2 8 6" xfId="32868"/>
    <cellStyle name="Normal 2 2 26 3 2 2 8 7" xfId="36601"/>
    <cellStyle name="Normal 2 2 26 3 2 2 8 8" xfId="40332"/>
    <cellStyle name="Normal 2 2 26 3 2 2 9" xfId="5900"/>
    <cellStyle name="Normal 2 2 26 3 2 2 9 2" xfId="11883"/>
    <cellStyle name="Normal 2 2 26 3 2 2 9 2 2" xfId="25405"/>
    <cellStyle name="Normal 2 2 26 3 2 2 9 3" xfId="17919"/>
    <cellStyle name="Normal 2 2 26 3 2 2 9 3 2" xfId="21670"/>
    <cellStyle name="Normal 2 2 26 3 2 2 9 4" xfId="14158"/>
    <cellStyle name="Normal 2 2 26 3 2 2 9 5" xfId="29142"/>
    <cellStyle name="Normal 2 2 26 3 2 2 9 6" xfId="32869"/>
    <cellStyle name="Normal 2 2 26 3 2 2 9 7" xfId="36602"/>
    <cellStyle name="Normal 2 2 26 3 2 2 9 8" xfId="40333"/>
    <cellStyle name="Normal 2 2 26 3 2 3" xfId="5901"/>
    <cellStyle name="Normal 2 2 26 3 2 3 10" xfId="5902"/>
    <cellStyle name="Normal 2 2 26 3 2 3 10 2" xfId="11885"/>
    <cellStyle name="Normal 2 2 26 3 2 3 10 2 2" xfId="25407"/>
    <cellStyle name="Normal 2 2 26 3 2 3 10 3" xfId="17921"/>
    <cellStyle name="Normal 2 2 26 3 2 3 10 3 2" xfId="21672"/>
    <cellStyle name="Normal 2 2 26 3 2 3 10 4" xfId="14160"/>
    <cellStyle name="Normal 2 2 26 3 2 3 10 5" xfId="29144"/>
    <cellStyle name="Normal 2 2 26 3 2 3 10 6" xfId="32871"/>
    <cellStyle name="Normal 2 2 26 3 2 3 10 7" xfId="36604"/>
    <cellStyle name="Normal 2 2 26 3 2 3 10 8" xfId="40335"/>
    <cellStyle name="Normal 2 2 26 3 2 3 11" xfId="5903"/>
    <cellStyle name="Normal 2 2 26 3 2 3 11 2" xfId="11886"/>
    <cellStyle name="Normal 2 2 26 3 2 3 11 2 2" xfId="25408"/>
    <cellStyle name="Normal 2 2 26 3 2 3 11 3" xfId="17922"/>
    <cellStyle name="Normal 2 2 26 3 2 3 11 3 2" xfId="21673"/>
    <cellStyle name="Normal 2 2 26 3 2 3 11 4" xfId="14161"/>
    <cellStyle name="Normal 2 2 26 3 2 3 11 5" xfId="29145"/>
    <cellStyle name="Normal 2 2 26 3 2 3 11 6" xfId="32872"/>
    <cellStyle name="Normal 2 2 26 3 2 3 11 7" xfId="36605"/>
    <cellStyle name="Normal 2 2 26 3 2 3 11 8" xfId="40336"/>
    <cellStyle name="Normal 2 2 26 3 2 3 12" xfId="11884"/>
    <cellStyle name="Normal 2 2 26 3 2 3 12 2" xfId="25406"/>
    <cellStyle name="Normal 2 2 26 3 2 3 13" xfId="17920"/>
    <cellStyle name="Normal 2 2 26 3 2 3 13 2" xfId="21671"/>
    <cellStyle name="Normal 2 2 26 3 2 3 14" xfId="14159"/>
    <cellStyle name="Normal 2 2 26 3 2 3 15" xfId="29143"/>
    <cellStyle name="Normal 2 2 26 3 2 3 16" xfId="32870"/>
    <cellStyle name="Normal 2 2 26 3 2 3 17" xfId="36603"/>
    <cellStyle name="Normal 2 2 26 3 2 3 18" xfId="40334"/>
    <cellStyle name="Normal 2 2 26 3 2 3 2" xfId="5904"/>
    <cellStyle name="Normal 2 2 26 3 2 3 2 10" xfId="5905"/>
    <cellStyle name="Normal 2 2 26 3 2 3 2 11" xfId="5906"/>
    <cellStyle name="Normal 2 2 26 3 2 3 2 2" xfId="5907"/>
    <cellStyle name="Normal 2 2 26 3 2 3 2 2 2" xfId="5908"/>
    <cellStyle name="Normal 2 2 26 3 2 3 2 2 3" xfId="11889"/>
    <cellStyle name="Normal 2 2 26 3 2 3 2 2 3 2" xfId="25409"/>
    <cellStyle name="Normal 2 2 26 3 2 3 2 2 4" xfId="17923"/>
    <cellStyle name="Normal 2 2 26 3 2 3 2 2 4 2" xfId="21674"/>
    <cellStyle name="Normal 2 2 26 3 2 3 2 2 5" xfId="14162"/>
    <cellStyle name="Normal 2 2 26 3 2 3 2 2 6" xfId="29146"/>
    <cellStyle name="Normal 2 2 26 3 2 3 2 2 7" xfId="32873"/>
    <cellStyle name="Normal 2 2 26 3 2 3 2 2 8" xfId="36606"/>
    <cellStyle name="Normal 2 2 26 3 2 3 2 2 9" xfId="40337"/>
    <cellStyle name="Normal 2 2 26 3 2 3 2 3" xfId="5909"/>
    <cellStyle name="Normal 2 2 26 3 2 3 2 4" xfId="5910"/>
    <cellStyle name="Normal 2 2 26 3 2 3 2 5" xfId="5911"/>
    <cellStyle name="Normal 2 2 26 3 2 3 2 6" xfId="5912"/>
    <cellStyle name="Normal 2 2 26 3 2 3 2 7" xfId="5913"/>
    <cellStyle name="Normal 2 2 26 3 2 3 2 8" xfId="5914"/>
    <cellStyle name="Normal 2 2 26 3 2 3 2 9" xfId="5915"/>
    <cellStyle name="Normal 2 2 26 3 2 3 3" xfId="5916"/>
    <cellStyle name="Normal 2 2 26 3 2 3 3 2" xfId="5917"/>
    <cellStyle name="Normal 2 2 26 3 2 3 3 2 2" xfId="11899"/>
    <cellStyle name="Normal 2 2 26 3 2 3 3 2 2 2" xfId="25410"/>
    <cellStyle name="Normal 2 2 26 3 2 3 3 2 3" xfId="17924"/>
    <cellStyle name="Normal 2 2 26 3 2 3 3 2 3 2" xfId="21675"/>
    <cellStyle name="Normal 2 2 26 3 2 3 3 2 4" xfId="14163"/>
    <cellStyle name="Normal 2 2 26 3 2 3 3 2 5" xfId="29147"/>
    <cellStyle name="Normal 2 2 26 3 2 3 3 2 6" xfId="32874"/>
    <cellStyle name="Normal 2 2 26 3 2 3 3 2 7" xfId="36607"/>
    <cellStyle name="Normal 2 2 26 3 2 3 3 2 8" xfId="40338"/>
    <cellStyle name="Normal 2 2 26 3 2 3 4" xfId="5918"/>
    <cellStyle name="Normal 2 2 26 3 2 3 4 2" xfId="11900"/>
    <cellStyle name="Normal 2 2 26 3 2 3 4 2 2" xfId="25411"/>
    <cellStyle name="Normal 2 2 26 3 2 3 4 3" xfId="17925"/>
    <cellStyle name="Normal 2 2 26 3 2 3 4 3 2" xfId="21676"/>
    <cellStyle name="Normal 2 2 26 3 2 3 4 4" xfId="14164"/>
    <cellStyle name="Normal 2 2 26 3 2 3 4 5" xfId="29148"/>
    <cellStyle name="Normal 2 2 26 3 2 3 4 6" xfId="32875"/>
    <cellStyle name="Normal 2 2 26 3 2 3 4 7" xfId="36608"/>
    <cellStyle name="Normal 2 2 26 3 2 3 4 8" xfId="40339"/>
    <cellStyle name="Normal 2 2 26 3 2 3 5" xfId="5919"/>
    <cellStyle name="Normal 2 2 26 3 2 3 5 2" xfId="11901"/>
    <cellStyle name="Normal 2 2 26 3 2 3 5 2 2" xfId="25412"/>
    <cellStyle name="Normal 2 2 26 3 2 3 5 3" xfId="17926"/>
    <cellStyle name="Normal 2 2 26 3 2 3 5 3 2" xfId="21677"/>
    <cellStyle name="Normal 2 2 26 3 2 3 5 4" xfId="14165"/>
    <cellStyle name="Normal 2 2 26 3 2 3 5 5" xfId="29149"/>
    <cellStyle name="Normal 2 2 26 3 2 3 5 6" xfId="32876"/>
    <cellStyle name="Normal 2 2 26 3 2 3 5 7" xfId="36609"/>
    <cellStyle name="Normal 2 2 26 3 2 3 5 8" xfId="40340"/>
    <cellStyle name="Normal 2 2 26 3 2 3 6" xfId="5920"/>
    <cellStyle name="Normal 2 2 26 3 2 3 6 2" xfId="11902"/>
    <cellStyle name="Normal 2 2 26 3 2 3 6 2 2" xfId="25413"/>
    <cellStyle name="Normal 2 2 26 3 2 3 6 3" xfId="17927"/>
    <cellStyle name="Normal 2 2 26 3 2 3 6 3 2" xfId="21678"/>
    <cellStyle name="Normal 2 2 26 3 2 3 6 4" xfId="14166"/>
    <cellStyle name="Normal 2 2 26 3 2 3 6 5" xfId="29150"/>
    <cellStyle name="Normal 2 2 26 3 2 3 6 6" xfId="32877"/>
    <cellStyle name="Normal 2 2 26 3 2 3 6 7" xfId="36610"/>
    <cellStyle name="Normal 2 2 26 3 2 3 6 8" xfId="40341"/>
    <cellStyle name="Normal 2 2 26 3 2 3 7" xfId="5921"/>
    <cellStyle name="Normal 2 2 26 3 2 3 7 2" xfId="11903"/>
    <cellStyle name="Normal 2 2 26 3 2 3 7 2 2" xfId="25414"/>
    <cellStyle name="Normal 2 2 26 3 2 3 7 3" xfId="17928"/>
    <cellStyle name="Normal 2 2 26 3 2 3 7 3 2" xfId="21679"/>
    <cellStyle name="Normal 2 2 26 3 2 3 7 4" xfId="14167"/>
    <cellStyle name="Normal 2 2 26 3 2 3 7 5" xfId="29151"/>
    <cellStyle name="Normal 2 2 26 3 2 3 7 6" xfId="32878"/>
    <cellStyle name="Normal 2 2 26 3 2 3 7 7" xfId="36611"/>
    <cellStyle name="Normal 2 2 26 3 2 3 7 8" xfId="40342"/>
    <cellStyle name="Normal 2 2 26 3 2 3 8" xfId="5922"/>
    <cellStyle name="Normal 2 2 26 3 2 3 8 2" xfId="11904"/>
    <cellStyle name="Normal 2 2 26 3 2 3 8 2 2" xfId="25415"/>
    <cellStyle name="Normal 2 2 26 3 2 3 8 3" xfId="17929"/>
    <cellStyle name="Normal 2 2 26 3 2 3 8 3 2" xfId="21680"/>
    <cellStyle name="Normal 2 2 26 3 2 3 8 4" xfId="14168"/>
    <cellStyle name="Normal 2 2 26 3 2 3 8 5" xfId="29152"/>
    <cellStyle name="Normal 2 2 26 3 2 3 8 6" xfId="32879"/>
    <cellStyle name="Normal 2 2 26 3 2 3 8 7" xfId="36612"/>
    <cellStyle name="Normal 2 2 26 3 2 3 8 8" xfId="40343"/>
    <cellStyle name="Normal 2 2 26 3 2 3 9" xfId="5923"/>
    <cellStyle name="Normal 2 2 26 3 2 3 9 2" xfId="11905"/>
    <cellStyle name="Normal 2 2 26 3 2 3 9 2 2" xfId="25416"/>
    <cellStyle name="Normal 2 2 26 3 2 3 9 3" xfId="17930"/>
    <cellStyle name="Normal 2 2 26 3 2 3 9 3 2" xfId="21681"/>
    <cellStyle name="Normal 2 2 26 3 2 3 9 4" xfId="14169"/>
    <cellStyle name="Normal 2 2 26 3 2 3 9 5" xfId="29153"/>
    <cellStyle name="Normal 2 2 26 3 2 3 9 6" xfId="32880"/>
    <cellStyle name="Normal 2 2 26 3 2 3 9 7" xfId="36613"/>
    <cellStyle name="Normal 2 2 26 3 2 3 9 8" xfId="40344"/>
    <cellStyle name="Normal 2 2 26 3 2 4" xfId="5924"/>
    <cellStyle name="Normal 2 2 26 3 2 4 2" xfId="5925"/>
    <cellStyle name="Normal 2 2 26 3 2 4 3" xfId="11906"/>
    <cellStyle name="Normal 2 2 26 3 2 4 3 2" xfId="25417"/>
    <cellStyle name="Normal 2 2 26 3 2 4 4" xfId="17931"/>
    <cellStyle name="Normal 2 2 26 3 2 4 4 2" xfId="21682"/>
    <cellStyle name="Normal 2 2 26 3 2 4 5" xfId="14170"/>
    <cellStyle name="Normal 2 2 26 3 2 4 6" xfId="29154"/>
    <cellStyle name="Normal 2 2 26 3 2 4 7" xfId="32881"/>
    <cellStyle name="Normal 2 2 26 3 2 4 8" xfId="36614"/>
    <cellStyle name="Normal 2 2 26 3 2 4 9" xfId="40345"/>
    <cellStyle name="Normal 2 2 26 3 2 5" xfId="5926"/>
    <cellStyle name="Normal 2 2 26 3 2 6" xfId="5927"/>
    <cellStyle name="Normal 2 2 26 3 2 7" xfId="5928"/>
    <cellStyle name="Normal 2 2 26 3 2 8" xfId="5929"/>
    <cellStyle name="Normal 2 2 26 3 2 9" xfId="5930"/>
    <cellStyle name="Normal 2 2 26 3 20" xfId="40306"/>
    <cellStyle name="Normal 2 2 26 3 3" xfId="5931"/>
    <cellStyle name="Normal 2 2 26 3 3 10" xfId="5932"/>
    <cellStyle name="Normal 2 2 26 3 3 11" xfId="5933"/>
    <cellStyle name="Normal 2 2 26 3 3 12" xfId="5934"/>
    <cellStyle name="Normal 2 2 26 3 3 2" xfId="5935"/>
    <cellStyle name="Normal 2 2 26 3 3 2 10" xfId="5936"/>
    <cellStyle name="Normal 2 2 26 3 3 2 10 2" xfId="11910"/>
    <cellStyle name="Normal 2 2 26 3 3 2 10 2 2" xfId="25419"/>
    <cellStyle name="Normal 2 2 26 3 3 2 10 3" xfId="17933"/>
    <cellStyle name="Normal 2 2 26 3 3 2 10 3 2" xfId="21684"/>
    <cellStyle name="Normal 2 2 26 3 3 2 10 4" xfId="14172"/>
    <cellStyle name="Normal 2 2 26 3 3 2 10 5" xfId="29156"/>
    <cellStyle name="Normal 2 2 26 3 3 2 10 6" xfId="32883"/>
    <cellStyle name="Normal 2 2 26 3 3 2 10 7" xfId="36616"/>
    <cellStyle name="Normal 2 2 26 3 3 2 10 8" xfId="40347"/>
    <cellStyle name="Normal 2 2 26 3 3 2 11" xfId="5937"/>
    <cellStyle name="Normal 2 2 26 3 3 2 11 2" xfId="11911"/>
    <cellStyle name="Normal 2 2 26 3 3 2 11 2 2" xfId="25420"/>
    <cellStyle name="Normal 2 2 26 3 3 2 11 3" xfId="17934"/>
    <cellStyle name="Normal 2 2 26 3 3 2 11 3 2" xfId="21685"/>
    <cellStyle name="Normal 2 2 26 3 3 2 11 4" xfId="14173"/>
    <cellStyle name="Normal 2 2 26 3 3 2 11 5" xfId="29157"/>
    <cellStyle name="Normal 2 2 26 3 3 2 11 6" xfId="32884"/>
    <cellStyle name="Normal 2 2 26 3 3 2 11 7" xfId="36617"/>
    <cellStyle name="Normal 2 2 26 3 3 2 11 8" xfId="40348"/>
    <cellStyle name="Normal 2 2 26 3 3 2 12" xfId="11909"/>
    <cellStyle name="Normal 2 2 26 3 3 2 12 2" xfId="25418"/>
    <cellStyle name="Normal 2 2 26 3 3 2 13" xfId="17932"/>
    <cellStyle name="Normal 2 2 26 3 3 2 13 2" xfId="21683"/>
    <cellStyle name="Normal 2 2 26 3 3 2 14" xfId="14171"/>
    <cellStyle name="Normal 2 2 26 3 3 2 15" xfId="29155"/>
    <cellStyle name="Normal 2 2 26 3 3 2 16" xfId="32882"/>
    <cellStyle name="Normal 2 2 26 3 3 2 17" xfId="36615"/>
    <cellStyle name="Normal 2 2 26 3 3 2 18" xfId="40346"/>
    <cellStyle name="Normal 2 2 26 3 3 2 2" xfId="5938"/>
    <cellStyle name="Normal 2 2 26 3 3 2 2 10" xfId="5939"/>
    <cellStyle name="Normal 2 2 26 3 3 2 2 11" xfId="5940"/>
    <cellStyle name="Normal 2 2 26 3 3 2 2 2" xfId="5941"/>
    <cellStyle name="Normal 2 2 26 3 3 2 2 2 2" xfId="5942"/>
    <cellStyle name="Normal 2 2 26 3 3 2 2 2 3" xfId="11915"/>
    <cellStyle name="Normal 2 2 26 3 3 2 2 2 3 2" xfId="25421"/>
    <cellStyle name="Normal 2 2 26 3 3 2 2 2 4" xfId="17935"/>
    <cellStyle name="Normal 2 2 26 3 3 2 2 2 4 2" xfId="21686"/>
    <cellStyle name="Normal 2 2 26 3 3 2 2 2 5" xfId="14174"/>
    <cellStyle name="Normal 2 2 26 3 3 2 2 2 6" xfId="29158"/>
    <cellStyle name="Normal 2 2 26 3 3 2 2 2 7" xfId="32885"/>
    <cellStyle name="Normal 2 2 26 3 3 2 2 2 8" xfId="36618"/>
    <cellStyle name="Normal 2 2 26 3 3 2 2 2 9" xfId="40349"/>
    <cellStyle name="Normal 2 2 26 3 3 2 2 3" xfId="5943"/>
    <cellStyle name="Normal 2 2 26 3 3 2 2 4" xfId="5944"/>
    <cellStyle name="Normal 2 2 26 3 3 2 2 5" xfId="5945"/>
    <cellStyle name="Normal 2 2 26 3 3 2 2 6" xfId="5946"/>
    <cellStyle name="Normal 2 2 26 3 3 2 2 7" xfId="5947"/>
    <cellStyle name="Normal 2 2 26 3 3 2 2 8" xfId="5948"/>
    <cellStyle name="Normal 2 2 26 3 3 2 2 9" xfId="5949"/>
    <cellStyle name="Normal 2 2 26 3 3 2 3" xfId="5950"/>
    <cellStyle name="Normal 2 2 26 3 3 2 3 2" xfId="5951"/>
    <cellStyle name="Normal 2 2 26 3 3 2 3 2 2" xfId="11924"/>
    <cellStyle name="Normal 2 2 26 3 3 2 3 2 2 2" xfId="25422"/>
    <cellStyle name="Normal 2 2 26 3 3 2 3 2 3" xfId="17936"/>
    <cellStyle name="Normal 2 2 26 3 3 2 3 2 3 2" xfId="21687"/>
    <cellStyle name="Normal 2 2 26 3 3 2 3 2 4" xfId="14175"/>
    <cellStyle name="Normal 2 2 26 3 3 2 3 2 5" xfId="29159"/>
    <cellStyle name="Normal 2 2 26 3 3 2 3 2 6" xfId="32886"/>
    <cellStyle name="Normal 2 2 26 3 3 2 3 2 7" xfId="36619"/>
    <cellStyle name="Normal 2 2 26 3 3 2 3 2 8" xfId="40350"/>
    <cellStyle name="Normal 2 2 26 3 3 2 4" xfId="5952"/>
    <cellStyle name="Normal 2 2 26 3 3 2 4 2" xfId="11925"/>
    <cellStyle name="Normal 2 2 26 3 3 2 4 2 2" xfId="25423"/>
    <cellStyle name="Normal 2 2 26 3 3 2 4 3" xfId="17937"/>
    <cellStyle name="Normal 2 2 26 3 3 2 4 3 2" xfId="21688"/>
    <cellStyle name="Normal 2 2 26 3 3 2 4 4" xfId="14176"/>
    <cellStyle name="Normal 2 2 26 3 3 2 4 5" xfId="29160"/>
    <cellStyle name="Normal 2 2 26 3 3 2 4 6" xfId="32887"/>
    <cellStyle name="Normal 2 2 26 3 3 2 4 7" xfId="36620"/>
    <cellStyle name="Normal 2 2 26 3 3 2 4 8" xfId="40351"/>
    <cellStyle name="Normal 2 2 26 3 3 2 5" xfId="5953"/>
    <cellStyle name="Normal 2 2 26 3 3 2 5 2" xfId="11926"/>
    <cellStyle name="Normal 2 2 26 3 3 2 5 2 2" xfId="25424"/>
    <cellStyle name="Normal 2 2 26 3 3 2 5 3" xfId="17938"/>
    <cellStyle name="Normal 2 2 26 3 3 2 5 3 2" xfId="21689"/>
    <cellStyle name="Normal 2 2 26 3 3 2 5 4" xfId="14177"/>
    <cellStyle name="Normal 2 2 26 3 3 2 5 5" xfId="29161"/>
    <cellStyle name="Normal 2 2 26 3 3 2 5 6" xfId="32888"/>
    <cellStyle name="Normal 2 2 26 3 3 2 5 7" xfId="36621"/>
    <cellStyle name="Normal 2 2 26 3 3 2 5 8" xfId="40352"/>
    <cellStyle name="Normal 2 2 26 3 3 2 6" xfId="5954"/>
    <cellStyle name="Normal 2 2 26 3 3 2 6 2" xfId="11927"/>
    <cellStyle name="Normal 2 2 26 3 3 2 6 2 2" xfId="25425"/>
    <cellStyle name="Normal 2 2 26 3 3 2 6 3" xfId="17939"/>
    <cellStyle name="Normal 2 2 26 3 3 2 6 3 2" xfId="21690"/>
    <cellStyle name="Normal 2 2 26 3 3 2 6 4" xfId="14178"/>
    <cellStyle name="Normal 2 2 26 3 3 2 6 5" xfId="29162"/>
    <cellStyle name="Normal 2 2 26 3 3 2 6 6" xfId="32889"/>
    <cellStyle name="Normal 2 2 26 3 3 2 6 7" xfId="36622"/>
    <cellStyle name="Normal 2 2 26 3 3 2 6 8" xfId="40353"/>
    <cellStyle name="Normal 2 2 26 3 3 2 7" xfId="5955"/>
    <cellStyle name="Normal 2 2 26 3 3 2 7 2" xfId="11928"/>
    <cellStyle name="Normal 2 2 26 3 3 2 7 2 2" xfId="25426"/>
    <cellStyle name="Normal 2 2 26 3 3 2 7 3" xfId="17940"/>
    <cellStyle name="Normal 2 2 26 3 3 2 7 3 2" xfId="21691"/>
    <cellStyle name="Normal 2 2 26 3 3 2 7 4" xfId="14179"/>
    <cellStyle name="Normal 2 2 26 3 3 2 7 5" xfId="29163"/>
    <cellStyle name="Normal 2 2 26 3 3 2 7 6" xfId="32890"/>
    <cellStyle name="Normal 2 2 26 3 3 2 7 7" xfId="36623"/>
    <cellStyle name="Normal 2 2 26 3 3 2 7 8" xfId="40354"/>
    <cellStyle name="Normal 2 2 26 3 3 2 8" xfId="5956"/>
    <cellStyle name="Normal 2 2 26 3 3 2 8 2" xfId="11929"/>
    <cellStyle name="Normal 2 2 26 3 3 2 8 2 2" xfId="25427"/>
    <cellStyle name="Normal 2 2 26 3 3 2 8 3" xfId="17941"/>
    <cellStyle name="Normal 2 2 26 3 3 2 8 3 2" xfId="21692"/>
    <cellStyle name="Normal 2 2 26 3 3 2 8 4" xfId="14180"/>
    <cellStyle name="Normal 2 2 26 3 3 2 8 5" xfId="29164"/>
    <cellStyle name="Normal 2 2 26 3 3 2 8 6" xfId="32891"/>
    <cellStyle name="Normal 2 2 26 3 3 2 8 7" xfId="36624"/>
    <cellStyle name="Normal 2 2 26 3 3 2 8 8" xfId="40355"/>
    <cellStyle name="Normal 2 2 26 3 3 2 9" xfId="5957"/>
    <cellStyle name="Normal 2 2 26 3 3 2 9 2" xfId="11930"/>
    <cellStyle name="Normal 2 2 26 3 3 2 9 2 2" xfId="25428"/>
    <cellStyle name="Normal 2 2 26 3 3 2 9 3" xfId="17942"/>
    <cellStyle name="Normal 2 2 26 3 3 2 9 3 2" xfId="21693"/>
    <cellStyle name="Normal 2 2 26 3 3 2 9 4" xfId="14181"/>
    <cellStyle name="Normal 2 2 26 3 3 2 9 5" xfId="29165"/>
    <cellStyle name="Normal 2 2 26 3 3 2 9 6" xfId="32892"/>
    <cellStyle name="Normal 2 2 26 3 3 2 9 7" xfId="36625"/>
    <cellStyle name="Normal 2 2 26 3 3 2 9 8" xfId="40356"/>
    <cellStyle name="Normal 2 2 26 3 3 3" xfId="5958"/>
    <cellStyle name="Normal 2 2 26 3 3 3 2" xfId="5959"/>
    <cellStyle name="Normal 2 2 26 3 3 3 3" xfId="11931"/>
    <cellStyle name="Normal 2 2 26 3 3 3 3 2" xfId="25429"/>
    <cellStyle name="Normal 2 2 26 3 3 3 4" xfId="17943"/>
    <cellStyle name="Normal 2 2 26 3 3 3 4 2" xfId="21694"/>
    <cellStyle name="Normal 2 2 26 3 3 3 5" xfId="14182"/>
    <cellStyle name="Normal 2 2 26 3 3 3 6" xfId="29166"/>
    <cellStyle name="Normal 2 2 26 3 3 3 7" xfId="32893"/>
    <cellStyle name="Normal 2 2 26 3 3 3 8" xfId="36626"/>
    <cellStyle name="Normal 2 2 26 3 3 3 9" xfId="40357"/>
    <cellStyle name="Normal 2 2 26 3 3 4" xfId="5960"/>
    <cellStyle name="Normal 2 2 26 3 3 5" xfId="5961"/>
    <cellStyle name="Normal 2 2 26 3 3 6" xfId="5962"/>
    <cellStyle name="Normal 2 2 26 3 3 7" xfId="5963"/>
    <cellStyle name="Normal 2 2 26 3 3 8" xfId="5964"/>
    <cellStyle name="Normal 2 2 26 3 3 9" xfId="5965"/>
    <cellStyle name="Normal 2 2 26 3 4" xfId="5966"/>
    <cellStyle name="Normal 2 2 26 3 4 10" xfId="5967"/>
    <cellStyle name="Normal 2 2 26 3 4 11" xfId="5968"/>
    <cellStyle name="Normal 2 2 26 3 4 2" xfId="5969"/>
    <cellStyle name="Normal 2 2 26 3 4 2 2" xfId="5970"/>
    <cellStyle name="Normal 2 2 26 3 4 2 3" xfId="11938"/>
    <cellStyle name="Normal 2 2 26 3 4 2 3 2" xfId="25430"/>
    <cellStyle name="Normal 2 2 26 3 4 2 4" xfId="17944"/>
    <cellStyle name="Normal 2 2 26 3 4 2 4 2" xfId="21695"/>
    <cellStyle name="Normal 2 2 26 3 4 2 5" xfId="14183"/>
    <cellStyle name="Normal 2 2 26 3 4 2 6" xfId="29167"/>
    <cellStyle name="Normal 2 2 26 3 4 2 7" xfId="32894"/>
    <cellStyle name="Normal 2 2 26 3 4 2 8" xfId="36627"/>
    <cellStyle name="Normal 2 2 26 3 4 2 9" xfId="40358"/>
    <cellStyle name="Normal 2 2 26 3 4 3" xfId="5971"/>
    <cellStyle name="Normal 2 2 26 3 4 4" xfId="5972"/>
    <cellStyle name="Normal 2 2 26 3 4 5" xfId="5973"/>
    <cellStyle name="Normal 2 2 26 3 4 6" xfId="5974"/>
    <cellStyle name="Normal 2 2 26 3 4 7" xfId="5975"/>
    <cellStyle name="Normal 2 2 26 3 4 8" xfId="5976"/>
    <cellStyle name="Normal 2 2 26 3 4 9" xfId="5977"/>
    <cellStyle name="Normal 2 2 26 3 5" xfId="5978"/>
    <cellStyle name="Normal 2 2 26 3 5 2" xfId="5979"/>
    <cellStyle name="Normal 2 2 26 3 5 2 2" xfId="11942"/>
    <cellStyle name="Normal 2 2 26 3 5 2 2 2" xfId="25431"/>
    <cellStyle name="Normal 2 2 26 3 5 2 3" xfId="17945"/>
    <cellStyle name="Normal 2 2 26 3 5 2 3 2" xfId="21696"/>
    <cellStyle name="Normal 2 2 26 3 5 2 4" xfId="14184"/>
    <cellStyle name="Normal 2 2 26 3 5 2 5" xfId="29168"/>
    <cellStyle name="Normal 2 2 26 3 5 2 6" xfId="32895"/>
    <cellStyle name="Normal 2 2 26 3 5 2 7" xfId="36628"/>
    <cellStyle name="Normal 2 2 26 3 5 2 8" xfId="40359"/>
    <cellStyle name="Normal 2 2 26 3 6" xfId="5980"/>
    <cellStyle name="Normal 2 2 26 3 6 2" xfId="11943"/>
    <cellStyle name="Normal 2 2 26 3 6 2 2" xfId="25432"/>
    <cellStyle name="Normal 2 2 26 3 6 3" xfId="17946"/>
    <cellStyle name="Normal 2 2 26 3 6 3 2" xfId="21697"/>
    <cellStyle name="Normal 2 2 26 3 6 4" xfId="14185"/>
    <cellStyle name="Normal 2 2 26 3 6 5" xfId="29169"/>
    <cellStyle name="Normal 2 2 26 3 6 6" xfId="32896"/>
    <cellStyle name="Normal 2 2 26 3 6 7" xfId="36629"/>
    <cellStyle name="Normal 2 2 26 3 6 8" xfId="40360"/>
    <cellStyle name="Normal 2 2 26 3 7" xfId="5981"/>
    <cellStyle name="Normal 2 2 26 3 7 2" xfId="11944"/>
    <cellStyle name="Normal 2 2 26 3 7 2 2" xfId="25433"/>
    <cellStyle name="Normal 2 2 26 3 7 3" xfId="17947"/>
    <cellStyle name="Normal 2 2 26 3 7 3 2" xfId="21698"/>
    <cellStyle name="Normal 2 2 26 3 7 4" xfId="14186"/>
    <cellStyle name="Normal 2 2 26 3 7 5" xfId="29170"/>
    <cellStyle name="Normal 2 2 26 3 7 6" xfId="32897"/>
    <cellStyle name="Normal 2 2 26 3 7 7" xfId="36630"/>
    <cellStyle name="Normal 2 2 26 3 7 8" xfId="40361"/>
    <cellStyle name="Normal 2 2 26 3 8" xfId="5982"/>
    <cellStyle name="Normal 2 2 26 3 8 2" xfId="11945"/>
    <cellStyle name="Normal 2 2 26 3 8 2 2" xfId="25434"/>
    <cellStyle name="Normal 2 2 26 3 8 3" xfId="17948"/>
    <cellStyle name="Normal 2 2 26 3 8 3 2" xfId="21699"/>
    <cellStyle name="Normal 2 2 26 3 8 4" xfId="14187"/>
    <cellStyle name="Normal 2 2 26 3 8 5" xfId="29171"/>
    <cellStyle name="Normal 2 2 26 3 8 6" xfId="32898"/>
    <cellStyle name="Normal 2 2 26 3 8 7" xfId="36631"/>
    <cellStyle name="Normal 2 2 26 3 8 8" xfId="40362"/>
    <cellStyle name="Normal 2 2 26 3 9" xfId="5983"/>
    <cellStyle name="Normal 2 2 26 3 9 2" xfId="11946"/>
    <cellStyle name="Normal 2 2 26 3 9 2 2" xfId="25435"/>
    <cellStyle name="Normal 2 2 26 3 9 3" xfId="17949"/>
    <cellStyle name="Normal 2 2 26 3 9 3 2" xfId="21700"/>
    <cellStyle name="Normal 2 2 26 3 9 4" xfId="14188"/>
    <cellStyle name="Normal 2 2 26 3 9 5" xfId="29172"/>
    <cellStyle name="Normal 2 2 26 3 9 6" xfId="32899"/>
    <cellStyle name="Normal 2 2 26 3 9 7" xfId="36632"/>
    <cellStyle name="Normal 2 2 26 3 9 8" xfId="40363"/>
    <cellStyle name="Normal 2 2 26 4" xfId="5984"/>
    <cellStyle name="Normal 2 2 26 4 10" xfId="5985"/>
    <cellStyle name="Normal 2 2 26 4 10 2" xfId="11948"/>
    <cellStyle name="Normal 2 2 26 4 10 2 2" xfId="25437"/>
    <cellStyle name="Normal 2 2 26 4 10 3" xfId="17951"/>
    <cellStyle name="Normal 2 2 26 4 10 3 2" xfId="21702"/>
    <cellStyle name="Normal 2 2 26 4 10 4" xfId="14190"/>
    <cellStyle name="Normal 2 2 26 4 10 5" xfId="29174"/>
    <cellStyle name="Normal 2 2 26 4 10 6" xfId="32901"/>
    <cellStyle name="Normal 2 2 26 4 10 7" xfId="36634"/>
    <cellStyle name="Normal 2 2 26 4 10 8" xfId="40365"/>
    <cellStyle name="Normal 2 2 26 4 11" xfId="5986"/>
    <cellStyle name="Normal 2 2 26 4 11 2" xfId="11949"/>
    <cellStyle name="Normal 2 2 26 4 11 2 2" xfId="25438"/>
    <cellStyle name="Normal 2 2 26 4 11 3" xfId="17952"/>
    <cellStyle name="Normal 2 2 26 4 11 3 2" xfId="21703"/>
    <cellStyle name="Normal 2 2 26 4 11 4" xfId="14191"/>
    <cellStyle name="Normal 2 2 26 4 11 5" xfId="29175"/>
    <cellStyle name="Normal 2 2 26 4 11 6" xfId="32902"/>
    <cellStyle name="Normal 2 2 26 4 11 7" xfId="36635"/>
    <cellStyle name="Normal 2 2 26 4 11 8" xfId="40366"/>
    <cellStyle name="Normal 2 2 26 4 12" xfId="5987"/>
    <cellStyle name="Normal 2 2 26 4 12 2" xfId="11950"/>
    <cellStyle name="Normal 2 2 26 4 12 2 2" xfId="25439"/>
    <cellStyle name="Normal 2 2 26 4 12 3" xfId="17953"/>
    <cellStyle name="Normal 2 2 26 4 12 3 2" xfId="21704"/>
    <cellStyle name="Normal 2 2 26 4 12 4" xfId="14192"/>
    <cellStyle name="Normal 2 2 26 4 12 5" xfId="29176"/>
    <cellStyle name="Normal 2 2 26 4 12 6" xfId="32903"/>
    <cellStyle name="Normal 2 2 26 4 12 7" xfId="36636"/>
    <cellStyle name="Normal 2 2 26 4 12 8" xfId="40367"/>
    <cellStyle name="Normal 2 2 26 4 13" xfId="11947"/>
    <cellStyle name="Normal 2 2 26 4 13 2" xfId="25436"/>
    <cellStyle name="Normal 2 2 26 4 14" xfId="17950"/>
    <cellStyle name="Normal 2 2 26 4 14 2" xfId="21701"/>
    <cellStyle name="Normal 2 2 26 4 15" xfId="14189"/>
    <cellStyle name="Normal 2 2 26 4 16" xfId="29173"/>
    <cellStyle name="Normal 2 2 26 4 17" xfId="32900"/>
    <cellStyle name="Normal 2 2 26 4 18" xfId="36633"/>
    <cellStyle name="Normal 2 2 26 4 19" xfId="40364"/>
    <cellStyle name="Normal 2 2 26 4 2" xfId="5988"/>
    <cellStyle name="Normal 2 2 26 4 2 10" xfId="5989"/>
    <cellStyle name="Normal 2 2 26 4 2 11" xfId="5990"/>
    <cellStyle name="Normal 2 2 26 4 2 12" xfId="5991"/>
    <cellStyle name="Normal 2 2 26 4 2 2" xfId="5992"/>
    <cellStyle name="Normal 2 2 26 4 2 2 10" xfId="5993"/>
    <cellStyle name="Normal 2 2 26 4 2 2 10 2" xfId="11956"/>
    <cellStyle name="Normal 2 2 26 4 2 2 10 2 2" xfId="25441"/>
    <cellStyle name="Normal 2 2 26 4 2 2 10 3" xfId="17955"/>
    <cellStyle name="Normal 2 2 26 4 2 2 10 3 2" xfId="21706"/>
    <cellStyle name="Normal 2 2 26 4 2 2 10 4" xfId="14194"/>
    <cellStyle name="Normal 2 2 26 4 2 2 10 5" xfId="29178"/>
    <cellStyle name="Normal 2 2 26 4 2 2 10 6" xfId="32905"/>
    <cellStyle name="Normal 2 2 26 4 2 2 10 7" xfId="36638"/>
    <cellStyle name="Normal 2 2 26 4 2 2 10 8" xfId="40369"/>
    <cellStyle name="Normal 2 2 26 4 2 2 11" xfId="5994"/>
    <cellStyle name="Normal 2 2 26 4 2 2 11 2" xfId="11957"/>
    <cellStyle name="Normal 2 2 26 4 2 2 11 2 2" xfId="25442"/>
    <cellStyle name="Normal 2 2 26 4 2 2 11 3" xfId="17956"/>
    <cellStyle name="Normal 2 2 26 4 2 2 11 3 2" xfId="21707"/>
    <cellStyle name="Normal 2 2 26 4 2 2 11 4" xfId="14195"/>
    <cellStyle name="Normal 2 2 26 4 2 2 11 5" xfId="29179"/>
    <cellStyle name="Normal 2 2 26 4 2 2 11 6" xfId="32906"/>
    <cellStyle name="Normal 2 2 26 4 2 2 11 7" xfId="36639"/>
    <cellStyle name="Normal 2 2 26 4 2 2 11 8" xfId="40370"/>
    <cellStyle name="Normal 2 2 26 4 2 2 12" xfId="11955"/>
    <cellStyle name="Normal 2 2 26 4 2 2 12 2" xfId="25440"/>
    <cellStyle name="Normal 2 2 26 4 2 2 13" xfId="17954"/>
    <cellStyle name="Normal 2 2 26 4 2 2 13 2" xfId="21705"/>
    <cellStyle name="Normal 2 2 26 4 2 2 14" xfId="14193"/>
    <cellStyle name="Normal 2 2 26 4 2 2 15" xfId="29177"/>
    <cellStyle name="Normal 2 2 26 4 2 2 16" xfId="32904"/>
    <cellStyle name="Normal 2 2 26 4 2 2 17" xfId="36637"/>
    <cellStyle name="Normal 2 2 26 4 2 2 18" xfId="40368"/>
    <cellStyle name="Normal 2 2 26 4 2 2 2" xfId="5995"/>
    <cellStyle name="Normal 2 2 26 4 2 2 2 10" xfId="5996"/>
    <cellStyle name="Normal 2 2 26 4 2 2 2 11" xfId="5997"/>
    <cellStyle name="Normal 2 2 26 4 2 2 2 2" xfId="5998"/>
    <cellStyle name="Normal 2 2 26 4 2 2 2 2 2" xfId="5999"/>
    <cellStyle name="Normal 2 2 26 4 2 2 2 2 3" xfId="11961"/>
    <cellStyle name="Normal 2 2 26 4 2 2 2 2 3 2" xfId="25443"/>
    <cellStyle name="Normal 2 2 26 4 2 2 2 2 4" xfId="17957"/>
    <cellStyle name="Normal 2 2 26 4 2 2 2 2 4 2" xfId="21708"/>
    <cellStyle name="Normal 2 2 26 4 2 2 2 2 5" xfId="14196"/>
    <cellStyle name="Normal 2 2 26 4 2 2 2 2 6" xfId="29180"/>
    <cellStyle name="Normal 2 2 26 4 2 2 2 2 7" xfId="32907"/>
    <cellStyle name="Normal 2 2 26 4 2 2 2 2 8" xfId="36640"/>
    <cellStyle name="Normal 2 2 26 4 2 2 2 2 9" xfId="40371"/>
    <cellStyle name="Normal 2 2 26 4 2 2 2 3" xfId="6000"/>
    <cellStyle name="Normal 2 2 26 4 2 2 2 4" xfId="6001"/>
    <cellStyle name="Normal 2 2 26 4 2 2 2 5" xfId="6002"/>
    <cellStyle name="Normal 2 2 26 4 2 2 2 6" xfId="6003"/>
    <cellStyle name="Normal 2 2 26 4 2 2 2 7" xfId="6004"/>
    <cellStyle name="Normal 2 2 26 4 2 2 2 8" xfId="6005"/>
    <cellStyle name="Normal 2 2 26 4 2 2 2 9" xfId="6006"/>
    <cellStyle name="Normal 2 2 26 4 2 2 3" xfId="6007"/>
    <cellStyle name="Normal 2 2 26 4 2 2 3 2" xfId="6008"/>
    <cellStyle name="Normal 2 2 26 4 2 2 3 2 2" xfId="11964"/>
    <cellStyle name="Normal 2 2 26 4 2 2 3 2 2 2" xfId="25444"/>
    <cellStyle name="Normal 2 2 26 4 2 2 3 2 3" xfId="17958"/>
    <cellStyle name="Normal 2 2 26 4 2 2 3 2 3 2" xfId="21709"/>
    <cellStyle name="Normal 2 2 26 4 2 2 3 2 4" xfId="14197"/>
    <cellStyle name="Normal 2 2 26 4 2 2 3 2 5" xfId="29181"/>
    <cellStyle name="Normal 2 2 26 4 2 2 3 2 6" xfId="32908"/>
    <cellStyle name="Normal 2 2 26 4 2 2 3 2 7" xfId="36641"/>
    <cellStyle name="Normal 2 2 26 4 2 2 3 2 8" xfId="40372"/>
    <cellStyle name="Normal 2 2 26 4 2 2 4" xfId="6009"/>
    <cellStyle name="Normal 2 2 26 4 2 2 4 2" xfId="11965"/>
    <cellStyle name="Normal 2 2 26 4 2 2 4 2 2" xfId="25445"/>
    <cellStyle name="Normal 2 2 26 4 2 2 4 3" xfId="17959"/>
    <cellStyle name="Normal 2 2 26 4 2 2 4 3 2" xfId="21710"/>
    <cellStyle name="Normal 2 2 26 4 2 2 4 4" xfId="14198"/>
    <cellStyle name="Normal 2 2 26 4 2 2 4 5" xfId="29182"/>
    <cellStyle name="Normal 2 2 26 4 2 2 4 6" xfId="32909"/>
    <cellStyle name="Normal 2 2 26 4 2 2 4 7" xfId="36642"/>
    <cellStyle name="Normal 2 2 26 4 2 2 4 8" xfId="40373"/>
    <cellStyle name="Normal 2 2 26 4 2 2 5" xfId="6010"/>
    <cellStyle name="Normal 2 2 26 4 2 2 5 2" xfId="11966"/>
    <cellStyle name="Normal 2 2 26 4 2 2 5 2 2" xfId="25446"/>
    <cellStyle name="Normal 2 2 26 4 2 2 5 3" xfId="17960"/>
    <cellStyle name="Normal 2 2 26 4 2 2 5 3 2" xfId="21711"/>
    <cellStyle name="Normal 2 2 26 4 2 2 5 4" xfId="14199"/>
    <cellStyle name="Normal 2 2 26 4 2 2 5 5" xfId="29183"/>
    <cellStyle name="Normal 2 2 26 4 2 2 5 6" xfId="32910"/>
    <cellStyle name="Normal 2 2 26 4 2 2 5 7" xfId="36643"/>
    <cellStyle name="Normal 2 2 26 4 2 2 5 8" xfId="40374"/>
    <cellStyle name="Normal 2 2 26 4 2 2 6" xfId="6011"/>
    <cellStyle name="Normal 2 2 26 4 2 2 6 2" xfId="11967"/>
    <cellStyle name="Normal 2 2 26 4 2 2 6 2 2" xfId="25447"/>
    <cellStyle name="Normal 2 2 26 4 2 2 6 3" xfId="17961"/>
    <cellStyle name="Normal 2 2 26 4 2 2 6 3 2" xfId="21712"/>
    <cellStyle name="Normal 2 2 26 4 2 2 6 4" xfId="14200"/>
    <cellStyle name="Normal 2 2 26 4 2 2 6 5" xfId="29184"/>
    <cellStyle name="Normal 2 2 26 4 2 2 6 6" xfId="32911"/>
    <cellStyle name="Normal 2 2 26 4 2 2 6 7" xfId="36644"/>
    <cellStyle name="Normal 2 2 26 4 2 2 6 8" xfId="40375"/>
    <cellStyle name="Normal 2 2 26 4 2 2 7" xfId="6012"/>
    <cellStyle name="Normal 2 2 26 4 2 2 7 2" xfId="11968"/>
    <cellStyle name="Normal 2 2 26 4 2 2 7 2 2" xfId="25448"/>
    <cellStyle name="Normal 2 2 26 4 2 2 7 3" xfId="17962"/>
    <cellStyle name="Normal 2 2 26 4 2 2 7 3 2" xfId="21713"/>
    <cellStyle name="Normal 2 2 26 4 2 2 7 4" xfId="14201"/>
    <cellStyle name="Normal 2 2 26 4 2 2 7 5" xfId="29185"/>
    <cellStyle name="Normal 2 2 26 4 2 2 7 6" xfId="32912"/>
    <cellStyle name="Normal 2 2 26 4 2 2 7 7" xfId="36645"/>
    <cellStyle name="Normal 2 2 26 4 2 2 7 8" xfId="40376"/>
    <cellStyle name="Normal 2 2 26 4 2 2 8" xfId="6013"/>
    <cellStyle name="Normal 2 2 26 4 2 2 8 2" xfId="11969"/>
    <cellStyle name="Normal 2 2 26 4 2 2 8 2 2" xfId="25449"/>
    <cellStyle name="Normal 2 2 26 4 2 2 8 3" xfId="17963"/>
    <cellStyle name="Normal 2 2 26 4 2 2 8 3 2" xfId="21714"/>
    <cellStyle name="Normal 2 2 26 4 2 2 8 4" xfId="14202"/>
    <cellStyle name="Normal 2 2 26 4 2 2 8 5" xfId="29186"/>
    <cellStyle name="Normal 2 2 26 4 2 2 8 6" xfId="32913"/>
    <cellStyle name="Normal 2 2 26 4 2 2 8 7" xfId="36646"/>
    <cellStyle name="Normal 2 2 26 4 2 2 8 8" xfId="40377"/>
    <cellStyle name="Normal 2 2 26 4 2 2 9" xfId="6014"/>
    <cellStyle name="Normal 2 2 26 4 2 2 9 2" xfId="11970"/>
    <cellStyle name="Normal 2 2 26 4 2 2 9 2 2" xfId="25450"/>
    <cellStyle name="Normal 2 2 26 4 2 2 9 3" xfId="17964"/>
    <cellStyle name="Normal 2 2 26 4 2 2 9 3 2" xfId="21715"/>
    <cellStyle name="Normal 2 2 26 4 2 2 9 4" xfId="14203"/>
    <cellStyle name="Normal 2 2 26 4 2 2 9 5" xfId="29187"/>
    <cellStyle name="Normal 2 2 26 4 2 2 9 6" xfId="32914"/>
    <cellStyle name="Normal 2 2 26 4 2 2 9 7" xfId="36647"/>
    <cellStyle name="Normal 2 2 26 4 2 2 9 8" xfId="40378"/>
    <cellStyle name="Normal 2 2 26 4 2 3" xfId="6015"/>
    <cellStyle name="Normal 2 2 26 4 2 3 2" xfId="6016"/>
    <cellStyle name="Normal 2 2 26 4 2 3 3" xfId="11971"/>
    <cellStyle name="Normal 2 2 26 4 2 3 3 2" xfId="25451"/>
    <cellStyle name="Normal 2 2 26 4 2 3 4" xfId="17965"/>
    <cellStyle name="Normal 2 2 26 4 2 3 4 2" xfId="21716"/>
    <cellStyle name="Normal 2 2 26 4 2 3 5" xfId="14204"/>
    <cellStyle name="Normal 2 2 26 4 2 3 6" xfId="29188"/>
    <cellStyle name="Normal 2 2 26 4 2 3 7" xfId="32915"/>
    <cellStyle name="Normal 2 2 26 4 2 3 8" xfId="36648"/>
    <cellStyle name="Normal 2 2 26 4 2 3 9" xfId="40379"/>
    <cellStyle name="Normal 2 2 26 4 2 4" xfId="6017"/>
    <cellStyle name="Normal 2 2 26 4 2 5" xfId="6018"/>
    <cellStyle name="Normal 2 2 26 4 2 6" xfId="6019"/>
    <cellStyle name="Normal 2 2 26 4 2 7" xfId="6020"/>
    <cellStyle name="Normal 2 2 26 4 2 8" xfId="6021"/>
    <cellStyle name="Normal 2 2 26 4 2 9" xfId="6022"/>
    <cellStyle name="Normal 2 2 26 4 3" xfId="6023"/>
    <cellStyle name="Normal 2 2 26 4 3 10" xfId="6024"/>
    <cellStyle name="Normal 2 2 26 4 3 11" xfId="6025"/>
    <cellStyle name="Normal 2 2 26 4 3 2" xfId="6026"/>
    <cellStyle name="Normal 2 2 26 4 3 2 2" xfId="6027"/>
    <cellStyle name="Normal 2 2 26 4 3 2 3" xfId="11981"/>
    <cellStyle name="Normal 2 2 26 4 3 2 3 2" xfId="25452"/>
    <cellStyle name="Normal 2 2 26 4 3 2 4" xfId="17966"/>
    <cellStyle name="Normal 2 2 26 4 3 2 4 2" xfId="21717"/>
    <cellStyle name="Normal 2 2 26 4 3 2 5" xfId="14205"/>
    <cellStyle name="Normal 2 2 26 4 3 2 6" xfId="29189"/>
    <cellStyle name="Normal 2 2 26 4 3 2 7" xfId="32916"/>
    <cellStyle name="Normal 2 2 26 4 3 2 8" xfId="36649"/>
    <cellStyle name="Normal 2 2 26 4 3 2 9" xfId="40380"/>
    <cellStyle name="Normal 2 2 26 4 3 3" xfId="6028"/>
    <cellStyle name="Normal 2 2 26 4 3 4" xfId="6029"/>
    <cellStyle name="Normal 2 2 26 4 3 5" xfId="6030"/>
    <cellStyle name="Normal 2 2 26 4 3 6" xfId="6031"/>
    <cellStyle name="Normal 2 2 26 4 3 7" xfId="6032"/>
    <cellStyle name="Normal 2 2 26 4 3 8" xfId="6033"/>
    <cellStyle name="Normal 2 2 26 4 3 9" xfId="6034"/>
    <cellStyle name="Normal 2 2 26 4 4" xfId="6035"/>
    <cellStyle name="Normal 2 2 26 4 4 2" xfId="6036"/>
    <cellStyle name="Normal 2 2 26 4 4 2 2" xfId="11986"/>
    <cellStyle name="Normal 2 2 26 4 4 2 2 2" xfId="25453"/>
    <cellStyle name="Normal 2 2 26 4 4 2 3" xfId="17967"/>
    <cellStyle name="Normal 2 2 26 4 4 2 3 2" xfId="21718"/>
    <cellStyle name="Normal 2 2 26 4 4 2 4" xfId="14206"/>
    <cellStyle name="Normal 2 2 26 4 4 2 5" xfId="29190"/>
    <cellStyle name="Normal 2 2 26 4 4 2 6" xfId="32917"/>
    <cellStyle name="Normal 2 2 26 4 4 2 7" xfId="36650"/>
    <cellStyle name="Normal 2 2 26 4 4 2 8" xfId="40381"/>
    <cellStyle name="Normal 2 2 26 4 5" xfId="6037"/>
    <cellStyle name="Normal 2 2 26 4 5 2" xfId="11987"/>
    <cellStyle name="Normal 2 2 26 4 5 2 2" xfId="25454"/>
    <cellStyle name="Normal 2 2 26 4 5 3" xfId="17968"/>
    <cellStyle name="Normal 2 2 26 4 5 3 2" xfId="21719"/>
    <cellStyle name="Normal 2 2 26 4 5 4" xfId="14207"/>
    <cellStyle name="Normal 2 2 26 4 5 5" xfId="29191"/>
    <cellStyle name="Normal 2 2 26 4 5 6" xfId="32918"/>
    <cellStyle name="Normal 2 2 26 4 5 7" xfId="36651"/>
    <cellStyle name="Normal 2 2 26 4 5 8" xfId="40382"/>
    <cellStyle name="Normal 2 2 26 4 6" xfId="6038"/>
    <cellStyle name="Normal 2 2 26 4 6 2" xfId="11988"/>
    <cellStyle name="Normal 2 2 26 4 6 2 2" xfId="25455"/>
    <cellStyle name="Normal 2 2 26 4 6 3" xfId="17969"/>
    <cellStyle name="Normal 2 2 26 4 6 3 2" xfId="21720"/>
    <cellStyle name="Normal 2 2 26 4 6 4" xfId="14208"/>
    <cellStyle name="Normal 2 2 26 4 6 5" xfId="29192"/>
    <cellStyle name="Normal 2 2 26 4 6 6" xfId="32919"/>
    <cellStyle name="Normal 2 2 26 4 6 7" xfId="36652"/>
    <cellStyle name="Normal 2 2 26 4 6 8" xfId="40383"/>
    <cellStyle name="Normal 2 2 26 4 7" xfId="6039"/>
    <cellStyle name="Normal 2 2 26 4 7 2" xfId="11989"/>
    <cellStyle name="Normal 2 2 26 4 7 2 2" xfId="25456"/>
    <cellStyle name="Normal 2 2 26 4 7 3" xfId="17970"/>
    <cellStyle name="Normal 2 2 26 4 7 3 2" xfId="21721"/>
    <cellStyle name="Normal 2 2 26 4 7 4" xfId="14209"/>
    <cellStyle name="Normal 2 2 26 4 7 5" xfId="29193"/>
    <cellStyle name="Normal 2 2 26 4 7 6" xfId="32920"/>
    <cellStyle name="Normal 2 2 26 4 7 7" xfId="36653"/>
    <cellStyle name="Normal 2 2 26 4 7 8" xfId="40384"/>
    <cellStyle name="Normal 2 2 26 4 8" xfId="6040"/>
    <cellStyle name="Normal 2 2 26 4 8 2" xfId="11990"/>
    <cellStyle name="Normal 2 2 26 4 8 2 2" xfId="25457"/>
    <cellStyle name="Normal 2 2 26 4 8 3" xfId="17971"/>
    <cellStyle name="Normal 2 2 26 4 8 3 2" xfId="21722"/>
    <cellStyle name="Normal 2 2 26 4 8 4" xfId="14210"/>
    <cellStyle name="Normal 2 2 26 4 8 5" xfId="29194"/>
    <cellStyle name="Normal 2 2 26 4 8 6" xfId="32921"/>
    <cellStyle name="Normal 2 2 26 4 8 7" xfId="36654"/>
    <cellStyle name="Normal 2 2 26 4 8 8" xfId="40385"/>
    <cellStyle name="Normal 2 2 26 4 9" xfId="6041"/>
    <cellStyle name="Normal 2 2 26 4 9 2" xfId="11991"/>
    <cellStyle name="Normal 2 2 26 4 9 2 2" xfId="25458"/>
    <cellStyle name="Normal 2 2 26 4 9 3" xfId="17972"/>
    <cellStyle name="Normal 2 2 26 4 9 3 2" xfId="21723"/>
    <cellStyle name="Normal 2 2 26 4 9 4" xfId="14211"/>
    <cellStyle name="Normal 2 2 26 4 9 5" xfId="29195"/>
    <cellStyle name="Normal 2 2 26 4 9 6" xfId="32922"/>
    <cellStyle name="Normal 2 2 26 4 9 7" xfId="36655"/>
    <cellStyle name="Normal 2 2 26 4 9 8" xfId="40386"/>
    <cellStyle name="Normal 2 2 26 5" xfId="6042"/>
    <cellStyle name="Normal 2 2 26 5 10" xfId="6043"/>
    <cellStyle name="Normal 2 2 26 5 10 2" xfId="11993"/>
    <cellStyle name="Normal 2 2 26 5 10 2 2" xfId="25460"/>
    <cellStyle name="Normal 2 2 26 5 10 3" xfId="17974"/>
    <cellStyle name="Normal 2 2 26 5 10 3 2" xfId="21725"/>
    <cellStyle name="Normal 2 2 26 5 10 4" xfId="14213"/>
    <cellStyle name="Normal 2 2 26 5 10 5" xfId="29197"/>
    <cellStyle name="Normal 2 2 26 5 10 6" xfId="32924"/>
    <cellStyle name="Normal 2 2 26 5 10 7" xfId="36657"/>
    <cellStyle name="Normal 2 2 26 5 10 8" xfId="40388"/>
    <cellStyle name="Normal 2 2 26 5 11" xfId="6044"/>
    <cellStyle name="Normal 2 2 26 5 11 2" xfId="11994"/>
    <cellStyle name="Normal 2 2 26 5 11 2 2" xfId="25461"/>
    <cellStyle name="Normal 2 2 26 5 11 3" xfId="17975"/>
    <cellStyle name="Normal 2 2 26 5 11 3 2" xfId="21726"/>
    <cellStyle name="Normal 2 2 26 5 11 4" xfId="14214"/>
    <cellStyle name="Normal 2 2 26 5 11 5" xfId="29198"/>
    <cellStyle name="Normal 2 2 26 5 11 6" xfId="32925"/>
    <cellStyle name="Normal 2 2 26 5 11 7" xfId="36658"/>
    <cellStyle name="Normal 2 2 26 5 11 8" xfId="40389"/>
    <cellStyle name="Normal 2 2 26 5 12" xfId="11992"/>
    <cellStyle name="Normal 2 2 26 5 12 2" xfId="25459"/>
    <cellStyle name="Normal 2 2 26 5 13" xfId="17973"/>
    <cellStyle name="Normal 2 2 26 5 13 2" xfId="21724"/>
    <cellStyle name="Normal 2 2 26 5 14" xfId="14212"/>
    <cellStyle name="Normal 2 2 26 5 15" xfId="29196"/>
    <cellStyle name="Normal 2 2 26 5 16" xfId="32923"/>
    <cellStyle name="Normal 2 2 26 5 17" xfId="36656"/>
    <cellStyle name="Normal 2 2 26 5 18" xfId="40387"/>
    <cellStyle name="Normal 2 2 26 5 2" xfId="6045"/>
    <cellStyle name="Normal 2 2 26 5 2 10" xfId="6046"/>
    <cellStyle name="Normal 2 2 26 5 2 11" xfId="6047"/>
    <cellStyle name="Normal 2 2 26 5 2 2" xfId="6048"/>
    <cellStyle name="Normal 2 2 26 5 2 2 2" xfId="6049"/>
    <cellStyle name="Normal 2 2 26 5 2 2 3" xfId="11997"/>
    <cellStyle name="Normal 2 2 26 5 2 2 3 2" xfId="25462"/>
    <cellStyle name="Normal 2 2 26 5 2 2 4" xfId="17976"/>
    <cellStyle name="Normal 2 2 26 5 2 2 4 2" xfId="21727"/>
    <cellStyle name="Normal 2 2 26 5 2 2 5" xfId="14215"/>
    <cellStyle name="Normal 2 2 26 5 2 2 6" xfId="29199"/>
    <cellStyle name="Normal 2 2 26 5 2 2 7" xfId="32926"/>
    <cellStyle name="Normal 2 2 26 5 2 2 8" xfId="36659"/>
    <cellStyle name="Normal 2 2 26 5 2 2 9" xfId="40390"/>
    <cellStyle name="Normal 2 2 26 5 2 3" xfId="6050"/>
    <cellStyle name="Normal 2 2 26 5 2 4" xfId="6051"/>
    <cellStyle name="Normal 2 2 26 5 2 5" xfId="6052"/>
    <cellStyle name="Normal 2 2 26 5 2 6" xfId="6053"/>
    <cellStyle name="Normal 2 2 26 5 2 7" xfId="6054"/>
    <cellStyle name="Normal 2 2 26 5 2 8" xfId="6055"/>
    <cellStyle name="Normal 2 2 26 5 2 9" xfId="6056"/>
    <cellStyle name="Normal 2 2 26 5 3" xfId="6057"/>
    <cellStyle name="Normal 2 2 26 5 3 2" xfId="6058"/>
    <cellStyle name="Normal 2 2 26 5 3 2 2" xfId="12002"/>
    <cellStyle name="Normal 2 2 26 5 3 2 2 2" xfId="25463"/>
    <cellStyle name="Normal 2 2 26 5 3 2 3" xfId="17977"/>
    <cellStyle name="Normal 2 2 26 5 3 2 3 2" xfId="21728"/>
    <cellStyle name="Normal 2 2 26 5 3 2 4" xfId="14216"/>
    <cellStyle name="Normal 2 2 26 5 3 2 5" xfId="29200"/>
    <cellStyle name="Normal 2 2 26 5 3 2 6" xfId="32927"/>
    <cellStyle name="Normal 2 2 26 5 3 2 7" xfId="36660"/>
    <cellStyle name="Normal 2 2 26 5 3 2 8" xfId="40391"/>
    <cellStyle name="Normal 2 2 26 5 4" xfId="6059"/>
    <cellStyle name="Normal 2 2 26 5 4 2" xfId="12003"/>
    <cellStyle name="Normal 2 2 26 5 4 2 2" xfId="25464"/>
    <cellStyle name="Normal 2 2 26 5 4 3" xfId="17978"/>
    <cellStyle name="Normal 2 2 26 5 4 3 2" xfId="21729"/>
    <cellStyle name="Normal 2 2 26 5 4 4" xfId="14217"/>
    <cellStyle name="Normal 2 2 26 5 4 5" xfId="29201"/>
    <cellStyle name="Normal 2 2 26 5 4 6" xfId="32928"/>
    <cellStyle name="Normal 2 2 26 5 4 7" xfId="36661"/>
    <cellStyle name="Normal 2 2 26 5 4 8" xfId="40392"/>
    <cellStyle name="Normal 2 2 26 5 5" xfId="6060"/>
    <cellStyle name="Normal 2 2 26 5 5 2" xfId="12004"/>
    <cellStyle name="Normal 2 2 26 5 5 2 2" xfId="25465"/>
    <cellStyle name="Normal 2 2 26 5 5 3" xfId="17979"/>
    <cellStyle name="Normal 2 2 26 5 5 3 2" xfId="21730"/>
    <cellStyle name="Normal 2 2 26 5 5 4" xfId="14218"/>
    <cellStyle name="Normal 2 2 26 5 5 5" xfId="29202"/>
    <cellStyle name="Normal 2 2 26 5 5 6" xfId="32929"/>
    <cellStyle name="Normal 2 2 26 5 5 7" xfId="36662"/>
    <cellStyle name="Normal 2 2 26 5 5 8" xfId="40393"/>
    <cellStyle name="Normal 2 2 26 5 6" xfId="6061"/>
    <cellStyle name="Normal 2 2 26 5 6 2" xfId="12005"/>
    <cellStyle name="Normal 2 2 26 5 6 2 2" xfId="25466"/>
    <cellStyle name="Normal 2 2 26 5 6 3" xfId="17980"/>
    <cellStyle name="Normal 2 2 26 5 6 3 2" xfId="21731"/>
    <cellStyle name="Normal 2 2 26 5 6 4" xfId="14219"/>
    <cellStyle name="Normal 2 2 26 5 6 5" xfId="29203"/>
    <cellStyle name="Normal 2 2 26 5 6 6" xfId="32930"/>
    <cellStyle name="Normal 2 2 26 5 6 7" xfId="36663"/>
    <cellStyle name="Normal 2 2 26 5 6 8" xfId="40394"/>
    <cellStyle name="Normal 2 2 26 5 7" xfId="6062"/>
    <cellStyle name="Normal 2 2 26 5 7 2" xfId="12006"/>
    <cellStyle name="Normal 2 2 26 5 7 2 2" xfId="25467"/>
    <cellStyle name="Normal 2 2 26 5 7 3" xfId="17981"/>
    <cellStyle name="Normal 2 2 26 5 7 3 2" xfId="21732"/>
    <cellStyle name="Normal 2 2 26 5 7 4" xfId="14220"/>
    <cellStyle name="Normal 2 2 26 5 7 5" xfId="29204"/>
    <cellStyle name="Normal 2 2 26 5 7 6" xfId="32931"/>
    <cellStyle name="Normal 2 2 26 5 7 7" xfId="36664"/>
    <cellStyle name="Normal 2 2 26 5 7 8" xfId="40395"/>
    <cellStyle name="Normal 2 2 26 5 8" xfId="6063"/>
    <cellStyle name="Normal 2 2 26 5 8 2" xfId="12007"/>
    <cellStyle name="Normal 2 2 26 5 8 2 2" xfId="25468"/>
    <cellStyle name="Normal 2 2 26 5 8 3" xfId="17982"/>
    <cellStyle name="Normal 2 2 26 5 8 3 2" xfId="21733"/>
    <cellStyle name="Normal 2 2 26 5 8 4" xfId="14221"/>
    <cellStyle name="Normal 2 2 26 5 8 5" xfId="29205"/>
    <cellStyle name="Normal 2 2 26 5 8 6" xfId="32932"/>
    <cellStyle name="Normal 2 2 26 5 8 7" xfId="36665"/>
    <cellStyle name="Normal 2 2 26 5 8 8" xfId="40396"/>
    <cellStyle name="Normal 2 2 26 5 9" xfId="6064"/>
    <cellStyle name="Normal 2 2 26 5 9 2" xfId="12008"/>
    <cellStyle name="Normal 2 2 26 5 9 2 2" xfId="25469"/>
    <cellStyle name="Normal 2 2 26 5 9 3" xfId="17983"/>
    <cellStyle name="Normal 2 2 26 5 9 3 2" xfId="21734"/>
    <cellStyle name="Normal 2 2 26 5 9 4" xfId="14222"/>
    <cellStyle name="Normal 2 2 26 5 9 5" xfId="29206"/>
    <cellStyle name="Normal 2 2 26 5 9 6" xfId="32933"/>
    <cellStyle name="Normal 2 2 26 5 9 7" xfId="36666"/>
    <cellStyle name="Normal 2 2 26 5 9 8" xfId="40397"/>
    <cellStyle name="Normal 2 2 26 6" xfId="6065"/>
    <cellStyle name="Normal 2 2 26 6 2" xfId="6066"/>
    <cellStyle name="Normal 2 2 26 6 3" xfId="12009"/>
    <cellStyle name="Normal 2 2 26 6 3 2" xfId="25470"/>
    <cellStyle name="Normal 2 2 26 6 4" xfId="17984"/>
    <cellStyle name="Normal 2 2 26 6 4 2" xfId="21735"/>
    <cellStyle name="Normal 2 2 26 6 5" xfId="14223"/>
    <cellStyle name="Normal 2 2 26 6 6" xfId="29207"/>
    <cellStyle name="Normal 2 2 26 6 7" xfId="32934"/>
    <cellStyle name="Normal 2 2 26 6 8" xfId="36667"/>
    <cellStyle name="Normal 2 2 26 6 9" xfId="40398"/>
    <cellStyle name="Normal 2 2 26 7" xfId="6067"/>
    <cellStyle name="Normal 2 2 26 8" xfId="6068"/>
    <cellStyle name="Normal 2 2 26 9" xfId="6069"/>
    <cellStyle name="Normal 2 2 27" xfId="6070"/>
    <cellStyle name="Normal 2 2 27 10" xfId="6071"/>
    <cellStyle name="Normal 2 2 27 11" xfId="6072"/>
    <cellStyle name="Normal 2 2 27 12" xfId="6073"/>
    <cellStyle name="Normal 2 2 27 13" xfId="6074"/>
    <cellStyle name="Normal 2 2 27 14" xfId="6075"/>
    <cellStyle name="Normal 2 2 27 2" xfId="6076"/>
    <cellStyle name="Normal 2 2 27 2 10" xfId="6077"/>
    <cellStyle name="Normal 2 2 27 2 10 2" xfId="12019"/>
    <cellStyle name="Normal 2 2 27 2 10 2 2" xfId="25472"/>
    <cellStyle name="Normal 2 2 27 2 10 3" xfId="17986"/>
    <cellStyle name="Normal 2 2 27 2 10 3 2" xfId="21737"/>
    <cellStyle name="Normal 2 2 27 2 10 4" xfId="14225"/>
    <cellStyle name="Normal 2 2 27 2 10 5" xfId="29209"/>
    <cellStyle name="Normal 2 2 27 2 10 6" xfId="32936"/>
    <cellStyle name="Normal 2 2 27 2 10 7" xfId="36669"/>
    <cellStyle name="Normal 2 2 27 2 10 8" xfId="40400"/>
    <cellStyle name="Normal 2 2 27 2 11" xfId="6078"/>
    <cellStyle name="Normal 2 2 27 2 11 2" xfId="12020"/>
    <cellStyle name="Normal 2 2 27 2 11 2 2" xfId="25473"/>
    <cellStyle name="Normal 2 2 27 2 11 3" xfId="17987"/>
    <cellStyle name="Normal 2 2 27 2 11 3 2" xfId="21738"/>
    <cellStyle name="Normal 2 2 27 2 11 4" xfId="14226"/>
    <cellStyle name="Normal 2 2 27 2 11 5" xfId="29210"/>
    <cellStyle name="Normal 2 2 27 2 11 6" xfId="32937"/>
    <cellStyle name="Normal 2 2 27 2 11 7" xfId="36670"/>
    <cellStyle name="Normal 2 2 27 2 11 8" xfId="40401"/>
    <cellStyle name="Normal 2 2 27 2 12" xfId="6079"/>
    <cellStyle name="Normal 2 2 27 2 12 2" xfId="12021"/>
    <cellStyle name="Normal 2 2 27 2 12 2 2" xfId="25474"/>
    <cellStyle name="Normal 2 2 27 2 12 3" xfId="17988"/>
    <cellStyle name="Normal 2 2 27 2 12 3 2" xfId="21739"/>
    <cellStyle name="Normal 2 2 27 2 12 4" xfId="14227"/>
    <cellStyle name="Normal 2 2 27 2 12 5" xfId="29211"/>
    <cellStyle name="Normal 2 2 27 2 12 6" xfId="32938"/>
    <cellStyle name="Normal 2 2 27 2 12 7" xfId="36671"/>
    <cellStyle name="Normal 2 2 27 2 12 8" xfId="40402"/>
    <cellStyle name="Normal 2 2 27 2 13" xfId="6080"/>
    <cellStyle name="Normal 2 2 27 2 13 2" xfId="12022"/>
    <cellStyle name="Normal 2 2 27 2 13 2 2" xfId="25475"/>
    <cellStyle name="Normal 2 2 27 2 13 3" xfId="17989"/>
    <cellStyle name="Normal 2 2 27 2 13 3 2" xfId="21740"/>
    <cellStyle name="Normal 2 2 27 2 13 4" xfId="14228"/>
    <cellStyle name="Normal 2 2 27 2 13 5" xfId="29212"/>
    <cellStyle name="Normal 2 2 27 2 13 6" xfId="32939"/>
    <cellStyle name="Normal 2 2 27 2 13 7" xfId="36672"/>
    <cellStyle name="Normal 2 2 27 2 13 8" xfId="40403"/>
    <cellStyle name="Normal 2 2 27 2 14" xfId="12018"/>
    <cellStyle name="Normal 2 2 27 2 14 2" xfId="25471"/>
    <cellStyle name="Normal 2 2 27 2 15" xfId="17985"/>
    <cellStyle name="Normal 2 2 27 2 15 2" xfId="21736"/>
    <cellStyle name="Normal 2 2 27 2 16" xfId="14224"/>
    <cellStyle name="Normal 2 2 27 2 17" xfId="29208"/>
    <cellStyle name="Normal 2 2 27 2 18" xfId="32935"/>
    <cellStyle name="Normal 2 2 27 2 19" xfId="36668"/>
    <cellStyle name="Normal 2 2 27 2 2" xfId="6081"/>
    <cellStyle name="Normal 2 2 27 2 2 10" xfId="6082"/>
    <cellStyle name="Normal 2 2 27 2 2 11" xfId="6083"/>
    <cellStyle name="Normal 2 2 27 2 2 12" xfId="6084"/>
    <cellStyle name="Normal 2 2 27 2 2 13" xfId="6085"/>
    <cellStyle name="Normal 2 2 27 2 2 2" xfId="6086"/>
    <cellStyle name="Normal 2 2 27 2 2 2 10" xfId="6087"/>
    <cellStyle name="Normal 2 2 27 2 2 2 10 2" xfId="12028"/>
    <cellStyle name="Normal 2 2 27 2 2 2 10 2 2" xfId="25477"/>
    <cellStyle name="Normal 2 2 27 2 2 2 10 3" xfId="17991"/>
    <cellStyle name="Normal 2 2 27 2 2 2 10 3 2" xfId="21742"/>
    <cellStyle name="Normal 2 2 27 2 2 2 10 4" xfId="14230"/>
    <cellStyle name="Normal 2 2 27 2 2 2 10 5" xfId="29214"/>
    <cellStyle name="Normal 2 2 27 2 2 2 10 6" xfId="32941"/>
    <cellStyle name="Normal 2 2 27 2 2 2 10 7" xfId="36674"/>
    <cellStyle name="Normal 2 2 27 2 2 2 10 8" xfId="40405"/>
    <cellStyle name="Normal 2 2 27 2 2 2 11" xfId="6088"/>
    <cellStyle name="Normal 2 2 27 2 2 2 11 2" xfId="12029"/>
    <cellStyle name="Normal 2 2 27 2 2 2 11 2 2" xfId="25478"/>
    <cellStyle name="Normal 2 2 27 2 2 2 11 3" xfId="17992"/>
    <cellStyle name="Normal 2 2 27 2 2 2 11 3 2" xfId="21743"/>
    <cellStyle name="Normal 2 2 27 2 2 2 11 4" xfId="14231"/>
    <cellStyle name="Normal 2 2 27 2 2 2 11 5" xfId="29215"/>
    <cellStyle name="Normal 2 2 27 2 2 2 11 6" xfId="32942"/>
    <cellStyle name="Normal 2 2 27 2 2 2 11 7" xfId="36675"/>
    <cellStyle name="Normal 2 2 27 2 2 2 11 8" xfId="40406"/>
    <cellStyle name="Normal 2 2 27 2 2 2 12" xfId="6089"/>
    <cellStyle name="Normal 2 2 27 2 2 2 12 2" xfId="12030"/>
    <cellStyle name="Normal 2 2 27 2 2 2 12 2 2" xfId="25479"/>
    <cellStyle name="Normal 2 2 27 2 2 2 12 3" xfId="17993"/>
    <cellStyle name="Normal 2 2 27 2 2 2 12 3 2" xfId="21744"/>
    <cellStyle name="Normal 2 2 27 2 2 2 12 4" xfId="14232"/>
    <cellStyle name="Normal 2 2 27 2 2 2 12 5" xfId="29216"/>
    <cellStyle name="Normal 2 2 27 2 2 2 12 6" xfId="32943"/>
    <cellStyle name="Normal 2 2 27 2 2 2 12 7" xfId="36676"/>
    <cellStyle name="Normal 2 2 27 2 2 2 12 8" xfId="40407"/>
    <cellStyle name="Normal 2 2 27 2 2 2 13" xfId="12027"/>
    <cellStyle name="Normal 2 2 27 2 2 2 13 2" xfId="25476"/>
    <cellStyle name="Normal 2 2 27 2 2 2 14" xfId="17990"/>
    <cellStyle name="Normal 2 2 27 2 2 2 14 2" xfId="21741"/>
    <cellStyle name="Normal 2 2 27 2 2 2 15" xfId="14229"/>
    <cellStyle name="Normal 2 2 27 2 2 2 16" xfId="29213"/>
    <cellStyle name="Normal 2 2 27 2 2 2 17" xfId="32940"/>
    <cellStyle name="Normal 2 2 27 2 2 2 18" xfId="36673"/>
    <cellStyle name="Normal 2 2 27 2 2 2 19" xfId="40404"/>
    <cellStyle name="Normal 2 2 27 2 2 2 2" xfId="6090"/>
    <cellStyle name="Normal 2 2 27 2 2 2 2 10" xfId="6091"/>
    <cellStyle name="Normal 2 2 27 2 2 2 2 11" xfId="6092"/>
    <cellStyle name="Normal 2 2 27 2 2 2 2 12" xfId="6093"/>
    <cellStyle name="Normal 2 2 27 2 2 2 2 2" xfId="6094"/>
    <cellStyle name="Normal 2 2 27 2 2 2 2 2 10" xfId="6095"/>
    <cellStyle name="Normal 2 2 27 2 2 2 2 2 10 2" xfId="12032"/>
    <cellStyle name="Normal 2 2 27 2 2 2 2 2 10 2 2" xfId="25481"/>
    <cellStyle name="Normal 2 2 27 2 2 2 2 2 10 3" xfId="17995"/>
    <cellStyle name="Normal 2 2 27 2 2 2 2 2 10 3 2" xfId="21746"/>
    <cellStyle name="Normal 2 2 27 2 2 2 2 2 10 4" xfId="14234"/>
    <cellStyle name="Normal 2 2 27 2 2 2 2 2 10 5" xfId="29218"/>
    <cellStyle name="Normal 2 2 27 2 2 2 2 2 10 6" xfId="32945"/>
    <cellStyle name="Normal 2 2 27 2 2 2 2 2 10 7" xfId="36678"/>
    <cellStyle name="Normal 2 2 27 2 2 2 2 2 10 8" xfId="40409"/>
    <cellStyle name="Normal 2 2 27 2 2 2 2 2 11" xfId="6096"/>
    <cellStyle name="Normal 2 2 27 2 2 2 2 2 11 2" xfId="12033"/>
    <cellStyle name="Normal 2 2 27 2 2 2 2 2 11 2 2" xfId="25482"/>
    <cellStyle name="Normal 2 2 27 2 2 2 2 2 11 3" xfId="17996"/>
    <cellStyle name="Normal 2 2 27 2 2 2 2 2 11 3 2" xfId="21747"/>
    <cellStyle name="Normal 2 2 27 2 2 2 2 2 11 4" xfId="14235"/>
    <cellStyle name="Normal 2 2 27 2 2 2 2 2 11 5" xfId="29219"/>
    <cellStyle name="Normal 2 2 27 2 2 2 2 2 11 6" xfId="32946"/>
    <cellStyle name="Normal 2 2 27 2 2 2 2 2 11 7" xfId="36679"/>
    <cellStyle name="Normal 2 2 27 2 2 2 2 2 11 8" xfId="40410"/>
    <cellStyle name="Normal 2 2 27 2 2 2 2 2 12" xfId="12031"/>
    <cellStyle name="Normal 2 2 27 2 2 2 2 2 12 2" xfId="25480"/>
    <cellStyle name="Normal 2 2 27 2 2 2 2 2 13" xfId="17994"/>
    <cellStyle name="Normal 2 2 27 2 2 2 2 2 13 2" xfId="21745"/>
    <cellStyle name="Normal 2 2 27 2 2 2 2 2 14" xfId="14233"/>
    <cellStyle name="Normal 2 2 27 2 2 2 2 2 15" xfId="29217"/>
    <cellStyle name="Normal 2 2 27 2 2 2 2 2 16" xfId="32944"/>
    <cellStyle name="Normal 2 2 27 2 2 2 2 2 17" xfId="36677"/>
    <cellStyle name="Normal 2 2 27 2 2 2 2 2 18" xfId="40408"/>
    <cellStyle name="Normal 2 2 27 2 2 2 2 2 2" xfId="6097"/>
    <cellStyle name="Normal 2 2 27 2 2 2 2 2 2 10" xfId="6098"/>
    <cellStyle name="Normal 2 2 27 2 2 2 2 2 2 11" xfId="6099"/>
    <cellStyle name="Normal 2 2 27 2 2 2 2 2 2 2" xfId="6100"/>
    <cellStyle name="Normal 2 2 27 2 2 2 2 2 2 2 2" xfId="6101"/>
    <cellStyle name="Normal 2 2 27 2 2 2 2 2 2 2 3" xfId="12034"/>
    <cellStyle name="Normal 2 2 27 2 2 2 2 2 2 2 3 2" xfId="25483"/>
    <cellStyle name="Normal 2 2 27 2 2 2 2 2 2 2 4" xfId="17997"/>
    <cellStyle name="Normal 2 2 27 2 2 2 2 2 2 2 4 2" xfId="21748"/>
    <cellStyle name="Normal 2 2 27 2 2 2 2 2 2 2 5" xfId="14236"/>
    <cellStyle name="Normal 2 2 27 2 2 2 2 2 2 2 6" xfId="29220"/>
    <cellStyle name="Normal 2 2 27 2 2 2 2 2 2 2 7" xfId="32947"/>
    <cellStyle name="Normal 2 2 27 2 2 2 2 2 2 2 8" xfId="36680"/>
    <cellStyle name="Normal 2 2 27 2 2 2 2 2 2 2 9" xfId="40411"/>
    <cellStyle name="Normal 2 2 27 2 2 2 2 2 2 3" xfId="6102"/>
    <cellStyle name="Normal 2 2 27 2 2 2 2 2 2 4" xfId="6103"/>
    <cellStyle name="Normal 2 2 27 2 2 2 2 2 2 5" xfId="6104"/>
    <cellStyle name="Normal 2 2 27 2 2 2 2 2 2 6" xfId="6105"/>
    <cellStyle name="Normal 2 2 27 2 2 2 2 2 2 7" xfId="6106"/>
    <cellStyle name="Normal 2 2 27 2 2 2 2 2 2 8" xfId="6107"/>
    <cellStyle name="Normal 2 2 27 2 2 2 2 2 2 9" xfId="6108"/>
    <cellStyle name="Normal 2 2 27 2 2 2 2 2 3" xfId="6109"/>
    <cellStyle name="Normal 2 2 27 2 2 2 2 2 3 2" xfId="6110"/>
    <cellStyle name="Normal 2 2 27 2 2 2 2 2 3 2 2" xfId="12044"/>
    <cellStyle name="Normal 2 2 27 2 2 2 2 2 3 2 2 2" xfId="25484"/>
    <cellStyle name="Normal 2 2 27 2 2 2 2 2 3 2 3" xfId="17998"/>
    <cellStyle name="Normal 2 2 27 2 2 2 2 2 3 2 3 2" xfId="21749"/>
    <cellStyle name="Normal 2 2 27 2 2 2 2 2 3 2 4" xfId="14237"/>
    <cellStyle name="Normal 2 2 27 2 2 2 2 2 3 2 5" xfId="29221"/>
    <cellStyle name="Normal 2 2 27 2 2 2 2 2 3 2 6" xfId="32948"/>
    <cellStyle name="Normal 2 2 27 2 2 2 2 2 3 2 7" xfId="36681"/>
    <cellStyle name="Normal 2 2 27 2 2 2 2 2 3 2 8" xfId="40412"/>
    <cellStyle name="Normal 2 2 27 2 2 2 2 2 4" xfId="6111"/>
    <cellStyle name="Normal 2 2 27 2 2 2 2 2 4 2" xfId="12045"/>
    <cellStyle name="Normal 2 2 27 2 2 2 2 2 4 2 2" xfId="25485"/>
    <cellStyle name="Normal 2 2 27 2 2 2 2 2 4 3" xfId="17999"/>
    <cellStyle name="Normal 2 2 27 2 2 2 2 2 4 3 2" xfId="21750"/>
    <cellStyle name="Normal 2 2 27 2 2 2 2 2 4 4" xfId="14238"/>
    <cellStyle name="Normal 2 2 27 2 2 2 2 2 4 5" xfId="29222"/>
    <cellStyle name="Normal 2 2 27 2 2 2 2 2 4 6" xfId="32949"/>
    <cellStyle name="Normal 2 2 27 2 2 2 2 2 4 7" xfId="36682"/>
    <cellStyle name="Normal 2 2 27 2 2 2 2 2 4 8" xfId="40413"/>
    <cellStyle name="Normal 2 2 27 2 2 2 2 2 5" xfId="6112"/>
    <cellStyle name="Normal 2 2 27 2 2 2 2 2 5 2" xfId="12046"/>
    <cellStyle name="Normal 2 2 27 2 2 2 2 2 5 2 2" xfId="25486"/>
    <cellStyle name="Normal 2 2 27 2 2 2 2 2 5 3" xfId="18000"/>
    <cellStyle name="Normal 2 2 27 2 2 2 2 2 5 3 2" xfId="21751"/>
    <cellStyle name="Normal 2 2 27 2 2 2 2 2 5 4" xfId="14239"/>
    <cellStyle name="Normal 2 2 27 2 2 2 2 2 5 5" xfId="29223"/>
    <cellStyle name="Normal 2 2 27 2 2 2 2 2 5 6" xfId="32950"/>
    <cellStyle name="Normal 2 2 27 2 2 2 2 2 5 7" xfId="36683"/>
    <cellStyle name="Normal 2 2 27 2 2 2 2 2 5 8" xfId="40414"/>
    <cellStyle name="Normal 2 2 27 2 2 2 2 2 6" xfId="6113"/>
    <cellStyle name="Normal 2 2 27 2 2 2 2 2 6 2" xfId="12047"/>
    <cellStyle name="Normal 2 2 27 2 2 2 2 2 6 2 2" xfId="25487"/>
    <cellStyle name="Normal 2 2 27 2 2 2 2 2 6 3" xfId="18001"/>
    <cellStyle name="Normal 2 2 27 2 2 2 2 2 6 3 2" xfId="21752"/>
    <cellStyle name="Normal 2 2 27 2 2 2 2 2 6 4" xfId="14240"/>
    <cellStyle name="Normal 2 2 27 2 2 2 2 2 6 5" xfId="29224"/>
    <cellStyle name="Normal 2 2 27 2 2 2 2 2 6 6" xfId="32951"/>
    <cellStyle name="Normal 2 2 27 2 2 2 2 2 6 7" xfId="36684"/>
    <cellStyle name="Normal 2 2 27 2 2 2 2 2 6 8" xfId="40415"/>
    <cellStyle name="Normal 2 2 27 2 2 2 2 2 7" xfId="6114"/>
    <cellStyle name="Normal 2 2 27 2 2 2 2 2 7 2" xfId="12048"/>
    <cellStyle name="Normal 2 2 27 2 2 2 2 2 7 2 2" xfId="25488"/>
    <cellStyle name="Normal 2 2 27 2 2 2 2 2 7 3" xfId="18002"/>
    <cellStyle name="Normal 2 2 27 2 2 2 2 2 7 3 2" xfId="21753"/>
    <cellStyle name="Normal 2 2 27 2 2 2 2 2 7 4" xfId="14241"/>
    <cellStyle name="Normal 2 2 27 2 2 2 2 2 7 5" xfId="29225"/>
    <cellStyle name="Normal 2 2 27 2 2 2 2 2 7 6" xfId="32952"/>
    <cellStyle name="Normal 2 2 27 2 2 2 2 2 7 7" xfId="36685"/>
    <cellStyle name="Normal 2 2 27 2 2 2 2 2 7 8" xfId="40416"/>
    <cellStyle name="Normal 2 2 27 2 2 2 2 2 8" xfId="6115"/>
    <cellStyle name="Normal 2 2 27 2 2 2 2 2 8 2" xfId="12049"/>
    <cellStyle name="Normal 2 2 27 2 2 2 2 2 8 2 2" xfId="25489"/>
    <cellStyle name="Normal 2 2 27 2 2 2 2 2 8 3" xfId="18003"/>
    <cellStyle name="Normal 2 2 27 2 2 2 2 2 8 3 2" xfId="21754"/>
    <cellStyle name="Normal 2 2 27 2 2 2 2 2 8 4" xfId="14242"/>
    <cellStyle name="Normal 2 2 27 2 2 2 2 2 8 5" xfId="29226"/>
    <cellStyle name="Normal 2 2 27 2 2 2 2 2 8 6" xfId="32953"/>
    <cellStyle name="Normal 2 2 27 2 2 2 2 2 8 7" xfId="36686"/>
    <cellStyle name="Normal 2 2 27 2 2 2 2 2 8 8" xfId="40417"/>
    <cellStyle name="Normal 2 2 27 2 2 2 2 2 9" xfId="6116"/>
    <cellStyle name="Normal 2 2 27 2 2 2 2 2 9 2" xfId="12050"/>
    <cellStyle name="Normal 2 2 27 2 2 2 2 2 9 2 2" xfId="25490"/>
    <cellStyle name="Normal 2 2 27 2 2 2 2 2 9 3" xfId="18004"/>
    <cellStyle name="Normal 2 2 27 2 2 2 2 2 9 3 2" xfId="21755"/>
    <cellStyle name="Normal 2 2 27 2 2 2 2 2 9 4" xfId="14243"/>
    <cellStyle name="Normal 2 2 27 2 2 2 2 2 9 5" xfId="29227"/>
    <cellStyle name="Normal 2 2 27 2 2 2 2 2 9 6" xfId="32954"/>
    <cellStyle name="Normal 2 2 27 2 2 2 2 2 9 7" xfId="36687"/>
    <cellStyle name="Normal 2 2 27 2 2 2 2 2 9 8" xfId="40418"/>
    <cellStyle name="Normal 2 2 27 2 2 2 2 3" xfId="6117"/>
    <cellStyle name="Normal 2 2 27 2 2 2 2 3 2" xfId="6118"/>
    <cellStyle name="Normal 2 2 27 2 2 2 2 3 3" xfId="12051"/>
    <cellStyle name="Normal 2 2 27 2 2 2 2 3 3 2" xfId="25491"/>
    <cellStyle name="Normal 2 2 27 2 2 2 2 3 4" xfId="18005"/>
    <cellStyle name="Normal 2 2 27 2 2 2 2 3 4 2" xfId="21756"/>
    <cellStyle name="Normal 2 2 27 2 2 2 2 3 5" xfId="14244"/>
    <cellStyle name="Normal 2 2 27 2 2 2 2 3 6" xfId="29228"/>
    <cellStyle name="Normal 2 2 27 2 2 2 2 3 7" xfId="32955"/>
    <cellStyle name="Normal 2 2 27 2 2 2 2 3 8" xfId="36688"/>
    <cellStyle name="Normal 2 2 27 2 2 2 2 3 9" xfId="40419"/>
    <cellStyle name="Normal 2 2 27 2 2 2 2 4" xfId="6119"/>
    <cellStyle name="Normal 2 2 27 2 2 2 2 5" xfId="6120"/>
    <cellStyle name="Normal 2 2 27 2 2 2 2 6" xfId="6121"/>
    <cellStyle name="Normal 2 2 27 2 2 2 2 7" xfId="6122"/>
    <cellStyle name="Normal 2 2 27 2 2 2 2 8" xfId="6123"/>
    <cellStyle name="Normal 2 2 27 2 2 2 2 9" xfId="6124"/>
    <cellStyle name="Normal 2 2 27 2 2 2 3" xfId="6125"/>
    <cellStyle name="Normal 2 2 27 2 2 2 3 10" xfId="6126"/>
    <cellStyle name="Normal 2 2 27 2 2 2 3 11" xfId="6127"/>
    <cellStyle name="Normal 2 2 27 2 2 2 3 2" xfId="6128"/>
    <cellStyle name="Normal 2 2 27 2 2 2 3 2 2" xfId="6129"/>
    <cellStyle name="Normal 2 2 27 2 2 2 3 2 3" xfId="12061"/>
    <cellStyle name="Normal 2 2 27 2 2 2 3 2 3 2" xfId="25492"/>
    <cellStyle name="Normal 2 2 27 2 2 2 3 2 4" xfId="18006"/>
    <cellStyle name="Normal 2 2 27 2 2 2 3 2 4 2" xfId="21757"/>
    <cellStyle name="Normal 2 2 27 2 2 2 3 2 5" xfId="14245"/>
    <cellStyle name="Normal 2 2 27 2 2 2 3 2 6" xfId="29229"/>
    <cellStyle name="Normal 2 2 27 2 2 2 3 2 7" xfId="32956"/>
    <cellStyle name="Normal 2 2 27 2 2 2 3 2 8" xfId="36689"/>
    <cellStyle name="Normal 2 2 27 2 2 2 3 2 9" xfId="40420"/>
    <cellStyle name="Normal 2 2 27 2 2 2 3 3" xfId="6130"/>
    <cellStyle name="Normal 2 2 27 2 2 2 3 4" xfId="6131"/>
    <cellStyle name="Normal 2 2 27 2 2 2 3 5" xfId="6132"/>
    <cellStyle name="Normal 2 2 27 2 2 2 3 6" xfId="6133"/>
    <cellStyle name="Normal 2 2 27 2 2 2 3 7" xfId="6134"/>
    <cellStyle name="Normal 2 2 27 2 2 2 3 8" xfId="6135"/>
    <cellStyle name="Normal 2 2 27 2 2 2 3 9" xfId="6136"/>
    <cellStyle name="Normal 2 2 27 2 2 2 4" xfId="6137"/>
    <cellStyle name="Normal 2 2 27 2 2 2 4 2" xfId="6138"/>
    <cellStyle name="Normal 2 2 27 2 2 2 4 2 2" xfId="12063"/>
    <cellStyle name="Normal 2 2 27 2 2 2 4 2 2 2" xfId="25493"/>
    <cellStyle name="Normal 2 2 27 2 2 2 4 2 3" xfId="18007"/>
    <cellStyle name="Normal 2 2 27 2 2 2 4 2 3 2" xfId="21758"/>
    <cellStyle name="Normal 2 2 27 2 2 2 4 2 4" xfId="14246"/>
    <cellStyle name="Normal 2 2 27 2 2 2 4 2 5" xfId="29230"/>
    <cellStyle name="Normal 2 2 27 2 2 2 4 2 6" xfId="32957"/>
    <cellStyle name="Normal 2 2 27 2 2 2 4 2 7" xfId="36690"/>
    <cellStyle name="Normal 2 2 27 2 2 2 4 2 8" xfId="40421"/>
    <cellStyle name="Normal 2 2 27 2 2 2 5" xfId="6139"/>
    <cellStyle name="Normal 2 2 27 2 2 2 5 2" xfId="12064"/>
    <cellStyle name="Normal 2 2 27 2 2 2 5 2 2" xfId="25494"/>
    <cellStyle name="Normal 2 2 27 2 2 2 5 3" xfId="18008"/>
    <cellStyle name="Normal 2 2 27 2 2 2 5 3 2" xfId="21759"/>
    <cellStyle name="Normal 2 2 27 2 2 2 5 4" xfId="14247"/>
    <cellStyle name="Normal 2 2 27 2 2 2 5 5" xfId="29231"/>
    <cellStyle name="Normal 2 2 27 2 2 2 5 6" xfId="32958"/>
    <cellStyle name="Normal 2 2 27 2 2 2 5 7" xfId="36691"/>
    <cellStyle name="Normal 2 2 27 2 2 2 5 8" xfId="40422"/>
    <cellStyle name="Normal 2 2 27 2 2 2 6" xfId="6140"/>
    <cellStyle name="Normal 2 2 27 2 2 2 6 2" xfId="12065"/>
    <cellStyle name="Normal 2 2 27 2 2 2 6 2 2" xfId="25495"/>
    <cellStyle name="Normal 2 2 27 2 2 2 6 3" xfId="18009"/>
    <cellStyle name="Normal 2 2 27 2 2 2 6 3 2" xfId="21760"/>
    <cellStyle name="Normal 2 2 27 2 2 2 6 4" xfId="14248"/>
    <cellStyle name="Normal 2 2 27 2 2 2 6 5" xfId="29232"/>
    <cellStyle name="Normal 2 2 27 2 2 2 6 6" xfId="32959"/>
    <cellStyle name="Normal 2 2 27 2 2 2 6 7" xfId="36692"/>
    <cellStyle name="Normal 2 2 27 2 2 2 6 8" xfId="40423"/>
    <cellStyle name="Normal 2 2 27 2 2 2 7" xfId="6141"/>
    <cellStyle name="Normal 2 2 27 2 2 2 7 2" xfId="12066"/>
    <cellStyle name="Normal 2 2 27 2 2 2 7 2 2" xfId="25496"/>
    <cellStyle name="Normal 2 2 27 2 2 2 7 3" xfId="18010"/>
    <cellStyle name="Normal 2 2 27 2 2 2 7 3 2" xfId="21761"/>
    <cellStyle name="Normal 2 2 27 2 2 2 7 4" xfId="14249"/>
    <cellStyle name="Normal 2 2 27 2 2 2 7 5" xfId="29233"/>
    <cellStyle name="Normal 2 2 27 2 2 2 7 6" xfId="32960"/>
    <cellStyle name="Normal 2 2 27 2 2 2 7 7" xfId="36693"/>
    <cellStyle name="Normal 2 2 27 2 2 2 7 8" xfId="40424"/>
    <cellStyle name="Normal 2 2 27 2 2 2 8" xfId="6142"/>
    <cellStyle name="Normal 2 2 27 2 2 2 8 2" xfId="12067"/>
    <cellStyle name="Normal 2 2 27 2 2 2 8 2 2" xfId="25497"/>
    <cellStyle name="Normal 2 2 27 2 2 2 8 3" xfId="18011"/>
    <cellStyle name="Normal 2 2 27 2 2 2 8 3 2" xfId="21762"/>
    <cellStyle name="Normal 2 2 27 2 2 2 8 4" xfId="14250"/>
    <cellStyle name="Normal 2 2 27 2 2 2 8 5" xfId="29234"/>
    <cellStyle name="Normal 2 2 27 2 2 2 8 6" xfId="32961"/>
    <cellStyle name="Normal 2 2 27 2 2 2 8 7" xfId="36694"/>
    <cellStyle name="Normal 2 2 27 2 2 2 8 8" xfId="40425"/>
    <cellStyle name="Normal 2 2 27 2 2 2 9" xfId="6143"/>
    <cellStyle name="Normal 2 2 27 2 2 2 9 2" xfId="12068"/>
    <cellStyle name="Normal 2 2 27 2 2 2 9 2 2" xfId="25498"/>
    <cellStyle name="Normal 2 2 27 2 2 2 9 3" xfId="18012"/>
    <cellStyle name="Normal 2 2 27 2 2 2 9 3 2" xfId="21763"/>
    <cellStyle name="Normal 2 2 27 2 2 2 9 4" xfId="14251"/>
    <cellStyle name="Normal 2 2 27 2 2 2 9 5" xfId="29235"/>
    <cellStyle name="Normal 2 2 27 2 2 2 9 6" xfId="32962"/>
    <cellStyle name="Normal 2 2 27 2 2 2 9 7" xfId="36695"/>
    <cellStyle name="Normal 2 2 27 2 2 2 9 8" xfId="40426"/>
    <cellStyle name="Normal 2 2 27 2 2 3" xfId="6144"/>
    <cellStyle name="Normal 2 2 27 2 2 3 10" xfId="6145"/>
    <cellStyle name="Normal 2 2 27 2 2 3 10 2" xfId="12070"/>
    <cellStyle name="Normal 2 2 27 2 2 3 10 2 2" xfId="25500"/>
    <cellStyle name="Normal 2 2 27 2 2 3 10 3" xfId="18014"/>
    <cellStyle name="Normal 2 2 27 2 2 3 10 3 2" xfId="21765"/>
    <cellStyle name="Normal 2 2 27 2 2 3 10 4" xfId="14253"/>
    <cellStyle name="Normal 2 2 27 2 2 3 10 5" xfId="29237"/>
    <cellStyle name="Normal 2 2 27 2 2 3 10 6" xfId="32964"/>
    <cellStyle name="Normal 2 2 27 2 2 3 10 7" xfId="36697"/>
    <cellStyle name="Normal 2 2 27 2 2 3 10 8" xfId="40428"/>
    <cellStyle name="Normal 2 2 27 2 2 3 11" xfId="6146"/>
    <cellStyle name="Normal 2 2 27 2 2 3 11 2" xfId="12071"/>
    <cellStyle name="Normal 2 2 27 2 2 3 11 2 2" xfId="25501"/>
    <cellStyle name="Normal 2 2 27 2 2 3 11 3" xfId="18015"/>
    <cellStyle name="Normal 2 2 27 2 2 3 11 3 2" xfId="21766"/>
    <cellStyle name="Normal 2 2 27 2 2 3 11 4" xfId="14254"/>
    <cellStyle name="Normal 2 2 27 2 2 3 11 5" xfId="29238"/>
    <cellStyle name="Normal 2 2 27 2 2 3 11 6" xfId="32965"/>
    <cellStyle name="Normal 2 2 27 2 2 3 11 7" xfId="36698"/>
    <cellStyle name="Normal 2 2 27 2 2 3 11 8" xfId="40429"/>
    <cellStyle name="Normal 2 2 27 2 2 3 12" xfId="12069"/>
    <cellStyle name="Normal 2 2 27 2 2 3 12 2" xfId="25499"/>
    <cellStyle name="Normal 2 2 27 2 2 3 13" xfId="18013"/>
    <cellStyle name="Normal 2 2 27 2 2 3 13 2" xfId="21764"/>
    <cellStyle name="Normal 2 2 27 2 2 3 14" xfId="14252"/>
    <cellStyle name="Normal 2 2 27 2 2 3 15" xfId="29236"/>
    <cellStyle name="Normal 2 2 27 2 2 3 16" xfId="32963"/>
    <cellStyle name="Normal 2 2 27 2 2 3 17" xfId="36696"/>
    <cellStyle name="Normal 2 2 27 2 2 3 18" xfId="40427"/>
    <cellStyle name="Normal 2 2 27 2 2 3 2" xfId="6147"/>
    <cellStyle name="Normal 2 2 27 2 2 3 2 10" xfId="6148"/>
    <cellStyle name="Normal 2 2 27 2 2 3 2 11" xfId="6149"/>
    <cellStyle name="Normal 2 2 27 2 2 3 2 2" xfId="6150"/>
    <cellStyle name="Normal 2 2 27 2 2 3 2 2 2" xfId="6151"/>
    <cellStyle name="Normal 2 2 27 2 2 3 2 2 3" xfId="12074"/>
    <cellStyle name="Normal 2 2 27 2 2 3 2 2 3 2" xfId="25502"/>
    <cellStyle name="Normal 2 2 27 2 2 3 2 2 4" xfId="18016"/>
    <cellStyle name="Normal 2 2 27 2 2 3 2 2 4 2" xfId="21767"/>
    <cellStyle name="Normal 2 2 27 2 2 3 2 2 5" xfId="14255"/>
    <cellStyle name="Normal 2 2 27 2 2 3 2 2 6" xfId="29239"/>
    <cellStyle name="Normal 2 2 27 2 2 3 2 2 7" xfId="32966"/>
    <cellStyle name="Normal 2 2 27 2 2 3 2 2 8" xfId="36699"/>
    <cellStyle name="Normal 2 2 27 2 2 3 2 2 9" xfId="40430"/>
    <cellStyle name="Normal 2 2 27 2 2 3 2 3" xfId="6152"/>
    <cellStyle name="Normal 2 2 27 2 2 3 2 4" xfId="6153"/>
    <cellStyle name="Normal 2 2 27 2 2 3 2 5" xfId="6154"/>
    <cellStyle name="Normal 2 2 27 2 2 3 2 6" xfId="6155"/>
    <cellStyle name="Normal 2 2 27 2 2 3 2 7" xfId="6156"/>
    <cellStyle name="Normal 2 2 27 2 2 3 2 8" xfId="6157"/>
    <cellStyle name="Normal 2 2 27 2 2 3 2 9" xfId="6158"/>
    <cellStyle name="Normal 2 2 27 2 2 3 3" xfId="6159"/>
    <cellStyle name="Normal 2 2 27 2 2 3 3 2" xfId="6160"/>
    <cellStyle name="Normal 2 2 27 2 2 3 3 2 2" xfId="12083"/>
    <cellStyle name="Normal 2 2 27 2 2 3 3 2 2 2" xfId="25503"/>
    <cellStyle name="Normal 2 2 27 2 2 3 3 2 3" xfId="18017"/>
    <cellStyle name="Normal 2 2 27 2 2 3 3 2 3 2" xfId="21768"/>
    <cellStyle name="Normal 2 2 27 2 2 3 3 2 4" xfId="14256"/>
    <cellStyle name="Normal 2 2 27 2 2 3 3 2 5" xfId="29240"/>
    <cellStyle name="Normal 2 2 27 2 2 3 3 2 6" xfId="32967"/>
    <cellStyle name="Normal 2 2 27 2 2 3 3 2 7" xfId="36700"/>
    <cellStyle name="Normal 2 2 27 2 2 3 3 2 8" xfId="40431"/>
    <cellStyle name="Normal 2 2 27 2 2 3 4" xfId="6161"/>
    <cellStyle name="Normal 2 2 27 2 2 3 4 2" xfId="12084"/>
    <cellStyle name="Normal 2 2 27 2 2 3 4 2 2" xfId="25504"/>
    <cellStyle name="Normal 2 2 27 2 2 3 4 3" xfId="18018"/>
    <cellStyle name="Normal 2 2 27 2 2 3 4 3 2" xfId="21769"/>
    <cellStyle name="Normal 2 2 27 2 2 3 4 4" xfId="14257"/>
    <cellStyle name="Normal 2 2 27 2 2 3 4 5" xfId="29241"/>
    <cellStyle name="Normal 2 2 27 2 2 3 4 6" xfId="32968"/>
    <cellStyle name="Normal 2 2 27 2 2 3 4 7" xfId="36701"/>
    <cellStyle name="Normal 2 2 27 2 2 3 4 8" xfId="40432"/>
    <cellStyle name="Normal 2 2 27 2 2 3 5" xfId="6162"/>
    <cellStyle name="Normal 2 2 27 2 2 3 5 2" xfId="12085"/>
    <cellStyle name="Normal 2 2 27 2 2 3 5 2 2" xfId="25505"/>
    <cellStyle name="Normal 2 2 27 2 2 3 5 3" xfId="18019"/>
    <cellStyle name="Normal 2 2 27 2 2 3 5 3 2" xfId="21770"/>
    <cellStyle name="Normal 2 2 27 2 2 3 5 4" xfId="14258"/>
    <cellStyle name="Normal 2 2 27 2 2 3 5 5" xfId="29242"/>
    <cellStyle name="Normal 2 2 27 2 2 3 5 6" xfId="32969"/>
    <cellStyle name="Normal 2 2 27 2 2 3 5 7" xfId="36702"/>
    <cellStyle name="Normal 2 2 27 2 2 3 5 8" xfId="40433"/>
    <cellStyle name="Normal 2 2 27 2 2 3 6" xfId="6163"/>
    <cellStyle name="Normal 2 2 27 2 2 3 6 2" xfId="12086"/>
    <cellStyle name="Normal 2 2 27 2 2 3 6 2 2" xfId="25506"/>
    <cellStyle name="Normal 2 2 27 2 2 3 6 3" xfId="18020"/>
    <cellStyle name="Normal 2 2 27 2 2 3 6 3 2" xfId="21771"/>
    <cellStyle name="Normal 2 2 27 2 2 3 6 4" xfId="14259"/>
    <cellStyle name="Normal 2 2 27 2 2 3 6 5" xfId="29243"/>
    <cellStyle name="Normal 2 2 27 2 2 3 6 6" xfId="32970"/>
    <cellStyle name="Normal 2 2 27 2 2 3 6 7" xfId="36703"/>
    <cellStyle name="Normal 2 2 27 2 2 3 6 8" xfId="40434"/>
    <cellStyle name="Normal 2 2 27 2 2 3 7" xfId="6164"/>
    <cellStyle name="Normal 2 2 27 2 2 3 7 2" xfId="12087"/>
    <cellStyle name="Normal 2 2 27 2 2 3 7 2 2" xfId="25507"/>
    <cellStyle name="Normal 2 2 27 2 2 3 7 3" xfId="18021"/>
    <cellStyle name="Normal 2 2 27 2 2 3 7 3 2" xfId="21772"/>
    <cellStyle name="Normal 2 2 27 2 2 3 7 4" xfId="14260"/>
    <cellStyle name="Normal 2 2 27 2 2 3 7 5" xfId="29244"/>
    <cellStyle name="Normal 2 2 27 2 2 3 7 6" xfId="32971"/>
    <cellStyle name="Normal 2 2 27 2 2 3 7 7" xfId="36704"/>
    <cellStyle name="Normal 2 2 27 2 2 3 7 8" xfId="40435"/>
    <cellStyle name="Normal 2 2 27 2 2 3 8" xfId="6165"/>
    <cellStyle name="Normal 2 2 27 2 2 3 8 2" xfId="12088"/>
    <cellStyle name="Normal 2 2 27 2 2 3 8 2 2" xfId="25508"/>
    <cellStyle name="Normal 2 2 27 2 2 3 8 3" xfId="18022"/>
    <cellStyle name="Normal 2 2 27 2 2 3 8 3 2" xfId="21773"/>
    <cellStyle name="Normal 2 2 27 2 2 3 8 4" xfId="14261"/>
    <cellStyle name="Normal 2 2 27 2 2 3 8 5" xfId="29245"/>
    <cellStyle name="Normal 2 2 27 2 2 3 8 6" xfId="32972"/>
    <cellStyle name="Normal 2 2 27 2 2 3 8 7" xfId="36705"/>
    <cellStyle name="Normal 2 2 27 2 2 3 8 8" xfId="40436"/>
    <cellStyle name="Normal 2 2 27 2 2 3 9" xfId="6166"/>
    <cellStyle name="Normal 2 2 27 2 2 3 9 2" xfId="12089"/>
    <cellStyle name="Normal 2 2 27 2 2 3 9 2 2" xfId="25509"/>
    <cellStyle name="Normal 2 2 27 2 2 3 9 3" xfId="18023"/>
    <cellStyle name="Normal 2 2 27 2 2 3 9 3 2" xfId="21774"/>
    <cellStyle name="Normal 2 2 27 2 2 3 9 4" xfId="14262"/>
    <cellStyle name="Normal 2 2 27 2 2 3 9 5" xfId="29246"/>
    <cellStyle name="Normal 2 2 27 2 2 3 9 6" xfId="32973"/>
    <cellStyle name="Normal 2 2 27 2 2 3 9 7" xfId="36706"/>
    <cellStyle name="Normal 2 2 27 2 2 3 9 8" xfId="40437"/>
    <cellStyle name="Normal 2 2 27 2 2 4" xfId="6167"/>
    <cellStyle name="Normal 2 2 27 2 2 4 2" xfId="6168"/>
    <cellStyle name="Normal 2 2 27 2 2 4 3" xfId="12090"/>
    <cellStyle name="Normal 2 2 27 2 2 4 3 2" xfId="25510"/>
    <cellStyle name="Normal 2 2 27 2 2 4 4" xfId="18024"/>
    <cellStyle name="Normal 2 2 27 2 2 4 4 2" xfId="21775"/>
    <cellStyle name="Normal 2 2 27 2 2 4 5" xfId="14263"/>
    <cellStyle name="Normal 2 2 27 2 2 4 6" xfId="29247"/>
    <cellStyle name="Normal 2 2 27 2 2 4 7" xfId="32974"/>
    <cellStyle name="Normal 2 2 27 2 2 4 8" xfId="36707"/>
    <cellStyle name="Normal 2 2 27 2 2 4 9" xfId="40438"/>
    <cellStyle name="Normal 2 2 27 2 2 5" xfId="6169"/>
    <cellStyle name="Normal 2 2 27 2 2 6" xfId="6170"/>
    <cellStyle name="Normal 2 2 27 2 2 7" xfId="6171"/>
    <cellStyle name="Normal 2 2 27 2 2 8" xfId="6172"/>
    <cellStyle name="Normal 2 2 27 2 2 9" xfId="6173"/>
    <cellStyle name="Normal 2 2 27 2 20" xfId="40399"/>
    <cellStyle name="Normal 2 2 27 2 3" xfId="6174"/>
    <cellStyle name="Normal 2 2 27 2 3 10" xfId="6175"/>
    <cellStyle name="Normal 2 2 27 2 3 11" xfId="6176"/>
    <cellStyle name="Normal 2 2 27 2 3 12" xfId="6177"/>
    <cellStyle name="Normal 2 2 27 2 3 2" xfId="6178"/>
    <cellStyle name="Normal 2 2 27 2 3 2 10" xfId="6179"/>
    <cellStyle name="Normal 2 2 27 2 3 2 10 2" xfId="12094"/>
    <cellStyle name="Normal 2 2 27 2 3 2 10 2 2" xfId="25512"/>
    <cellStyle name="Normal 2 2 27 2 3 2 10 3" xfId="18026"/>
    <cellStyle name="Normal 2 2 27 2 3 2 10 3 2" xfId="21777"/>
    <cellStyle name="Normal 2 2 27 2 3 2 10 4" xfId="14265"/>
    <cellStyle name="Normal 2 2 27 2 3 2 10 5" xfId="29249"/>
    <cellStyle name="Normal 2 2 27 2 3 2 10 6" xfId="32976"/>
    <cellStyle name="Normal 2 2 27 2 3 2 10 7" xfId="36709"/>
    <cellStyle name="Normal 2 2 27 2 3 2 10 8" xfId="40440"/>
    <cellStyle name="Normal 2 2 27 2 3 2 11" xfId="6180"/>
    <cellStyle name="Normal 2 2 27 2 3 2 11 2" xfId="12095"/>
    <cellStyle name="Normal 2 2 27 2 3 2 11 2 2" xfId="25513"/>
    <cellStyle name="Normal 2 2 27 2 3 2 11 3" xfId="18027"/>
    <cellStyle name="Normal 2 2 27 2 3 2 11 3 2" xfId="21778"/>
    <cellStyle name="Normal 2 2 27 2 3 2 11 4" xfId="14266"/>
    <cellStyle name="Normal 2 2 27 2 3 2 11 5" xfId="29250"/>
    <cellStyle name="Normal 2 2 27 2 3 2 11 6" xfId="32977"/>
    <cellStyle name="Normal 2 2 27 2 3 2 11 7" xfId="36710"/>
    <cellStyle name="Normal 2 2 27 2 3 2 11 8" xfId="40441"/>
    <cellStyle name="Normal 2 2 27 2 3 2 12" xfId="12093"/>
    <cellStyle name="Normal 2 2 27 2 3 2 12 2" xfId="25511"/>
    <cellStyle name="Normal 2 2 27 2 3 2 13" xfId="18025"/>
    <cellStyle name="Normal 2 2 27 2 3 2 13 2" xfId="21776"/>
    <cellStyle name="Normal 2 2 27 2 3 2 14" xfId="14264"/>
    <cellStyle name="Normal 2 2 27 2 3 2 15" xfId="29248"/>
    <cellStyle name="Normal 2 2 27 2 3 2 16" xfId="32975"/>
    <cellStyle name="Normal 2 2 27 2 3 2 17" xfId="36708"/>
    <cellStyle name="Normal 2 2 27 2 3 2 18" xfId="40439"/>
    <cellStyle name="Normal 2 2 27 2 3 2 2" xfId="6181"/>
    <cellStyle name="Normal 2 2 27 2 3 2 2 10" xfId="6182"/>
    <cellStyle name="Normal 2 2 27 2 3 2 2 11" xfId="6183"/>
    <cellStyle name="Normal 2 2 27 2 3 2 2 2" xfId="6184"/>
    <cellStyle name="Normal 2 2 27 2 3 2 2 2 2" xfId="6185"/>
    <cellStyle name="Normal 2 2 27 2 3 2 2 2 3" xfId="12099"/>
    <cellStyle name="Normal 2 2 27 2 3 2 2 2 3 2" xfId="25514"/>
    <cellStyle name="Normal 2 2 27 2 3 2 2 2 4" xfId="18028"/>
    <cellStyle name="Normal 2 2 27 2 3 2 2 2 4 2" xfId="21779"/>
    <cellStyle name="Normal 2 2 27 2 3 2 2 2 5" xfId="14267"/>
    <cellStyle name="Normal 2 2 27 2 3 2 2 2 6" xfId="29251"/>
    <cellStyle name="Normal 2 2 27 2 3 2 2 2 7" xfId="32978"/>
    <cellStyle name="Normal 2 2 27 2 3 2 2 2 8" xfId="36711"/>
    <cellStyle name="Normal 2 2 27 2 3 2 2 2 9" xfId="40442"/>
    <cellStyle name="Normal 2 2 27 2 3 2 2 3" xfId="6186"/>
    <cellStyle name="Normal 2 2 27 2 3 2 2 4" xfId="6187"/>
    <cellStyle name="Normal 2 2 27 2 3 2 2 5" xfId="6188"/>
    <cellStyle name="Normal 2 2 27 2 3 2 2 6" xfId="6189"/>
    <cellStyle name="Normal 2 2 27 2 3 2 2 7" xfId="6190"/>
    <cellStyle name="Normal 2 2 27 2 3 2 2 8" xfId="6191"/>
    <cellStyle name="Normal 2 2 27 2 3 2 2 9" xfId="6192"/>
    <cellStyle name="Normal 2 2 27 2 3 2 3" xfId="6193"/>
    <cellStyle name="Normal 2 2 27 2 3 2 3 2" xfId="6194"/>
    <cellStyle name="Normal 2 2 27 2 3 2 3 2 2" xfId="12107"/>
    <cellStyle name="Normal 2 2 27 2 3 2 3 2 2 2" xfId="25515"/>
    <cellStyle name="Normal 2 2 27 2 3 2 3 2 3" xfId="18029"/>
    <cellStyle name="Normal 2 2 27 2 3 2 3 2 3 2" xfId="21780"/>
    <cellStyle name="Normal 2 2 27 2 3 2 3 2 4" xfId="14268"/>
    <cellStyle name="Normal 2 2 27 2 3 2 3 2 5" xfId="29252"/>
    <cellStyle name="Normal 2 2 27 2 3 2 3 2 6" xfId="32979"/>
    <cellStyle name="Normal 2 2 27 2 3 2 3 2 7" xfId="36712"/>
    <cellStyle name="Normal 2 2 27 2 3 2 3 2 8" xfId="40443"/>
    <cellStyle name="Normal 2 2 27 2 3 2 4" xfId="6195"/>
    <cellStyle name="Normal 2 2 27 2 3 2 4 2" xfId="12108"/>
    <cellStyle name="Normal 2 2 27 2 3 2 4 2 2" xfId="25516"/>
    <cellStyle name="Normal 2 2 27 2 3 2 4 3" xfId="18030"/>
    <cellStyle name="Normal 2 2 27 2 3 2 4 3 2" xfId="21781"/>
    <cellStyle name="Normal 2 2 27 2 3 2 4 4" xfId="14269"/>
    <cellStyle name="Normal 2 2 27 2 3 2 4 5" xfId="29253"/>
    <cellStyle name="Normal 2 2 27 2 3 2 4 6" xfId="32980"/>
    <cellStyle name="Normal 2 2 27 2 3 2 4 7" xfId="36713"/>
    <cellStyle name="Normal 2 2 27 2 3 2 4 8" xfId="40444"/>
    <cellStyle name="Normal 2 2 27 2 3 2 5" xfId="6196"/>
    <cellStyle name="Normal 2 2 27 2 3 2 5 2" xfId="12109"/>
    <cellStyle name="Normal 2 2 27 2 3 2 5 2 2" xfId="25517"/>
    <cellStyle name="Normal 2 2 27 2 3 2 5 3" xfId="18031"/>
    <cellStyle name="Normal 2 2 27 2 3 2 5 3 2" xfId="21782"/>
    <cellStyle name="Normal 2 2 27 2 3 2 5 4" xfId="14270"/>
    <cellStyle name="Normal 2 2 27 2 3 2 5 5" xfId="29254"/>
    <cellStyle name="Normal 2 2 27 2 3 2 5 6" xfId="32981"/>
    <cellStyle name="Normal 2 2 27 2 3 2 5 7" xfId="36714"/>
    <cellStyle name="Normal 2 2 27 2 3 2 5 8" xfId="40445"/>
    <cellStyle name="Normal 2 2 27 2 3 2 6" xfId="6197"/>
    <cellStyle name="Normal 2 2 27 2 3 2 6 2" xfId="12110"/>
    <cellStyle name="Normal 2 2 27 2 3 2 6 2 2" xfId="25518"/>
    <cellStyle name="Normal 2 2 27 2 3 2 6 3" xfId="18032"/>
    <cellStyle name="Normal 2 2 27 2 3 2 6 3 2" xfId="21783"/>
    <cellStyle name="Normal 2 2 27 2 3 2 6 4" xfId="14271"/>
    <cellStyle name="Normal 2 2 27 2 3 2 6 5" xfId="29255"/>
    <cellStyle name="Normal 2 2 27 2 3 2 6 6" xfId="32982"/>
    <cellStyle name="Normal 2 2 27 2 3 2 6 7" xfId="36715"/>
    <cellStyle name="Normal 2 2 27 2 3 2 6 8" xfId="40446"/>
    <cellStyle name="Normal 2 2 27 2 3 2 7" xfId="6198"/>
    <cellStyle name="Normal 2 2 27 2 3 2 7 2" xfId="12111"/>
    <cellStyle name="Normal 2 2 27 2 3 2 7 2 2" xfId="25519"/>
    <cellStyle name="Normal 2 2 27 2 3 2 7 3" xfId="18033"/>
    <cellStyle name="Normal 2 2 27 2 3 2 7 3 2" xfId="21784"/>
    <cellStyle name="Normal 2 2 27 2 3 2 7 4" xfId="14272"/>
    <cellStyle name="Normal 2 2 27 2 3 2 7 5" xfId="29256"/>
    <cellStyle name="Normal 2 2 27 2 3 2 7 6" xfId="32983"/>
    <cellStyle name="Normal 2 2 27 2 3 2 7 7" xfId="36716"/>
    <cellStyle name="Normal 2 2 27 2 3 2 7 8" xfId="40447"/>
    <cellStyle name="Normal 2 2 27 2 3 2 8" xfId="6199"/>
    <cellStyle name="Normal 2 2 27 2 3 2 8 2" xfId="12112"/>
    <cellStyle name="Normal 2 2 27 2 3 2 8 2 2" xfId="25520"/>
    <cellStyle name="Normal 2 2 27 2 3 2 8 3" xfId="18034"/>
    <cellStyle name="Normal 2 2 27 2 3 2 8 3 2" xfId="21785"/>
    <cellStyle name="Normal 2 2 27 2 3 2 8 4" xfId="14273"/>
    <cellStyle name="Normal 2 2 27 2 3 2 8 5" xfId="29257"/>
    <cellStyle name="Normal 2 2 27 2 3 2 8 6" xfId="32984"/>
    <cellStyle name="Normal 2 2 27 2 3 2 8 7" xfId="36717"/>
    <cellStyle name="Normal 2 2 27 2 3 2 8 8" xfId="40448"/>
    <cellStyle name="Normal 2 2 27 2 3 2 9" xfId="6200"/>
    <cellStyle name="Normal 2 2 27 2 3 2 9 2" xfId="12113"/>
    <cellStyle name="Normal 2 2 27 2 3 2 9 2 2" xfId="25521"/>
    <cellStyle name="Normal 2 2 27 2 3 2 9 3" xfId="18035"/>
    <cellStyle name="Normal 2 2 27 2 3 2 9 3 2" xfId="21786"/>
    <cellStyle name="Normal 2 2 27 2 3 2 9 4" xfId="14274"/>
    <cellStyle name="Normal 2 2 27 2 3 2 9 5" xfId="29258"/>
    <cellStyle name="Normal 2 2 27 2 3 2 9 6" xfId="32985"/>
    <cellStyle name="Normal 2 2 27 2 3 2 9 7" xfId="36718"/>
    <cellStyle name="Normal 2 2 27 2 3 2 9 8" xfId="40449"/>
    <cellStyle name="Normal 2 2 27 2 3 3" xfId="6201"/>
    <cellStyle name="Normal 2 2 27 2 3 3 2" xfId="6202"/>
    <cellStyle name="Normal 2 2 27 2 3 3 3" xfId="12114"/>
    <cellStyle name="Normal 2 2 27 2 3 3 3 2" xfId="25522"/>
    <cellStyle name="Normal 2 2 27 2 3 3 4" xfId="18036"/>
    <cellStyle name="Normal 2 2 27 2 3 3 4 2" xfId="21787"/>
    <cellStyle name="Normal 2 2 27 2 3 3 5" xfId="14275"/>
    <cellStyle name="Normal 2 2 27 2 3 3 6" xfId="29259"/>
    <cellStyle name="Normal 2 2 27 2 3 3 7" xfId="32986"/>
    <cellStyle name="Normal 2 2 27 2 3 3 8" xfId="36719"/>
    <cellStyle name="Normal 2 2 27 2 3 3 9" xfId="40450"/>
    <cellStyle name="Normal 2 2 27 2 3 4" xfId="6203"/>
    <cellStyle name="Normal 2 2 27 2 3 5" xfId="6204"/>
    <cellStyle name="Normal 2 2 27 2 3 6" xfId="6205"/>
    <cellStyle name="Normal 2 2 27 2 3 7" xfId="6206"/>
    <cellStyle name="Normal 2 2 27 2 3 8" xfId="6207"/>
    <cellStyle name="Normal 2 2 27 2 3 9" xfId="6208"/>
    <cellStyle name="Normal 2 2 27 2 4" xfId="6209"/>
    <cellStyle name="Normal 2 2 27 2 4 10" xfId="6210"/>
    <cellStyle name="Normal 2 2 27 2 4 11" xfId="6211"/>
    <cellStyle name="Normal 2 2 27 2 4 2" xfId="6212"/>
    <cellStyle name="Normal 2 2 27 2 4 2 2" xfId="6213"/>
    <cellStyle name="Normal 2 2 27 2 4 2 3" xfId="12123"/>
    <cellStyle name="Normal 2 2 27 2 4 2 3 2" xfId="25523"/>
    <cellStyle name="Normal 2 2 27 2 4 2 4" xfId="18037"/>
    <cellStyle name="Normal 2 2 27 2 4 2 4 2" xfId="21788"/>
    <cellStyle name="Normal 2 2 27 2 4 2 5" xfId="14276"/>
    <cellStyle name="Normal 2 2 27 2 4 2 6" xfId="29260"/>
    <cellStyle name="Normal 2 2 27 2 4 2 7" xfId="32987"/>
    <cellStyle name="Normal 2 2 27 2 4 2 8" xfId="36720"/>
    <cellStyle name="Normal 2 2 27 2 4 2 9" xfId="40451"/>
    <cellStyle name="Normal 2 2 27 2 4 3" xfId="6214"/>
    <cellStyle name="Normal 2 2 27 2 4 4" xfId="6215"/>
    <cellStyle name="Normal 2 2 27 2 4 5" xfId="6216"/>
    <cellStyle name="Normal 2 2 27 2 4 6" xfId="6217"/>
    <cellStyle name="Normal 2 2 27 2 4 7" xfId="6218"/>
    <cellStyle name="Normal 2 2 27 2 4 8" xfId="6219"/>
    <cellStyle name="Normal 2 2 27 2 4 9" xfId="6220"/>
    <cellStyle name="Normal 2 2 27 2 5" xfId="6221"/>
    <cellStyle name="Normal 2 2 27 2 5 2" xfId="6222"/>
    <cellStyle name="Normal 2 2 27 2 5 2 2" xfId="12128"/>
    <cellStyle name="Normal 2 2 27 2 5 2 2 2" xfId="25524"/>
    <cellStyle name="Normal 2 2 27 2 5 2 3" xfId="18038"/>
    <cellStyle name="Normal 2 2 27 2 5 2 3 2" xfId="21789"/>
    <cellStyle name="Normal 2 2 27 2 5 2 4" xfId="14277"/>
    <cellStyle name="Normal 2 2 27 2 5 2 5" xfId="29261"/>
    <cellStyle name="Normal 2 2 27 2 5 2 6" xfId="32988"/>
    <cellStyle name="Normal 2 2 27 2 5 2 7" xfId="36721"/>
    <cellStyle name="Normal 2 2 27 2 5 2 8" xfId="40452"/>
    <cellStyle name="Normal 2 2 27 2 6" xfId="6223"/>
    <cellStyle name="Normal 2 2 27 2 6 2" xfId="12129"/>
    <cellStyle name="Normal 2 2 27 2 6 2 2" xfId="25525"/>
    <cellStyle name="Normal 2 2 27 2 6 3" xfId="18039"/>
    <cellStyle name="Normal 2 2 27 2 6 3 2" xfId="21790"/>
    <cellStyle name="Normal 2 2 27 2 6 4" xfId="14278"/>
    <cellStyle name="Normal 2 2 27 2 6 5" xfId="29262"/>
    <cellStyle name="Normal 2 2 27 2 6 6" xfId="32989"/>
    <cellStyle name="Normal 2 2 27 2 6 7" xfId="36722"/>
    <cellStyle name="Normal 2 2 27 2 6 8" xfId="40453"/>
    <cellStyle name="Normal 2 2 27 2 7" xfId="6224"/>
    <cellStyle name="Normal 2 2 27 2 7 2" xfId="12130"/>
    <cellStyle name="Normal 2 2 27 2 7 2 2" xfId="25526"/>
    <cellStyle name="Normal 2 2 27 2 7 3" xfId="18040"/>
    <cellStyle name="Normal 2 2 27 2 7 3 2" xfId="21791"/>
    <cellStyle name="Normal 2 2 27 2 7 4" xfId="14279"/>
    <cellStyle name="Normal 2 2 27 2 7 5" xfId="29263"/>
    <cellStyle name="Normal 2 2 27 2 7 6" xfId="32990"/>
    <cellStyle name="Normal 2 2 27 2 7 7" xfId="36723"/>
    <cellStyle name="Normal 2 2 27 2 7 8" xfId="40454"/>
    <cellStyle name="Normal 2 2 27 2 8" xfId="6225"/>
    <cellStyle name="Normal 2 2 27 2 8 2" xfId="12131"/>
    <cellStyle name="Normal 2 2 27 2 8 2 2" xfId="25527"/>
    <cellStyle name="Normal 2 2 27 2 8 3" xfId="18041"/>
    <cellStyle name="Normal 2 2 27 2 8 3 2" xfId="21792"/>
    <cellStyle name="Normal 2 2 27 2 8 4" xfId="14280"/>
    <cellStyle name="Normal 2 2 27 2 8 5" xfId="29264"/>
    <cellStyle name="Normal 2 2 27 2 8 6" xfId="32991"/>
    <cellStyle name="Normal 2 2 27 2 8 7" xfId="36724"/>
    <cellStyle name="Normal 2 2 27 2 8 8" xfId="40455"/>
    <cellStyle name="Normal 2 2 27 2 9" xfId="6226"/>
    <cellStyle name="Normal 2 2 27 2 9 2" xfId="12132"/>
    <cellStyle name="Normal 2 2 27 2 9 2 2" xfId="25528"/>
    <cellStyle name="Normal 2 2 27 2 9 3" xfId="18042"/>
    <cellStyle name="Normal 2 2 27 2 9 3 2" xfId="21793"/>
    <cellStyle name="Normal 2 2 27 2 9 4" xfId="14281"/>
    <cellStyle name="Normal 2 2 27 2 9 5" xfId="29265"/>
    <cellStyle name="Normal 2 2 27 2 9 6" xfId="32992"/>
    <cellStyle name="Normal 2 2 27 2 9 7" xfId="36725"/>
    <cellStyle name="Normal 2 2 27 2 9 8" xfId="40456"/>
    <cellStyle name="Normal 2 2 27 3" xfId="6227"/>
    <cellStyle name="Normal 2 2 27 3 10" xfId="6228"/>
    <cellStyle name="Normal 2 2 27 3 10 2" xfId="12134"/>
    <cellStyle name="Normal 2 2 27 3 10 2 2" xfId="25530"/>
    <cellStyle name="Normal 2 2 27 3 10 3" xfId="18044"/>
    <cellStyle name="Normal 2 2 27 3 10 3 2" xfId="21795"/>
    <cellStyle name="Normal 2 2 27 3 10 4" xfId="14283"/>
    <cellStyle name="Normal 2 2 27 3 10 5" xfId="29267"/>
    <cellStyle name="Normal 2 2 27 3 10 6" xfId="32994"/>
    <cellStyle name="Normal 2 2 27 3 10 7" xfId="36727"/>
    <cellStyle name="Normal 2 2 27 3 10 8" xfId="40458"/>
    <cellStyle name="Normal 2 2 27 3 11" xfId="6229"/>
    <cellStyle name="Normal 2 2 27 3 11 2" xfId="12135"/>
    <cellStyle name="Normal 2 2 27 3 11 2 2" xfId="25531"/>
    <cellStyle name="Normal 2 2 27 3 11 3" xfId="18045"/>
    <cellStyle name="Normal 2 2 27 3 11 3 2" xfId="21796"/>
    <cellStyle name="Normal 2 2 27 3 11 4" xfId="14284"/>
    <cellStyle name="Normal 2 2 27 3 11 5" xfId="29268"/>
    <cellStyle name="Normal 2 2 27 3 11 6" xfId="32995"/>
    <cellStyle name="Normal 2 2 27 3 11 7" xfId="36728"/>
    <cellStyle name="Normal 2 2 27 3 11 8" xfId="40459"/>
    <cellStyle name="Normal 2 2 27 3 12" xfId="6230"/>
    <cellStyle name="Normal 2 2 27 3 12 2" xfId="12136"/>
    <cellStyle name="Normal 2 2 27 3 12 2 2" xfId="25532"/>
    <cellStyle name="Normal 2 2 27 3 12 3" xfId="18046"/>
    <cellStyle name="Normal 2 2 27 3 12 3 2" xfId="21797"/>
    <cellStyle name="Normal 2 2 27 3 12 4" xfId="14285"/>
    <cellStyle name="Normal 2 2 27 3 12 5" xfId="29269"/>
    <cellStyle name="Normal 2 2 27 3 12 6" xfId="32996"/>
    <cellStyle name="Normal 2 2 27 3 12 7" xfId="36729"/>
    <cellStyle name="Normal 2 2 27 3 12 8" xfId="40460"/>
    <cellStyle name="Normal 2 2 27 3 13" xfId="12133"/>
    <cellStyle name="Normal 2 2 27 3 13 2" xfId="25529"/>
    <cellStyle name="Normal 2 2 27 3 14" xfId="18043"/>
    <cellStyle name="Normal 2 2 27 3 14 2" xfId="21794"/>
    <cellStyle name="Normal 2 2 27 3 15" xfId="14282"/>
    <cellStyle name="Normal 2 2 27 3 16" xfId="29266"/>
    <cellStyle name="Normal 2 2 27 3 17" xfId="32993"/>
    <cellStyle name="Normal 2 2 27 3 18" xfId="36726"/>
    <cellStyle name="Normal 2 2 27 3 19" xfId="40457"/>
    <cellStyle name="Normal 2 2 27 3 2" xfId="6231"/>
    <cellStyle name="Normal 2 2 27 3 2 10" xfId="6232"/>
    <cellStyle name="Normal 2 2 27 3 2 11" xfId="6233"/>
    <cellStyle name="Normal 2 2 27 3 2 12" xfId="6234"/>
    <cellStyle name="Normal 2 2 27 3 2 2" xfId="6235"/>
    <cellStyle name="Normal 2 2 27 3 2 2 10" xfId="6236"/>
    <cellStyle name="Normal 2 2 27 3 2 2 10 2" xfId="12139"/>
    <cellStyle name="Normal 2 2 27 3 2 2 10 2 2" xfId="25534"/>
    <cellStyle name="Normal 2 2 27 3 2 2 10 3" xfId="18048"/>
    <cellStyle name="Normal 2 2 27 3 2 2 10 3 2" xfId="21799"/>
    <cellStyle name="Normal 2 2 27 3 2 2 10 4" xfId="14287"/>
    <cellStyle name="Normal 2 2 27 3 2 2 10 5" xfId="29271"/>
    <cellStyle name="Normal 2 2 27 3 2 2 10 6" xfId="32998"/>
    <cellStyle name="Normal 2 2 27 3 2 2 10 7" xfId="36731"/>
    <cellStyle name="Normal 2 2 27 3 2 2 10 8" xfId="40462"/>
    <cellStyle name="Normal 2 2 27 3 2 2 11" xfId="6237"/>
    <cellStyle name="Normal 2 2 27 3 2 2 11 2" xfId="12140"/>
    <cellStyle name="Normal 2 2 27 3 2 2 11 2 2" xfId="25535"/>
    <cellStyle name="Normal 2 2 27 3 2 2 11 3" xfId="18049"/>
    <cellStyle name="Normal 2 2 27 3 2 2 11 3 2" xfId="21800"/>
    <cellStyle name="Normal 2 2 27 3 2 2 11 4" xfId="14288"/>
    <cellStyle name="Normal 2 2 27 3 2 2 11 5" xfId="29272"/>
    <cellStyle name="Normal 2 2 27 3 2 2 11 6" xfId="32999"/>
    <cellStyle name="Normal 2 2 27 3 2 2 11 7" xfId="36732"/>
    <cellStyle name="Normal 2 2 27 3 2 2 11 8" xfId="40463"/>
    <cellStyle name="Normal 2 2 27 3 2 2 12" xfId="12138"/>
    <cellStyle name="Normal 2 2 27 3 2 2 12 2" xfId="25533"/>
    <cellStyle name="Normal 2 2 27 3 2 2 13" xfId="18047"/>
    <cellStyle name="Normal 2 2 27 3 2 2 13 2" xfId="21798"/>
    <cellStyle name="Normal 2 2 27 3 2 2 14" xfId="14286"/>
    <cellStyle name="Normal 2 2 27 3 2 2 15" xfId="29270"/>
    <cellStyle name="Normal 2 2 27 3 2 2 16" xfId="32997"/>
    <cellStyle name="Normal 2 2 27 3 2 2 17" xfId="36730"/>
    <cellStyle name="Normal 2 2 27 3 2 2 18" xfId="40461"/>
    <cellStyle name="Normal 2 2 27 3 2 2 2" xfId="6238"/>
    <cellStyle name="Normal 2 2 27 3 2 2 2 10" xfId="6239"/>
    <cellStyle name="Normal 2 2 27 3 2 2 2 11" xfId="6240"/>
    <cellStyle name="Normal 2 2 27 3 2 2 2 2" xfId="6241"/>
    <cellStyle name="Normal 2 2 27 3 2 2 2 2 2" xfId="6242"/>
    <cellStyle name="Normal 2 2 27 3 2 2 2 2 3" xfId="12144"/>
    <cellStyle name="Normal 2 2 27 3 2 2 2 2 3 2" xfId="25536"/>
    <cellStyle name="Normal 2 2 27 3 2 2 2 2 4" xfId="18050"/>
    <cellStyle name="Normal 2 2 27 3 2 2 2 2 4 2" xfId="21801"/>
    <cellStyle name="Normal 2 2 27 3 2 2 2 2 5" xfId="14289"/>
    <cellStyle name="Normal 2 2 27 3 2 2 2 2 6" xfId="29273"/>
    <cellStyle name="Normal 2 2 27 3 2 2 2 2 7" xfId="33000"/>
    <cellStyle name="Normal 2 2 27 3 2 2 2 2 8" xfId="36733"/>
    <cellStyle name="Normal 2 2 27 3 2 2 2 2 9" xfId="40464"/>
    <cellStyle name="Normal 2 2 27 3 2 2 2 3" xfId="6243"/>
    <cellStyle name="Normal 2 2 27 3 2 2 2 4" xfId="6244"/>
    <cellStyle name="Normal 2 2 27 3 2 2 2 5" xfId="6245"/>
    <cellStyle name="Normal 2 2 27 3 2 2 2 6" xfId="6246"/>
    <cellStyle name="Normal 2 2 27 3 2 2 2 7" xfId="6247"/>
    <cellStyle name="Normal 2 2 27 3 2 2 2 8" xfId="6248"/>
    <cellStyle name="Normal 2 2 27 3 2 2 2 9" xfId="6249"/>
    <cellStyle name="Normal 2 2 27 3 2 2 3" xfId="6250"/>
    <cellStyle name="Normal 2 2 27 3 2 2 3 2" xfId="6251"/>
    <cellStyle name="Normal 2 2 27 3 2 2 3 2 2" xfId="12153"/>
    <cellStyle name="Normal 2 2 27 3 2 2 3 2 2 2" xfId="25537"/>
    <cellStyle name="Normal 2 2 27 3 2 2 3 2 3" xfId="18051"/>
    <cellStyle name="Normal 2 2 27 3 2 2 3 2 3 2" xfId="21802"/>
    <cellStyle name="Normal 2 2 27 3 2 2 3 2 4" xfId="14290"/>
    <cellStyle name="Normal 2 2 27 3 2 2 3 2 5" xfId="29274"/>
    <cellStyle name="Normal 2 2 27 3 2 2 3 2 6" xfId="33001"/>
    <cellStyle name="Normal 2 2 27 3 2 2 3 2 7" xfId="36734"/>
    <cellStyle name="Normal 2 2 27 3 2 2 3 2 8" xfId="40465"/>
    <cellStyle name="Normal 2 2 27 3 2 2 4" xfId="6252"/>
    <cellStyle name="Normal 2 2 27 3 2 2 4 2" xfId="12154"/>
    <cellStyle name="Normal 2 2 27 3 2 2 4 2 2" xfId="25538"/>
    <cellStyle name="Normal 2 2 27 3 2 2 4 3" xfId="18052"/>
    <cellStyle name="Normal 2 2 27 3 2 2 4 3 2" xfId="21803"/>
    <cellStyle name="Normal 2 2 27 3 2 2 4 4" xfId="14291"/>
    <cellStyle name="Normal 2 2 27 3 2 2 4 5" xfId="29275"/>
    <cellStyle name="Normal 2 2 27 3 2 2 4 6" xfId="33002"/>
    <cellStyle name="Normal 2 2 27 3 2 2 4 7" xfId="36735"/>
    <cellStyle name="Normal 2 2 27 3 2 2 4 8" xfId="40466"/>
    <cellStyle name="Normal 2 2 27 3 2 2 5" xfId="6253"/>
    <cellStyle name="Normal 2 2 27 3 2 2 5 2" xfId="12155"/>
    <cellStyle name="Normal 2 2 27 3 2 2 5 2 2" xfId="25539"/>
    <cellStyle name="Normal 2 2 27 3 2 2 5 3" xfId="18053"/>
    <cellStyle name="Normal 2 2 27 3 2 2 5 3 2" xfId="21804"/>
    <cellStyle name="Normal 2 2 27 3 2 2 5 4" xfId="14292"/>
    <cellStyle name="Normal 2 2 27 3 2 2 5 5" xfId="29276"/>
    <cellStyle name="Normal 2 2 27 3 2 2 5 6" xfId="33003"/>
    <cellStyle name="Normal 2 2 27 3 2 2 5 7" xfId="36736"/>
    <cellStyle name="Normal 2 2 27 3 2 2 5 8" xfId="40467"/>
    <cellStyle name="Normal 2 2 27 3 2 2 6" xfId="6254"/>
    <cellStyle name="Normal 2 2 27 3 2 2 6 2" xfId="12156"/>
    <cellStyle name="Normal 2 2 27 3 2 2 6 2 2" xfId="25540"/>
    <cellStyle name="Normal 2 2 27 3 2 2 6 3" xfId="18054"/>
    <cellStyle name="Normal 2 2 27 3 2 2 6 3 2" xfId="21805"/>
    <cellStyle name="Normal 2 2 27 3 2 2 6 4" xfId="14293"/>
    <cellStyle name="Normal 2 2 27 3 2 2 6 5" xfId="29277"/>
    <cellStyle name="Normal 2 2 27 3 2 2 6 6" xfId="33004"/>
    <cellStyle name="Normal 2 2 27 3 2 2 6 7" xfId="36737"/>
    <cellStyle name="Normal 2 2 27 3 2 2 6 8" xfId="40468"/>
    <cellStyle name="Normal 2 2 27 3 2 2 7" xfId="6255"/>
    <cellStyle name="Normal 2 2 27 3 2 2 7 2" xfId="12157"/>
    <cellStyle name="Normal 2 2 27 3 2 2 7 2 2" xfId="25541"/>
    <cellStyle name="Normal 2 2 27 3 2 2 7 3" xfId="18055"/>
    <cellStyle name="Normal 2 2 27 3 2 2 7 3 2" xfId="21806"/>
    <cellStyle name="Normal 2 2 27 3 2 2 7 4" xfId="14294"/>
    <cellStyle name="Normal 2 2 27 3 2 2 7 5" xfId="29278"/>
    <cellStyle name="Normal 2 2 27 3 2 2 7 6" xfId="33005"/>
    <cellStyle name="Normal 2 2 27 3 2 2 7 7" xfId="36738"/>
    <cellStyle name="Normal 2 2 27 3 2 2 7 8" xfId="40469"/>
    <cellStyle name="Normal 2 2 27 3 2 2 8" xfId="6256"/>
    <cellStyle name="Normal 2 2 27 3 2 2 8 2" xfId="12158"/>
    <cellStyle name="Normal 2 2 27 3 2 2 8 2 2" xfId="25542"/>
    <cellStyle name="Normal 2 2 27 3 2 2 8 3" xfId="18056"/>
    <cellStyle name="Normal 2 2 27 3 2 2 8 3 2" xfId="21807"/>
    <cellStyle name="Normal 2 2 27 3 2 2 8 4" xfId="14295"/>
    <cellStyle name="Normal 2 2 27 3 2 2 8 5" xfId="29279"/>
    <cellStyle name="Normal 2 2 27 3 2 2 8 6" xfId="33006"/>
    <cellStyle name="Normal 2 2 27 3 2 2 8 7" xfId="36739"/>
    <cellStyle name="Normal 2 2 27 3 2 2 8 8" xfId="40470"/>
    <cellStyle name="Normal 2 2 27 3 2 2 9" xfId="6257"/>
    <cellStyle name="Normal 2 2 27 3 2 2 9 2" xfId="12159"/>
    <cellStyle name="Normal 2 2 27 3 2 2 9 2 2" xfId="25543"/>
    <cellStyle name="Normal 2 2 27 3 2 2 9 3" xfId="18057"/>
    <cellStyle name="Normal 2 2 27 3 2 2 9 3 2" xfId="21808"/>
    <cellStyle name="Normal 2 2 27 3 2 2 9 4" xfId="14296"/>
    <cellStyle name="Normal 2 2 27 3 2 2 9 5" xfId="29280"/>
    <cellStyle name="Normal 2 2 27 3 2 2 9 6" xfId="33007"/>
    <cellStyle name="Normal 2 2 27 3 2 2 9 7" xfId="36740"/>
    <cellStyle name="Normal 2 2 27 3 2 2 9 8" xfId="40471"/>
    <cellStyle name="Normal 2 2 27 3 2 3" xfId="6258"/>
    <cellStyle name="Normal 2 2 27 3 2 3 2" xfId="6259"/>
    <cellStyle name="Normal 2 2 27 3 2 3 3" xfId="12160"/>
    <cellStyle name="Normal 2 2 27 3 2 3 3 2" xfId="25544"/>
    <cellStyle name="Normal 2 2 27 3 2 3 4" xfId="18058"/>
    <cellStyle name="Normal 2 2 27 3 2 3 4 2" xfId="21809"/>
    <cellStyle name="Normal 2 2 27 3 2 3 5" xfId="14297"/>
    <cellStyle name="Normal 2 2 27 3 2 3 6" xfId="29281"/>
    <cellStyle name="Normal 2 2 27 3 2 3 7" xfId="33008"/>
    <cellStyle name="Normal 2 2 27 3 2 3 8" xfId="36741"/>
    <cellStyle name="Normal 2 2 27 3 2 3 9" xfId="40472"/>
    <cellStyle name="Normal 2 2 27 3 2 4" xfId="6260"/>
    <cellStyle name="Normal 2 2 27 3 2 5" xfId="6261"/>
    <cellStyle name="Normal 2 2 27 3 2 6" xfId="6262"/>
    <cellStyle name="Normal 2 2 27 3 2 7" xfId="6263"/>
    <cellStyle name="Normal 2 2 27 3 2 8" xfId="6264"/>
    <cellStyle name="Normal 2 2 27 3 2 9" xfId="6265"/>
    <cellStyle name="Normal 2 2 27 3 3" xfId="6266"/>
    <cellStyle name="Normal 2 2 27 3 3 10" xfId="6267"/>
    <cellStyle name="Normal 2 2 27 3 3 11" xfId="6268"/>
    <cellStyle name="Normal 2 2 27 3 3 2" xfId="6269"/>
    <cellStyle name="Normal 2 2 27 3 3 2 2" xfId="6270"/>
    <cellStyle name="Normal 2 2 27 3 3 2 3" xfId="12168"/>
    <cellStyle name="Normal 2 2 27 3 3 2 3 2" xfId="25545"/>
    <cellStyle name="Normal 2 2 27 3 3 2 4" xfId="18059"/>
    <cellStyle name="Normal 2 2 27 3 3 2 4 2" xfId="21810"/>
    <cellStyle name="Normal 2 2 27 3 3 2 5" xfId="14298"/>
    <cellStyle name="Normal 2 2 27 3 3 2 6" xfId="29282"/>
    <cellStyle name="Normal 2 2 27 3 3 2 7" xfId="33009"/>
    <cellStyle name="Normal 2 2 27 3 3 2 8" xfId="36742"/>
    <cellStyle name="Normal 2 2 27 3 3 2 9" xfId="40473"/>
    <cellStyle name="Normal 2 2 27 3 3 3" xfId="6271"/>
    <cellStyle name="Normal 2 2 27 3 3 4" xfId="6272"/>
    <cellStyle name="Normal 2 2 27 3 3 5" xfId="6273"/>
    <cellStyle name="Normal 2 2 27 3 3 6" xfId="6274"/>
    <cellStyle name="Normal 2 2 27 3 3 7" xfId="6275"/>
    <cellStyle name="Normal 2 2 27 3 3 8" xfId="6276"/>
    <cellStyle name="Normal 2 2 27 3 3 9" xfId="6277"/>
    <cellStyle name="Normal 2 2 27 3 4" xfId="6278"/>
    <cellStyle name="Normal 2 2 27 3 4 2" xfId="6279"/>
    <cellStyle name="Normal 2 2 27 3 4 2 2" xfId="12172"/>
    <cellStyle name="Normal 2 2 27 3 4 2 2 2" xfId="25546"/>
    <cellStyle name="Normal 2 2 27 3 4 2 3" xfId="18060"/>
    <cellStyle name="Normal 2 2 27 3 4 2 3 2" xfId="21811"/>
    <cellStyle name="Normal 2 2 27 3 4 2 4" xfId="14299"/>
    <cellStyle name="Normal 2 2 27 3 4 2 5" xfId="29283"/>
    <cellStyle name="Normal 2 2 27 3 4 2 6" xfId="33010"/>
    <cellStyle name="Normal 2 2 27 3 4 2 7" xfId="36743"/>
    <cellStyle name="Normal 2 2 27 3 4 2 8" xfId="40474"/>
    <cellStyle name="Normal 2 2 27 3 5" xfId="6280"/>
    <cellStyle name="Normal 2 2 27 3 5 2" xfId="12173"/>
    <cellStyle name="Normal 2 2 27 3 5 2 2" xfId="25547"/>
    <cellStyle name="Normal 2 2 27 3 5 3" xfId="18061"/>
    <cellStyle name="Normal 2 2 27 3 5 3 2" xfId="21812"/>
    <cellStyle name="Normal 2 2 27 3 5 4" xfId="14300"/>
    <cellStyle name="Normal 2 2 27 3 5 5" xfId="29284"/>
    <cellStyle name="Normal 2 2 27 3 5 6" xfId="33011"/>
    <cellStyle name="Normal 2 2 27 3 5 7" xfId="36744"/>
    <cellStyle name="Normal 2 2 27 3 5 8" xfId="40475"/>
    <cellStyle name="Normal 2 2 27 3 6" xfId="6281"/>
    <cellStyle name="Normal 2 2 27 3 6 2" xfId="12174"/>
    <cellStyle name="Normal 2 2 27 3 6 2 2" xfId="25548"/>
    <cellStyle name="Normal 2 2 27 3 6 3" xfId="18062"/>
    <cellStyle name="Normal 2 2 27 3 6 3 2" xfId="21813"/>
    <cellStyle name="Normal 2 2 27 3 6 4" xfId="14301"/>
    <cellStyle name="Normal 2 2 27 3 6 5" xfId="29285"/>
    <cellStyle name="Normal 2 2 27 3 6 6" xfId="33012"/>
    <cellStyle name="Normal 2 2 27 3 6 7" xfId="36745"/>
    <cellStyle name="Normal 2 2 27 3 6 8" xfId="40476"/>
    <cellStyle name="Normal 2 2 27 3 7" xfId="6282"/>
    <cellStyle name="Normal 2 2 27 3 7 2" xfId="12175"/>
    <cellStyle name="Normal 2 2 27 3 7 2 2" xfId="25549"/>
    <cellStyle name="Normal 2 2 27 3 7 3" xfId="18063"/>
    <cellStyle name="Normal 2 2 27 3 7 3 2" xfId="21814"/>
    <cellStyle name="Normal 2 2 27 3 7 4" xfId="14302"/>
    <cellStyle name="Normal 2 2 27 3 7 5" xfId="29286"/>
    <cellStyle name="Normal 2 2 27 3 7 6" xfId="33013"/>
    <cellStyle name="Normal 2 2 27 3 7 7" xfId="36746"/>
    <cellStyle name="Normal 2 2 27 3 7 8" xfId="40477"/>
    <cellStyle name="Normal 2 2 27 3 8" xfId="6283"/>
    <cellStyle name="Normal 2 2 27 3 8 2" xfId="12176"/>
    <cellStyle name="Normal 2 2 27 3 8 2 2" xfId="25550"/>
    <cellStyle name="Normal 2 2 27 3 8 3" xfId="18064"/>
    <cellStyle name="Normal 2 2 27 3 8 3 2" xfId="21815"/>
    <cellStyle name="Normal 2 2 27 3 8 4" xfId="14303"/>
    <cellStyle name="Normal 2 2 27 3 8 5" xfId="29287"/>
    <cellStyle name="Normal 2 2 27 3 8 6" xfId="33014"/>
    <cellStyle name="Normal 2 2 27 3 8 7" xfId="36747"/>
    <cellStyle name="Normal 2 2 27 3 8 8" xfId="40478"/>
    <cellStyle name="Normal 2 2 27 3 9" xfId="6284"/>
    <cellStyle name="Normal 2 2 27 3 9 2" xfId="12177"/>
    <cellStyle name="Normal 2 2 27 3 9 2 2" xfId="25551"/>
    <cellStyle name="Normal 2 2 27 3 9 3" xfId="18065"/>
    <cellStyle name="Normal 2 2 27 3 9 3 2" xfId="21816"/>
    <cellStyle name="Normal 2 2 27 3 9 4" xfId="14304"/>
    <cellStyle name="Normal 2 2 27 3 9 5" xfId="29288"/>
    <cellStyle name="Normal 2 2 27 3 9 6" xfId="33015"/>
    <cellStyle name="Normal 2 2 27 3 9 7" xfId="36748"/>
    <cellStyle name="Normal 2 2 27 3 9 8" xfId="40479"/>
    <cellStyle name="Normal 2 2 27 4" xfId="6285"/>
    <cellStyle name="Normal 2 2 27 4 10" xfId="6286"/>
    <cellStyle name="Normal 2 2 27 4 10 2" xfId="12179"/>
    <cellStyle name="Normal 2 2 27 4 10 2 2" xfId="25553"/>
    <cellStyle name="Normal 2 2 27 4 10 3" xfId="18067"/>
    <cellStyle name="Normal 2 2 27 4 10 3 2" xfId="21818"/>
    <cellStyle name="Normal 2 2 27 4 10 4" xfId="14306"/>
    <cellStyle name="Normal 2 2 27 4 10 5" xfId="29290"/>
    <cellStyle name="Normal 2 2 27 4 10 6" xfId="33017"/>
    <cellStyle name="Normal 2 2 27 4 10 7" xfId="36750"/>
    <cellStyle name="Normal 2 2 27 4 10 8" xfId="40481"/>
    <cellStyle name="Normal 2 2 27 4 11" xfId="6287"/>
    <cellStyle name="Normal 2 2 27 4 11 2" xfId="12180"/>
    <cellStyle name="Normal 2 2 27 4 11 2 2" xfId="25554"/>
    <cellStyle name="Normal 2 2 27 4 11 3" xfId="18068"/>
    <cellStyle name="Normal 2 2 27 4 11 3 2" xfId="21819"/>
    <cellStyle name="Normal 2 2 27 4 11 4" xfId="14307"/>
    <cellStyle name="Normal 2 2 27 4 11 5" xfId="29291"/>
    <cellStyle name="Normal 2 2 27 4 11 6" xfId="33018"/>
    <cellStyle name="Normal 2 2 27 4 11 7" xfId="36751"/>
    <cellStyle name="Normal 2 2 27 4 11 8" xfId="40482"/>
    <cellStyle name="Normal 2 2 27 4 12" xfId="12178"/>
    <cellStyle name="Normal 2 2 27 4 12 2" xfId="25552"/>
    <cellStyle name="Normal 2 2 27 4 13" xfId="18066"/>
    <cellStyle name="Normal 2 2 27 4 13 2" xfId="21817"/>
    <cellStyle name="Normal 2 2 27 4 14" xfId="14305"/>
    <cellStyle name="Normal 2 2 27 4 15" xfId="29289"/>
    <cellStyle name="Normal 2 2 27 4 16" xfId="33016"/>
    <cellStyle name="Normal 2 2 27 4 17" xfId="36749"/>
    <cellStyle name="Normal 2 2 27 4 18" xfId="40480"/>
    <cellStyle name="Normal 2 2 27 4 2" xfId="6288"/>
    <cellStyle name="Normal 2 2 27 4 2 10" xfId="6289"/>
    <cellStyle name="Normal 2 2 27 4 2 11" xfId="6290"/>
    <cellStyle name="Normal 2 2 27 4 2 2" xfId="6291"/>
    <cellStyle name="Normal 2 2 27 4 2 2 2" xfId="6292"/>
    <cellStyle name="Normal 2 2 27 4 2 2 3" xfId="12182"/>
    <cellStyle name="Normal 2 2 27 4 2 2 3 2" xfId="25555"/>
    <cellStyle name="Normal 2 2 27 4 2 2 4" xfId="18069"/>
    <cellStyle name="Normal 2 2 27 4 2 2 4 2" xfId="21820"/>
    <cellStyle name="Normal 2 2 27 4 2 2 5" xfId="14308"/>
    <cellStyle name="Normal 2 2 27 4 2 2 6" xfId="29292"/>
    <cellStyle name="Normal 2 2 27 4 2 2 7" xfId="33019"/>
    <cellStyle name="Normal 2 2 27 4 2 2 8" xfId="36752"/>
    <cellStyle name="Normal 2 2 27 4 2 2 9" xfId="40483"/>
    <cellStyle name="Normal 2 2 27 4 2 3" xfId="6293"/>
    <cellStyle name="Normal 2 2 27 4 2 4" xfId="6294"/>
    <cellStyle name="Normal 2 2 27 4 2 5" xfId="6295"/>
    <cellStyle name="Normal 2 2 27 4 2 6" xfId="6296"/>
    <cellStyle name="Normal 2 2 27 4 2 7" xfId="6297"/>
    <cellStyle name="Normal 2 2 27 4 2 8" xfId="6298"/>
    <cellStyle name="Normal 2 2 27 4 2 9" xfId="6299"/>
    <cellStyle name="Normal 2 2 27 4 3" xfId="6300"/>
    <cellStyle name="Normal 2 2 27 4 3 2" xfId="6301"/>
    <cellStyle name="Normal 2 2 27 4 3 2 2" xfId="12190"/>
    <cellStyle name="Normal 2 2 27 4 3 2 2 2" xfId="25556"/>
    <cellStyle name="Normal 2 2 27 4 3 2 3" xfId="18070"/>
    <cellStyle name="Normal 2 2 27 4 3 2 3 2" xfId="21821"/>
    <cellStyle name="Normal 2 2 27 4 3 2 4" xfId="14309"/>
    <cellStyle name="Normal 2 2 27 4 3 2 5" xfId="29293"/>
    <cellStyle name="Normal 2 2 27 4 3 2 6" xfId="33020"/>
    <cellStyle name="Normal 2 2 27 4 3 2 7" xfId="36753"/>
    <cellStyle name="Normal 2 2 27 4 3 2 8" xfId="40484"/>
    <cellStyle name="Normal 2 2 27 4 4" xfId="6302"/>
    <cellStyle name="Normal 2 2 27 4 4 2" xfId="12191"/>
    <cellStyle name="Normal 2 2 27 4 4 2 2" xfId="25557"/>
    <cellStyle name="Normal 2 2 27 4 4 3" xfId="18071"/>
    <cellStyle name="Normal 2 2 27 4 4 3 2" xfId="21822"/>
    <cellStyle name="Normal 2 2 27 4 4 4" xfId="14310"/>
    <cellStyle name="Normal 2 2 27 4 4 5" xfId="29294"/>
    <cellStyle name="Normal 2 2 27 4 4 6" xfId="33021"/>
    <cellStyle name="Normal 2 2 27 4 4 7" xfId="36754"/>
    <cellStyle name="Normal 2 2 27 4 4 8" xfId="40485"/>
    <cellStyle name="Normal 2 2 27 4 5" xfId="6303"/>
    <cellStyle name="Normal 2 2 27 4 5 2" xfId="12192"/>
    <cellStyle name="Normal 2 2 27 4 5 2 2" xfId="25558"/>
    <cellStyle name="Normal 2 2 27 4 5 3" xfId="18072"/>
    <cellStyle name="Normal 2 2 27 4 5 3 2" xfId="21823"/>
    <cellStyle name="Normal 2 2 27 4 5 4" xfId="14311"/>
    <cellStyle name="Normal 2 2 27 4 5 5" xfId="29295"/>
    <cellStyle name="Normal 2 2 27 4 5 6" xfId="33022"/>
    <cellStyle name="Normal 2 2 27 4 5 7" xfId="36755"/>
    <cellStyle name="Normal 2 2 27 4 5 8" xfId="40486"/>
    <cellStyle name="Normal 2 2 27 4 6" xfId="6304"/>
    <cellStyle name="Normal 2 2 27 4 6 2" xfId="12193"/>
    <cellStyle name="Normal 2 2 27 4 6 2 2" xfId="25559"/>
    <cellStyle name="Normal 2 2 27 4 6 3" xfId="18073"/>
    <cellStyle name="Normal 2 2 27 4 6 3 2" xfId="21824"/>
    <cellStyle name="Normal 2 2 27 4 6 4" xfId="14312"/>
    <cellStyle name="Normal 2 2 27 4 6 5" xfId="29296"/>
    <cellStyle name="Normal 2 2 27 4 6 6" xfId="33023"/>
    <cellStyle name="Normal 2 2 27 4 6 7" xfId="36756"/>
    <cellStyle name="Normal 2 2 27 4 6 8" xfId="40487"/>
    <cellStyle name="Normal 2 2 27 4 7" xfId="6305"/>
    <cellStyle name="Normal 2 2 27 4 7 2" xfId="12194"/>
    <cellStyle name="Normal 2 2 27 4 7 2 2" xfId="25560"/>
    <cellStyle name="Normal 2 2 27 4 7 3" xfId="18074"/>
    <cellStyle name="Normal 2 2 27 4 7 3 2" xfId="21825"/>
    <cellStyle name="Normal 2 2 27 4 7 4" xfId="14313"/>
    <cellStyle name="Normal 2 2 27 4 7 5" xfId="29297"/>
    <cellStyle name="Normal 2 2 27 4 7 6" xfId="33024"/>
    <cellStyle name="Normal 2 2 27 4 7 7" xfId="36757"/>
    <cellStyle name="Normal 2 2 27 4 7 8" xfId="40488"/>
    <cellStyle name="Normal 2 2 27 4 8" xfId="6306"/>
    <cellStyle name="Normal 2 2 27 4 8 2" xfId="12195"/>
    <cellStyle name="Normal 2 2 27 4 8 2 2" xfId="25561"/>
    <cellStyle name="Normal 2 2 27 4 8 3" xfId="18075"/>
    <cellStyle name="Normal 2 2 27 4 8 3 2" xfId="21826"/>
    <cellStyle name="Normal 2 2 27 4 8 4" xfId="14314"/>
    <cellStyle name="Normal 2 2 27 4 8 5" xfId="29298"/>
    <cellStyle name="Normal 2 2 27 4 8 6" xfId="33025"/>
    <cellStyle name="Normal 2 2 27 4 8 7" xfId="36758"/>
    <cellStyle name="Normal 2 2 27 4 8 8" xfId="40489"/>
    <cellStyle name="Normal 2 2 27 4 9" xfId="6307"/>
    <cellStyle name="Normal 2 2 27 4 9 2" xfId="12196"/>
    <cellStyle name="Normal 2 2 27 4 9 2 2" xfId="25562"/>
    <cellStyle name="Normal 2 2 27 4 9 3" xfId="18076"/>
    <cellStyle name="Normal 2 2 27 4 9 3 2" xfId="21827"/>
    <cellStyle name="Normal 2 2 27 4 9 4" xfId="14315"/>
    <cellStyle name="Normal 2 2 27 4 9 5" xfId="29299"/>
    <cellStyle name="Normal 2 2 27 4 9 6" xfId="33026"/>
    <cellStyle name="Normal 2 2 27 4 9 7" xfId="36759"/>
    <cellStyle name="Normal 2 2 27 4 9 8" xfId="40490"/>
    <cellStyle name="Normal 2 2 27 5" xfId="6308"/>
    <cellStyle name="Normal 2 2 27 5 2" xfId="6309"/>
    <cellStyle name="Normal 2 2 27 5 3" xfId="12197"/>
    <cellStyle name="Normal 2 2 27 5 3 2" xfId="25563"/>
    <cellStyle name="Normal 2 2 27 5 4" xfId="18077"/>
    <cellStyle name="Normal 2 2 27 5 4 2" xfId="21828"/>
    <cellStyle name="Normal 2 2 27 5 5" xfId="14316"/>
    <cellStyle name="Normal 2 2 27 5 6" xfId="29300"/>
    <cellStyle name="Normal 2 2 27 5 7" xfId="33027"/>
    <cellStyle name="Normal 2 2 27 5 8" xfId="36760"/>
    <cellStyle name="Normal 2 2 27 5 9" xfId="40491"/>
    <cellStyle name="Normal 2 2 27 6" xfId="6310"/>
    <cellStyle name="Normal 2 2 27 7" xfId="6311"/>
    <cellStyle name="Normal 2 2 27 8" xfId="6312"/>
    <cellStyle name="Normal 2 2 27 9" xfId="6313"/>
    <cellStyle name="Normal 2 2 28" xfId="6314"/>
    <cellStyle name="Normal 2 2 28 10" xfId="6315"/>
    <cellStyle name="Normal 2 2 28 11" xfId="6316"/>
    <cellStyle name="Normal 2 2 28 12" xfId="6317"/>
    <cellStyle name="Normal 2 2 28 13" xfId="6318"/>
    <cellStyle name="Normal 2 2 28 2" xfId="6319"/>
    <cellStyle name="Normal 2 2 28 2 10" xfId="6320"/>
    <cellStyle name="Normal 2 2 28 2 10 2" xfId="12204"/>
    <cellStyle name="Normal 2 2 28 2 10 2 2" xfId="25565"/>
    <cellStyle name="Normal 2 2 28 2 10 3" xfId="18079"/>
    <cellStyle name="Normal 2 2 28 2 10 3 2" xfId="21830"/>
    <cellStyle name="Normal 2 2 28 2 10 4" xfId="14318"/>
    <cellStyle name="Normal 2 2 28 2 10 5" xfId="29302"/>
    <cellStyle name="Normal 2 2 28 2 10 6" xfId="33029"/>
    <cellStyle name="Normal 2 2 28 2 10 7" xfId="36762"/>
    <cellStyle name="Normal 2 2 28 2 10 8" xfId="40493"/>
    <cellStyle name="Normal 2 2 28 2 11" xfId="6321"/>
    <cellStyle name="Normal 2 2 28 2 11 2" xfId="12205"/>
    <cellStyle name="Normal 2 2 28 2 11 2 2" xfId="25566"/>
    <cellStyle name="Normal 2 2 28 2 11 3" xfId="18080"/>
    <cellStyle name="Normal 2 2 28 2 11 3 2" xfId="21831"/>
    <cellStyle name="Normal 2 2 28 2 11 4" xfId="14319"/>
    <cellStyle name="Normal 2 2 28 2 11 5" xfId="29303"/>
    <cellStyle name="Normal 2 2 28 2 11 6" xfId="33030"/>
    <cellStyle name="Normal 2 2 28 2 11 7" xfId="36763"/>
    <cellStyle name="Normal 2 2 28 2 11 8" xfId="40494"/>
    <cellStyle name="Normal 2 2 28 2 12" xfId="6322"/>
    <cellStyle name="Normal 2 2 28 2 12 2" xfId="12206"/>
    <cellStyle name="Normal 2 2 28 2 12 2 2" xfId="25567"/>
    <cellStyle name="Normal 2 2 28 2 12 3" xfId="18081"/>
    <cellStyle name="Normal 2 2 28 2 12 3 2" xfId="21832"/>
    <cellStyle name="Normal 2 2 28 2 12 4" xfId="14320"/>
    <cellStyle name="Normal 2 2 28 2 12 5" xfId="29304"/>
    <cellStyle name="Normal 2 2 28 2 12 6" xfId="33031"/>
    <cellStyle name="Normal 2 2 28 2 12 7" xfId="36764"/>
    <cellStyle name="Normal 2 2 28 2 12 8" xfId="40495"/>
    <cellStyle name="Normal 2 2 28 2 13" xfId="12203"/>
    <cellStyle name="Normal 2 2 28 2 13 2" xfId="25564"/>
    <cellStyle name="Normal 2 2 28 2 14" xfId="18078"/>
    <cellStyle name="Normal 2 2 28 2 14 2" xfId="21829"/>
    <cellStyle name="Normal 2 2 28 2 15" xfId="14317"/>
    <cellStyle name="Normal 2 2 28 2 16" xfId="29301"/>
    <cellStyle name="Normal 2 2 28 2 17" xfId="33028"/>
    <cellStyle name="Normal 2 2 28 2 18" xfId="36761"/>
    <cellStyle name="Normal 2 2 28 2 19" xfId="40492"/>
    <cellStyle name="Normal 2 2 28 2 2" xfId="6323"/>
    <cellStyle name="Normal 2 2 28 2 2 10" xfId="6324"/>
    <cellStyle name="Normal 2 2 28 2 2 11" xfId="6325"/>
    <cellStyle name="Normal 2 2 28 2 2 12" xfId="6326"/>
    <cellStyle name="Normal 2 2 28 2 2 2" xfId="6327"/>
    <cellStyle name="Normal 2 2 28 2 2 2 10" xfId="6328"/>
    <cellStyle name="Normal 2 2 28 2 2 2 10 2" xfId="12209"/>
    <cellStyle name="Normal 2 2 28 2 2 2 10 2 2" xfId="25569"/>
    <cellStyle name="Normal 2 2 28 2 2 2 10 3" xfId="18083"/>
    <cellStyle name="Normal 2 2 28 2 2 2 10 3 2" xfId="21834"/>
    <cellStyle name="Normal 2 2 28 2 2 2 10 4" xfId="14322"/>
    <cellStyle name="Normal 2 2 28 2 2 2 10 5" xfId="29306"/>
    <cellStyle name="Normal 2 2 28 2 2 2 10 6" xfId="33033"/>
    <cellStyle name="Normal 2 2 28 2 2 2 10 7" xfId="36766"/>
    <cellStyle name="Normal 2 2 28 2 2 2 10 8" xfId="40497"/>
    <cellStyle name="Normal 2 2 28 2 2 2 11" xfId="6329"/>
    <cellStyle name="Normal 2 2 28 2 2 2 11 2" xfId="12210"/>
    <cellStyle name="Normal 2 2 28 2 2 2 11 2 2" xfId="25570"/>
    <cellStyle name="Normal 2 2 28 2 2 2 11 3" xfId="18084"/>
    <cellStyle name="Normal 2 2 28 2 2 2 11 3 2" xfId="21835"/>
    <cellStyle name="Normal 2 2 28 2 2 2 11 4" xfId="14323"/>
    <cellStyle name="Normal 2 2 28 2 2 2 11 5" xfId="29307"/>
    <cellStyle name="Normal 2 2 28 2 2 2 11 6" xfId="33034"/>
    <cellStyle name="Normal 2 2 28 2 2 2 11 7" xfId="36767"/>
    <cellStyle name="Normal 2 2 28 2 2 2 11 8" xfId="40498"/>
    <cellStyle name="Normal 2 2 28 2 2 2 12" xfId="12208"/>
    <cellStyle name="Normal 2 2 28 2 2 2 12 2" xfId="25568"/>
    <cellStyle name="Normal 2 2 28 2 2 2 13" xfId="18082"/>
    <cellStyle name="Normal 2 2 28 2 2 2 13 2" xfId="21833"/>
    <cellStyle name="Normal 2 2 28 2 2 2 14" xfId="14321"/>
    <cellStyle name="Normal 2 2 28 2 2 2 15" xfId="29305"/>
    <cellStyle name="Normal 2 2 28 2 2 2 16" xfId="33032"/>
    <cellStyle name="Normal 2 2 28 2 2 2 17" xfId="36765"/>
    <cellStyle name="Normal 2 2 28 2 2 2 18" xfId="40496"/>
    <cellStyle name="Normal 2 2 28 2 2 2 2" xfId="6330"/>
    <cellStyle name="Normal 2 2 28 2 2 2 2 10" xfId="6331"/>
    <cellStyle name="Normal 2 2 28 2 2 2 2 11" xfId="6332"/>
    <cellStyle name="Normal 2 2 28 2 2 2 2 2" xfId="6333"/>
    <cellStyle name="Normal 2 2 28 2 2 2 2 2 2" xfId="6334"/>
    <cellStyle name="Normal 2 2 28 2 2 2 2 2 3" xfId="12214"/>
    <cellStyle name="Normal 2 2 28 2 2 2 2 2 3 2" xfId="25571"/>
    <cellStyle name="Normal 2 2 28 2 2 2 2 2 4" xfId="18085"/>
    <cellStyle name="Normal 2 2 28 2 2 2 2 2 4 2" xfId="21836"/>
    <cellStyle name="Normal 2 2 28 2 2 2 2 2 5" xfId="14324"/>
    <cellStyle name="Normal 2 2 28 2 2 2 2 2 6" xfId="29308"/>
    <cellStyle name="Normal 2 2 28 2 2 2 2 2 7" xfId="33035"/>
    <cellStyle name="Normal 2 2 28 2 2 2 2 2 8" xfId="36768"/>
    <cellStyle name="Normal 2 2 28 2 2 2 2 2 9" xfId="40499"/>
    <cellStyle name="Normal 2 2 28 2 2 2 2 3" xfId="6335"/>
    <cellStyle name="Normal 2 2 28 2 2 2 2 4" xfId="6336"/>
    <cellStyle name="Normal 2 2 28 2 2 2 2 5" xfId="6337"/>
    <cellStyle name="Normal 2 2 28 2 2 2 2 6" xfId="6338"/>
    <cellStyle name="Normal 2 2 28 2 2 2 2 7" xfId="6339"/>
    <cellStyle name="Normal 2 2 28 2 2 2 2 8" xfId="6340"/>
    <cellStyle name="Normal 2 2 28 2 2 2 2 9" xfId="6341"/>
    <cellStyle name="Normal 2 2 28 2 2 2 3" xfId="6342"/>
    <cellStyle name="Normal 2 2 28 2 2 2 3 2" xfId="6343"/>
    <cellStyle name="Normal 2 2 28 2 2 2 3 2 2" xfId="12223"/>
    <cellStyle name="Normal 2 2 28 2 2 2 3 2 2 2" xfId="25572"/>
    <cellStyle name="Normal 2 2 28 2 2 2 3 2 3" xfId="18086"/>
    <cellStyle name="Normal 2 2 28 2 2 2 3 2 3 2" xfId="21837"/>
    <cellStyle name="Normal 2 2 28 2 2 2 3 2 4" xfId="14325"/>
    <cellStyle name="Normal 2 2 28 2 2 2 3 2 5" xfId="29309"/>
    <cellStyle name="Normal 2 2 28 2 2 2 3 2 6" xfId="33036"/>
    <cellStyle name="Normal 2 2 28 2 2 2 3 2 7" xfId="36769"/>
    <cellStyle name="Normal 2 2 28 2 2 2 3 2 8" xfId="40500"/>
    <cellStyle name="Normal 2 2 28 2 2 2 4" xfId="6344"/>
    <cellStyle name="Normal 2 2 28 2 2 2 4 2" xfId="12224"/>
    <cellStyle name="Normal 2 2 28 2 2 2 4 2 2" xfId="25573"/>
    <cellStyle name="Normal 2 2 28 2 2 2 4 3" xfId="18087"/>
    <cellStyle name="Normal 2 2 28 2 2 2 4 3 2" xfId="21838"/>
    <cellStyle name="Normal 2 2 28 2 2 2 4 4" xfId="14326"/>
    <cellStyle name="Normal 2 2 28 2 2 2 4 5" xfId="29310"/>
    <cellStyle name="Normal 2 2 28 2 2 2 4 6" xfId="33037"/>
    <cellStyle name="Normal 2 2 28 2 2 2 4 7" xfId="36770"/>
    <cellStyle name="Normal 2 2 28 2 2 2 4 8" xfId="40501"/>
    <cellStyle name="Normal 2 2 28 2 2 2 5" xfId="6345"/>
    <cellStyle name="Normal 2 2 28 2 2 2 5 2" xfId="12225"/>
    <cellStyle name="Normal 2 2 28 2 2 2 5 2 2" xfId="25574"/>
    <cellStyle name="Normal 2 2 28 2 2 2 5 3" xfId="18088"/>
    <cellStyle name="Normal 2 2 28 2 2 2 5 3 2" xfId="21839"/>
    <cellStyle name="Normal 2 2 28 2 2 2 5 4" xfId="14327"/>
    <cellStyle name="Normal 2 2 28 2 2 2 5 5" xfId="29311"/>
    <cellStyle name="Normal 2 2 28 2 2 2 5 6" xfId="33038"/>
    <cellStyle name="Normal 2 2 28 2 2 2 5 7" xfId="36771"/>
    <cellStyle name="Normal 2 2 28 2 2 2 5 8" xfId="40502"/>
    <cellStyle name="Normal 2 2 28 2 2 2 6" xfId="6346"/>
    <cellStyle name="Normal 2 2 28 2 2 2 6 2" xfId="12226"/>
    <cellStyle name="Normal 2 2 28 2 2 2 6 2 2" xfId="25575"/>
    <cellStyle name="Normal 2 2 28 2 2 2 6 3" xfId="18089"/>
    <cellStyle name="Normal 2 2 28 2 2 2 6 3 2" xfId="21840"/>
    <cellStyle name="Normal 2 2 28 2 2 2 6 4" xfId="14328"/>
    <cellStyle name="Normal 2 2 28 2 2 2 6 5" xfId="29312"/>
    <cellStyle name="Normal 2 2 28 2 2 2 6 6" xfId="33039"/>
    <cellStyle name="Normal 2 2 28 2 2 2 6 7" xfId="36772"/>
    <cellStyle name="Normal 2 2 28 2 2 2 6 8" xfId="40503"/>
    <cellStyle name="Normal 2 2 28 2 2 2 7" xfId="6347"/>
    <cellStyle name="Normal 2 2 28 2 2 2 7 2" xfId="12227"/>
    <cellStyle name="Normal 2 2 28 2 2 2 7 2 2" xfId="25576"/>
    <cellStyle name="Normal 2 2 28 2 2 2 7 3" xfId="18090"/>
    <cellStyle name="Normal 2 2 28 2 2 2 7 3 2" xfId="21841"/>
    <cellStyle name="Normal 2 2 28 2 2 2 7 4" xfId="14329"/>
    <cellStyle name="Normal 2 2 28 2 2 2 7 5" xfId="29313"/>
    <cellStyle name="Normal 2 2 28 2 2 2 7 6" xfId="33040"/>
    <cellStyle name="Normal 2 2 28 2 2 2 7 7" xfId="36773"/>
    <cellStyle name="Normal 2 2 28 2 2 2 7 8" xfId="40504"/>
    <cellStyle name="Normal 2 2 28 2 2 2 8" xfId="6348"/>
    <cellStyle name="Normal 2 2 28 2 2 2 8 2" xfId="12228"/>
    <cellStyle name="Normal 2 2 28 2 2 2 8 2 2" xfId="25577"/>
    <cellStyle name="Normal 2 2 28 2 2 2 8 3" xfId="18091"/>
    <cellStyle name="Normal 2 2 28 2 2 2 8 3 2" xfId="21842"/>
    <cellStyle name="Normal 2 2 28 2 2 2 8 4" xfId="14330"/>
    <cellStyle name="Normal 2 2 28 2 2 2 8 5" xfId="29314"/>
    <cellStyle name="Normal 2 2 28 2 2 2 8 6" xfId="33041"/>
    <cellStyle name="Normal 2 2 28 2 2 2 8 7" xfId="36774"/>
    <cellStyle name="Normal 2 2 28 2 2 2 8 8" xfId="40505"/>
    <cellStyle name="Normal 2 2 28 2 2 2 9" xfId="6349"/>
    <cellStyle name="Normal 2 2 28 2 2 2 9 2" xfId="12229"/>
    <cellStyle name="Normal 2 2 28 2 2 2 9 2 2" xfId="25578"/>
    <cellStyle name="Normal 2 2 28 2 2 2 9 3" xfId="18092"/>
    <cellStyle name="Normal 2 2 28 2 2 2 9 3 2" xfId="21843"/>
    <cellStyle name="Normal 2 2 28 2 2 2 9 4" xfId="14331"/>
    <cellStyle name="Normal 2 2 28 2 2 2 9 5" xfId="29315"/>
    <cellStyle name="Normal 2 2 28 2 2 2 9 6" xfId="33042"/>
    <cellStyle name="Normal 2 2 28 2 2 2 9 7" xfId="36775"/>
    <cellStyle name="Normal 2 2 28 2 2 2 9 8" xfId="40506"/>
    <cellStyle name="Normal 2 2 28 2 2 3" xfId="6350"/>
    <cellStyle name="Normal 2 2 28 2 2 3 2" xfId="6351"/>
    <cellStyle name="Normal 2 2 28 2 2 3 3" xfId="12230"/>
    <cellStyle name="Normal 2 2 28 2 2 3 3 2" xfId="25579"/>
    <cellStyle name="Normal 2 2 28 2 2 3 4" xfId="18093"/>
    <cellStyle name="Normal 2 2 28 2 2 3 4 2" xfId="21844"/>
    <cellStyle name="Normal 2 2 28 2 2 3 5" xfId="14332"/>
    <cellStyle name="Normal 2 2 28 2 2 3 6" xfId="29316"/>
    <cellStyle name="Normal 2 2 28 2 2 3 7" xfId="33043"/>
    <cellStyle name="Normal 2 2 28 2 2 3 8" xfId="36776"/>
    <cellStyle name="Normal 2 2 28 2 2 3 9" xfId="40507"/>
    <cellStyle name="Normal 2 2 28 2 2 4" xfId="6352"/>
    <cellStyle name="Normal 2 2 28 2 2 5" xfId="6353"/>
    <cellStyle name="Normal 2 2 28 2 2 6" xfId="6354"/>
    <cellStyle name="Normal 2 2 28 2 2 7" xfId="6355"/>
    <cellStyle name="Normal 2 2 28 2 2 8" xfId="6356"/>
    <cellStyle name="Normal 2 2 28 2 2 9" xfId="6357"/>
    <cellStyle name="Normal 2 2 28 2 3" xfId="6358"/>
    <cellStyle name="Normal 2 2 28 2 3 10" xfId="6359"/>
    <cellStyle name="Normal 2 2 28 2 3 11" xfId="6360"/>
    <cellStyle name="Normal 2 2 28 2 3 2" xfId="6361"/>
    <cellStyle name="Normal 2 2 28 2 3 2 2" xfId="6362"/>
    <cellStyle name="Normal 2 2 28 2 3 2 3" xfId="12238"/>
    <cellStyle name="Normal 2 2 28 2 3 2 3 2" xfId="25580"/>
    <cellStyle name="Normal 2 2 28 2 3 2 4" xfId="18094"/>
    <cellStyle name="Normal 2 2 28 2 3 2 4 2" xfId="21845"/>
    <cellStyle name="Normal 2 2 28 2 3 2 5" xfId="14333"/>
    <cellStyle name="Normal 2 2 28 2 3 2 6" xfId="29317"/>
    <cellStyle name="Normal 2 2 28 2 3 2 7" xfId="33044"/>
    <cellStyle name="Normal 2 2 28 2 3 2 8" xfId="36777"/>
    <cellStyle name="Normal 2 2 28 2 3 2 9" xfId="40508"/>
    <cellStyle name="Normal 2 2 28 2 3 3" xfId="6363"/>
    <cellStyle name="Normal 2 2 28 2 3 4" xfId="6364"/>
    <cellStyle name="Normal 2 2 28 2 3 5" xfId="6365"/>
    <cellStyle name="Normal 2 2 28 2 3 6" xfId="6366"/>
    <cellStyle name="Normal 2 2 28 2 3 7" xfId="6367"/>
    <cellStyle name="Normal 2 2 28 2 3 8" xfId="6368"/>
    <cellStyle name="Normal 2 2 28 2 3 9" xfId="6369"/>
    <cellStyle name="Normal 2 2 28 2 4" xfId="6370"/>
    <cellStyle name="Normal 2 2 28 2 4 2" xfId="6371"/>
    <cellStyle name="Normal 2 2 28 2 4 2 2" xfId="12242"/>
    <cellStyle name="Normal 2 2 28 2 4 2 2 2" xfId="25581"/>
    <cellStyle name="Normal 2 2 28 2 4 2 3" xfId="18095"/>
    <cellStyle name="Normal 2 2 28 2 4 2 3 2" xfId="21846"/>
    <cellStyle name="Normal 2 2 28 2 4 2 4" xfId="14334"/>
    <cellStyle name="Normal 2 2 28 2 4 2 5" xfId="29318"/>
    <cellStyle name="Normal 2 2 28 2 4 2 6" xfId="33045"/>
    <cellStyle name="Normal 2 2 28 2 4 2 7" xfId="36778"/>
    <cellStyle name="Normal 2 2 28 2 4 2 8" xfId="40509"/>
    <cellStyle name="Normal 2 2 28 2 5" xfId="6372"/>
    <cellStyle name="Normal 2 2 28 2 5 2" xfId="12243"/>
    <cellStyle name="Normal 2 2 28 2 5 2 2" xfId="25582"/>
    <cellStyle name="Normal 2 2 28 2 5 3" xfId="18096"/>
    <cellStyle name="Normal 2 2 28 2 5 3 2" xfId="21847"/>
    <cellStyle name="Normal 2 2 28 2 5 4" xfId="14335"/>
    <cellStyle name="Normal 2 2 28 2 5 5" xfId="29319"/>
    <cellStyle name="Normal 2 2 28 2 5 6" xfId="33046"/>
    <cellStyle name="Normal 2 2 28 2 5 7" xfId="36779"/>
    <cellStyle name="Normal 2 2 28 2 5 8" xfId="40510"/>
    <cellStyle name="Normal 2 2 28 2 6" xfId="6373"/>
    <cellStyle name="Normal 2 2 28 2 6 2" xfId="12244"/>
    <cellStyle name="Normal 2 2 28 2 6 2 2" xfId="25583"/>
    <cellStyle name="Normal 2 2 28 2 6 3" xfId="18097"/>
    <cellStyle name="Normal 2 2 28 2 6 3 2" xfId="21848"/>
    <cellStyle name="Normal 2 2 28 2 6 4" xfId="14336"/>
    <cellStyle name="Normal 2 2 28 2 6 5" xfId="29320"/>
    <cellStyle name="Normal 2 2 28 2 6 6" xfId="33047"/>
    <cellStyle name="Normal 2 2 28 2 6 7" xfId="36780"/>
    <cellStyle name="Normal 2 2 28 2 6 8" xfId="40511"/>
    <cellStyle name="Normal 2 2 28 2 7" xfId="6374"/>
    <cellStyle name="Normal 2 2 28 2 7 2" xfId="12245"/>
    <cellStyle name="Normal 2 2 28 2 7 2 2" xfId="25584"/>
    <cellStyle name="Normal 2 2 28 2 7 3" xfId="18098"/>
    <cellStyle name="Normal 2 2 28 2 7 3 2" xfId="21849"/>
    <cellStyle name="Normal 2 2 28 2 7 4" xfId="14337"/>
    <cellStyle name="Normal 2 2 28 2 7 5" xfId="29321"/>
    <cellStyle name="Normal 2 2 28 2 7 6" xfId="33048"/>
    <cellStyle name="Normal 2 2 28 2 7 7" xfId="36781"/>
    <cellStyle name="Normal 2 2 28 2 7 8" xfId="40512"/>
    <cellStyle name="Normal 2 2 28 2 8" xfId="6375"/>
    <cellStyle name="Normal 2 2 28 2 8 2" xfId="12246"/>
    <cellStyle name="Normal 2 2 28 2 8 2 2" xfId="25585"/>
    <cellStyle name="Normal 2 2 28 2 8 3" xfId="18099"/>
    <cellStyle name="Normal 2 2 28 2 8 3 2" xfId="21850"/>
    <cellStyle name="Normal 2 2 28 2 8 4" xfId="14338"/>
    <cellStyle name="Normal 2 2 28 2 8 5" xfId="29322"/>
    <cellStyle name="Normal 2 2 28 2 8 6" xfId="33049"/>
    <cellStyle name="Normal 2 2 28 2 8 7" xfId="36782"/>
    <cellStyle name="Normal 2 2 28 2 8 8" xfId="40513"/>
    <cellStyle name="Normal 2 2 28 2 9" xfId="6376"/>
    <cellStyle name="Normal 2 2 28 2 9 2" xfId="12247"/>
    <cellStyle name="Normal 2 2 28 2 9 2 2" xfId="25586"/>
    <cellStyle name="Normal 2 2 28 2 9 3" xfId="18100"/>
    <cellStyle name="Normal 2 2 28 2 9 3 2" xfId="21851"/>
    <cellStyle name="Normal 2 2 28 2 9 4" xfId="14339"/>
    <cellStyle name="Normal 2 2 28 2 9 5" xfId="29323"/>
    <cellStyle name="Normal 2 2 28 2 9 6" xfId="33050"/>
    <cellStyle name="Normal 2 2 28 2 9 7" xfId="36783"/>
    <cellStyle name="Normal 2 2 28 2 9 8" xfId="40514"/>
    <cellStyle name="Normal 2 2 28 3" xfId="6377"/>
    <cellStyle name="Normal 2 2 28 3 10" xfId="6378"/>
    <cellStyle name="Normal 2 2 28 3 10 2" xfId="12249"/>
    <cellStyle name="Normal 2 2 28 3 10 2 2" xfId="25588"/>
    <cellStyle name="Normal 2 2 28 3 10 3" xfId="18102"/>
    <cellStyle name="Normal 2 2 28 3 10 3 2" xfId="21853"/>
    <cellStyle name="Normal 2 2 28 3 10 4" xfId="14341"/>
    <cellStyle name="Normal 2 2 28 3 10 5" xfId="29325"/>
    <cellStyle name="Normal 2 2 28 3 10 6" xfId="33052"/>
    <cellStyle name="Normal 2 2 28 3 10 7" xfId="36785"/>
    <cellStyle name="Normal 2 2 28 3 10 8" xfId="40516"/>
    <cellStyle name="Normal 2 2 28 3 11" xfId="6379"/>
    <cellStyle name="Normal 2 2 28 3 11 2" xfId="12250"/>
    <cellStyle name="Normal 2 2 28 3 11 2 2" xfId="25589"/>
    <cellStyle name="Normal 2 2 28 3 11 3" xfId="18103"/>
    <cellStyle name="Normal 2 2 28 3 11 3 2" xfId="21854"/>
    <cellStyle name="Normal 2 2 28 3 11 4" xfId="14342"/>
    <cellStyle name="Normal 2 2 28 3 11 5" xfId="29326"/>
    <cellStyle name="Normal 2 2 28 3 11 6" xfId="33053"/>
    <cellStyle name="Normal 2 2 28 3 11 7" xfId="36786"/>
    <cellStyle name="Normal 2 2 28 3 11 8" xfId="40517"/>
    <cellStyle name="Normal 2 2 28 3 12" xfId="12248"/>
    <cellStyle name="Normal 2 2 28 3 12 2" xfId="25587"/>
    <cellStyle name="Normal 2 2 28 3 13" xfId="18101"/>
    <cellStyle name="Normal 2 2 28 3 13 2" xfId="21852"/>
    <cellStyle name="Normal 2 2 28 3 14" xfId="14340"/>
    <cellStyle name="Normal 2 2 28 3 15" xfId="29324"/>
    <cellStyle name="Normal 2 2 28 3 16" xfId="33051"/>
    <cellStyle name="Normal 2 2 28 3 17" xfId="36784"/>
    <cellStyle name="Normal 2 2 28 3 18" xfId="40515"/>
    <cellStyle name="Normal 2 2 28 3 2" xfId="6380"/>
    <cellStyle name="Normal 2 2 28 3 2 10" xfId="6381"/>
    <cellStyle name="Normal 2 2 28 3 2 11" xfId="6382"/>
    <cellStyle name="Normal 2 2 28 3 2 2" xfId="6383"/>
    <cellStyle name="Normal 2 2 28 3 2 2 2" xfId="6384"/>
    <cellStyle name="Normal 2 2 28 3 2 2 3" xfId="12253"/>
    <cellStyle name="Normal 2 2 28 3 2 2 3 2" xfId="25590"/>
    <cellStyle name="Normal 2 2 28 3 2 2 4" xfId="18104"/>
    <cellStyle name="Normal 2 2 28 3 2 2 4 2" xfId="21855"/>
    <cellStyle name="Normal 2 2 28 3 2 2 5" xfId="14343"/>
    <cellStyle name="Normal 2 2 28 3 2 2 6" xfId="29327"/>
    <cellStyle name="Normal 2 2 28 3 2 2 7" xfId="33054"/>
    <cellStyle name="Normal 2 2 28 3 2 2 8" xfId="36787"/>
    <cellStyle name="Normal 2 2 28 3 2 2 9" xfId="40518"/>
    <cellStyle name="Normal 2 2 28 3 2 3" xfId="6385"/>
    <cellStyle name="Normal 2 2 28 3 2 4" xfId="6386"/>
    <cellStyle name="Normal 2 2 28 3 2 5" xfId="6387"/>
    <cellStyle name="Normal 2 2 28 3 2 6" xfId="6388"/>
    <cellStyle name="Normal 2 2 28 3 2 7" xfId="6389"/>
    <cellStyle name="Normal 2 2 28 3 2 8" xfId="6390"/>
    <cellStyle name="Normal 2 2 28 3 2 9" xfId="6391"/>
    <cellStyle name="Normal 2 2 28 3 3" xfId="6392"/>
    <cellStyle name="Normal 2 2 28 3 3 2" xfId="6393"/>
    <cellStyle name="Normal 2 2 28 3 3 2 2" xfId="12261"/>
    <cellStyle name="Normal 2 2 28 3 3 2 2 2" xfId="25591"/>
    <cellStyle name="Normal 2 2 28 3 3 2 3" xfId="18105"/>
    <cellStyle name="Normal 2 2 28 3 3 2 3 2" xfId="21856"/>
    <cellStyle name="Normal 2 2 28 3 3 2 4" xfId="14344"/>
    <cellStyle name="Normal 2 2 28 3 3 2 5" xfId="29328"/>
    <cellStyle name="Normal 2 2 28 3 3 2 6" xfId="33055"/>
    <cellStyle name="Normal 2 2 28 3 3 2 7" xfId="36788"/>
    <cellStyle name="Normal 2 2 28 3 3 2 8" xfId="40519"/>
    <cellStyle name="Normal 2 2 28 3 4" xfId="6394"/>
    <cellStyle name="Normal 2 2 28 3 4 2" xfId="12262"/>
    <cellStyle name="Normal 2 2 28 3 4 2 2" xfId="25592"/>
    <cellStyle name="Normal 2 2 28 3 4 3" xfId="18106"/>
    <cellStyle name="Normal 2 2 28 3 4 3 2" xfId="21857"/>
    <cellStyle name="Normal 2 2 28 3 4 4" xfId="14345"/>
    <cellStyle name="Normal 2 2 28 3 4 5" xfId="29329"/>
    <cellStyle name="Normal 2 2 28 3 4 6" xfId="33056"/>
    <cellStyle name="Normal 2 2 28 3 4 7" xfId="36789"/>
    <cellStyle name="Normal 2 2 28 3 4 8" xfId="40520"/>
    <cellStyle name="Normal 2 2 28 3 5" xfId="6395"/>
    <cellStyle name="Normal 2 2 28 3 5 2" xfId="12263"/>
    <cellStyle name="Normal 2 2 28 3 5 2 2" xfId="25593"/>
    <cellStyle name="Normal 2 2 28 3 5 3" xfId="18107"/>
    <cellStyle name="Normal 2 2 28 3 5 3 2" xfId="21858"/>
    <cellStyle name="Normal 2 2 28 3 5 4" xfId="14346"/>
    <cellStyle name="Normal 2 2 28 3 5 5" xfId="29330"/>
    <cellStyle name="Normal 2 2 28 3 5 6" xfId="33057"/>
    <cellStyle name="Normal 2 2 28 3 5 7" xfId="36790"/>
    <cellStyle name="Normal 2 2 28 3 5 8" xfId="40521"/>
    <cellStyle name="Normal 2 2 28 3 6" xfId="6396"/>
    <cellStyle name="Normal 2 2 28 3 6 2" xfId="12264"/>
    <cellStyle name="Normal 2 2 28 3 6 2 2" xfId="25594"/>
    <cellStyle name="Normal 2 2 28 3 6 3" xfId="18108"/>
    <cellStyle name="Normal 2 2 28 3 6 3 2" xfId="21859"/>
    <cellStyle name="Normal 2 2 28 3 6 4" xfId="14347"/>
    <cellStyle name="Normal 2 2 28 3 6 5" xfId="29331"/>
    <cellStyle name="Normal 2 2 28 3 6 6" xfId="33058"/>
    <cellStyle name="Normal 2 2 28 3 6 7" xfId="36791"/>
    <cellStyle name="Normal 2 2 28 3 6 8" xfId="40522"/>
    <cellStyle name="Normal 2 2 28 3 7" xfId="6397"/>
    <cellStyle name="Normal 2 2 28 3 7 2" xfId="12265"/>
    <cellStyle name="Normal 2 2 28 3 7 2 2" xfId="25595"/>
    <cellStyle name="Normal 2 2 28 3 7 3" xfId="18109"/>
    <cellStyle name="Normal 2 2 28 3 7 3 2" xfId="21860"/>
    <cellStyle name="Normal 2 2 28 3 7 4" xfId="14348"/>
    <cellStyle name="Normal 2 2 28 3 7 5" xfId="29332"/>
    <cellStyle name="Normal 2 2 28 3 7 6" xfId="33059"/>
    <cellStyle name="Normal 2 2 28 3 7 7" xfId="36792"/>
    <cellStyle name="Normal 2 2 28 3 7 8" xfId="40523"/>
    <cellStyle name="Normal 2 2 28 3 8" xfId="6398"/>
    <cellStyle name="Normal 2 2 28 3 8 2" xfId="12266"/>
    <cellStyle name="Normal 2 2 28 3 8 2 2" xfId="25596"/>
    <cellStyle name="Normal 2 2 28 3 8 3" xfId="18110"/>
    <cellStyle name="Normal 2 2 28 3 8 3 2" xfId="21861"/>
    <cellStyle name="Normal 2 2 28 3 8 4" xfId="14349"/>
    <cellStyle name="Normal 2 2 28 3 8 5" xfId="29333"/>
    <cellStyle name="Normal 2 2 28 3 8 6" xfId="33060"/>
    <cellStyle name="Normal 2 2 28 3 8 7" xfId="36793"/>
    <cellStyle name="Normal 2 2 28 3 8 8" xfId="40524"/>
    <cellStyle name="Normal 2 2 28 3 9" xfId="6399"/>
    <cellStyle name="Normal 2 2 28 3 9 2" xfId="12267"/>
    <cellStyle name="Normal 2 2 28 3 9 2 2" xfId="25597"/>
    <cellStyle name="Normal 2 2 28 3 9 3" xfId="18111"/>
    <cellStyle name="Normal 2 2 28 3 9 3 2" xfId="21862"/>
    <cellStyle name="Normal 2 2 28 3 9 4" xfId="14350"/>
    <cellStyle name="Normal 2 2 28 3 9 5" xfId="29334"/>
    <cellStyle name="Normal 2 2 28 3 9 6" xfId="33061"/>
    <cellStyle name="Normal 2 2 28 3 9 7" xfId="36794"/>
    <cellStyle name="Normal 2 2 28 3 9 8" xfId="40525"/>
    <cellStyle name="Normal 2 2 28 4" xfId="6400"/>
    <cellStyle name="Normal 2 2 28 4 2" xfId="6401"/>
    <cellStyle name="Normal 2 2 28 4 3" xfId="12268"/>
    <cellStyle name="Normal 2 2 28 4 3 2" xfId="25598"/>
    <cellStyle name="Normal 2 2 28 4 4" xfId="18112"/>
    <cellStyle name="Normal 2 2 28 4 4 2" xfId="21863"/>
    <cellStyle name="Normal 2 2 28 4 5" xfId="14351"/>
    <cellStyle name="Normal 2 2 28 4 6" xfId="29335"/>
    <cellStyle name="Normal 2 2 28 4 7" xfId="33062"/>
    <cellStyle name="Normal 2 2 28 4 8" xfId="36795"/>
    <cellStyle name="Normal 2 2 28 4 9" xfId="40526"/>
    <cellStyle name="Normal 2 2 28 5" xfId="6402"/>
    <cellStyle name="Normal 2 2 28 6" xfId="6403"/>
    <cellStyle name="Normal 2 2 28 7" xfId="6404"/>
    <cellStyle name="Normal 2 2 28 8" xfId="6405"/>
    <cellStyle name="Normal 2 2 28 9" xfId="6406"/>
    <cellStyle name="Normal 2 2 29" xfId="6407"/>
    <cellStyle name="Normal 2 2 29 10" xfId="6408"/>
    <cellStyle name="Normal 2 2 29 11" xfId="6409"/>
    <cellStyle name="Normal 2 2 29 12" xfId="6410"/>
    <cellStyle name="Normal 2 2 29 2" xfId="6411"/>
    <cellStyle name="Normal 2 2 29 2 10" xfId="6412"/>
    <cellStyle name="Normal 2 2 29 2 10 2" xfId="12274"/>
    <cellStyle name="Normal 2 2 29 2 10 2 2" xfId="25600"/>
    <cellStyle name="Normal 2 2 29 2 10 3" xfId="18114"/>
    <cellStyle name="Normal 2 2 29 2 10 3 2" xfId="21865"/>
    <cellStyle name="Normal 2 2 29 2 10 4" xfId="14353"/>
    <cellStyle name="Normal 2 2 29 2 10 5" xfId="29337"/>
    <cellStyle name="Normal 2 2 29 2 10 6" xfId="33064"/>
    <cellStyle name="Normal 2 2 29 2 10 7" xfId="36797"/>
    <cellStyle name="Normal 2 2 29 2 10 8" xfId="40528"/>
    <cellStyle name="Normal 2 2 29 2 11" xfId="6413"/>
    <cellStyle name="Normal 2 2 29 2 11 2" xfId="12275"/>
    <cellStyle name="Normal 2 2 29 2 11 2 2" xfId="25601"/>
    <cellStyle name="Normal 2 2 29 2 11 3" xfId="18115"/>
    <cellStyle name="Normal 2 2 29 2 11 3 2" xfId="21866"/>
    <cellStyle name="Normal 2 2 29 2 11 4" xfId="14354"/>
    <cellStyle name="Normal 2 2 29 2 11 5" xfId="29338"/>
    <cellStyle name="Normal 2 2 29 2 11 6" xfId="33065"/>
    <cellStyle name="Normal 2 2 29 2 11 7" xfId="36798"/>
    <cellStyle name="Normal 2 2 29 2 11 8" xfId="40529"/>
    <cellStyle name="Normal 2 2 29 2 12" xfId="12273"/>
    <cellStyle name="Normal 2 2 29 2 12 2" xfId="25599"/>
    <cellStyle name="Normal 2 2 29 2 13" xfId="18113"/>
    <cellStyle name="Normal 2 2 29 2 13 2" xfId="21864"/>
    <cellStyle name="Normal 2 2 29 2 14" xfId="14352"/>
    <cellStyle name="Normal 2 2 29 2 15" xfId="29336"/>
    <cellStyle name="Normal 2 2 29 2 16" xfId="33063"/>
    <cellStyle name="Normal 2 2 29 2 17" xfId="36796"/>
    <cellStyle name="Normal 2 2 29 2 18" xfId="40527"/>
    <cellStyle name="Normal 2 2 29 2 2" xfId="6414"/>
    <cellStyle name="Normal 2 2 29 2 2 10" xfId="6415"/>
    <cellStyle name="Normal 2 2 29 2 2 11" xfId="6416"/>
    <cellStyle name="Normal 2 2 29 2 2 2" xfId="6417"/>
    <cellStyle name="Normal 2 2 29 2 2 2 2" xfId="6418"/>
    <cellStyle name="Normal 2 2 29 2 2 2 3" xfId="12279"/>
    <cellStyle name="Normal 2 2 29 2 2 2 3 2" xfId="25602"/>
    <cellStyle name="Normal 2 2 29 2 2 2 4" xfId="18116"/>
    <cellStyle name="Normal 2 2 29 2 2 2 4 2" xfId="21867"/>
    <cellStyle name="Normal 2 2 29 2 2 2 5" xfId="14355"/>
    <cellStyle name="Normal 2 2 29 2 2 2 6" xfId="29339"/>
    <cellStyle name="Normal 2 2 29 2 2 2 7" xfId="33066"/>
    <cellStyle name="Normal 2 2 29 2 2 2 8" xfId="36799"/>
    <cellStyle name="Normal 2 2 29 2 2 2 9" xfId="40530"/>
    <cellStyle name="Normal 2 2 29 2 2 3" xfId="6419"/>
    <cellStyle name="Normal 2 2 29 2 2 4" xfId="6420"/>
    <cellStyle name="Normal 2 2 29 2 2 5" xfId="6421"/>
    <cellStyle name="Normal 2 2 29 2 2 6" xfId="6422"/>
    <cellStyle name="Normal 2 2 29 2 2 7" xfId="6423"/>
    <cellStyle name="Normal 2 2 29 2 2 8" xfId="6424"/>
    <cellStyle name="Normal 2 2 29 2 2 9" xfId="6425"/>
    <cellStyle name="Normal 2 2 29 2 3" xfId="6426"/>
    <cellStyle name="Normal 2 2 29 2 3 2" xfId="6427"/>
    <cellStyle name="Normal 2 2 29 2 3 2 2" xfId="12285"/>
    <cellStyle name="Normal 2 2 29 2 3 2 2 2" xfId="25603"/>
    <cellStyle name="Normal 2 2 29 2 3 2 3" xfId="18117"/>
    <cellStyle name="Normal 2 2 29 2 3 2 3 2" xfId="21868"/>
    <cellStyle name="Normal 2 2 29 2 3 2 4" xfId="14356"/>
    <cellStyle name="Normal 2 2 29 2 3 2 5" xfId="29340"/>
    <cellStyle name="Normal 2 2 29 2 3 2 6" xfId="33067"/>
    <cellStyle name="Normal 2 2 29 2 3 2 7" xfId="36800"/>
    <cellStyle name="Normal 2 2 29 2 3 2 8" xfId="40531"/>
    <cellStyle name="Normal 2 2 29 2 4" xfId="6428"/>
    <cellStyle name="Normal 2 2 29 2 4 2" xfId="12286"/>
    <cellStyle name="Normal 2 2 29 2 4 2 2" xfId="25604"/>
    <cellStyle name="Normal 2 2 29 2 4 3" xfId="18118"/>
    <cellStyle name="Normal 2 2 29 2 4 3 2" xfId="21869"/>
    <cellStyle name="Normal 2 2 29 2 4 4" xfId="14357"/>
    <cellStyle name="Normal 2 2 29 2 4 5" xfId="29341"/>
    <cellStyle name="Normal 2 2 29 2 4 6" xfId="33068"/>
    <cellStyle name="Normal 2 2 29 2 4 7" xfId="36801"/>
    <cellStyle name="Normal 2 2 29 2 4 8" xfId="40532"/>
    <cellStyle name="Normal 2 2 29 2 5" xfId="6429"/>
    <cellStyle name="Normal 2 2 29 2 5 2" xfId="12287"/>
    <cellStyle name="Normal 2 2 29 2 5 2 2" xfId="25605"/>
    <cellStyle name="Normal 2 2 29 2 5 3" xfId="18119"/>
    <cellStyle name="Normal 2 2 29 2 5 3 2" xfId="21870"/>
    <cellStyle name="Normal 2 2 29 2 5 4" xfId="14358"/>
    <cellStyle name="Normal 2 2 29 2 5 5" xfId="29342"/>
    <cellStyle name="Normal 2 2 29 2 5 6" xfId="33069"/>
    <cellStyle name="Normal 2 2 29 2 5 7" xfId="36802"/>
    <cellStyle name="Normal 2 2 29 2 5 8" xfId="40533"/>
    <cellStyle name="Normal 2 2 29 2 6" xfId="6430"/>
    <cellStyle name="Normal 2 2 29 2 6 2" xfId="12288"/>
    <cellStyle name="Normal 2 2 29 2 6 2 2" xfId="25606"/>
    <cellStyle name="Normal 2 2 29 2 6 3" xfId="18120"/>
    <cellStyle name="Normal 2 2 29 2 6 3 2" xfId="21871"/>
    <cellStyle name="Normal 2 2 29 2 6 4" xfId="14359"/>
    <cellStyle name="Normal 2 2 29 2 6 5" xfId="29343"/>
    <cellStyle name="Normal 2 2 29 2 6 6" xfId="33070"/>
    <cellStyle name="Normal 2 2 29 2 6 7" xfId="36803"/>
    <cellStyle name="Normal 2 2 29 2 6 8" xfId="40534"/>
    <cellStyle name="Normal 2 2 29 2 7" xfId="6431"/>
    <cellStyle name="Normal 2 2 29 2 7 2" xfId="12289"/>
    <cellStyle name="Normal 2 2 29 2 7 2 2" xfId="25607"/>
    <cellStyle name="Normal 2 2 29 2 7 3" xfId="18121"/>
    <cellStyle name="Normal 2 2 29 2 7 3 2" xfId="21872"/>
    <cellStyle name="Normal 2 2 29 2 7 4" xfId="14360"/>
    <cellStyle name="Normal 2 2 29 2 7 5" xfId="29344"/>
    <cellStyle name="Normal 2 2 29 2 7 6" xfId="33071"/>
    <cellStyle name="Normal 2 2 29 2 7 7" xfId="36804"/>
    <cellStyle name="Normal 2 2 29 2 7 8" xfId="40535"/>
    <cellStyle name="Normal 2 2 29 2 8" xfId="6432"/>
    <cellStyle name="Normal 2 2 29 2 8 2" xfId="12290"/>
    <cellStyle name="Normal 2 2 29 2 8 2 2" xfId="25608"/>
    <cellStyle name="Normal 2 2 29 2 8 3" xfId="18122"/>
    <cellStyle name="Normal 2 2 29 2 8 3 2" xfId="21873"/>
    <cellStyle name="Normal 2 2 29 2 8 4" xfId="14361"/>
    <cellStyle name="Normal 2 2 29 2 8 5" xfId="29345"/>
    <cellStyle name="Normal 2 2 29 2 8 6" xfId="33072"/>
    <cellStyle name="Normal 2 2 29 2 8 7" xfId="36805"/>
    <cellStyle name="Normal 2 2 29 2 8 8" xfId="40536"/>
    <cellStyle name="Normal 2 2 29 2 9" xfId="6433"/>
    <cellStyle name="Normal 2 2 29 2 9 2" xfId="12291"/>
    <cellStyle name="Normal 2 2 29 2 9 2 2" xfId="25609"/>
    <cellStyle name="Normal 2 2 29 2 9 3" xfId="18123"/>
    <cellStyle name="Normal 2 2 29 2 9 3 2" xfId="21874"/>
    <cellStyle name="Normal 2 2 29 2 9 4" xfId="14362"/>
    <cellStyle name="Normal 2 2 29 2 9 5" xfId="29346"/>
    <cellStyle name="Normal 2 2 29 2 9 6" xfId="33073"/>
    <cellStyle name="Normal 2 2 29 2 9 7" xfId="36806"/>
    <cellStyle name="Normal 2 2 29 2 9 8" xfId="40537"/>
    <cellStyle name="Normal 2 2 29 3" xfId="6434"/>
    <cellStyle name="Normal 2 2 29 3 2" xfId="6435"/>
    <cellStyle name="Normal 2 2 29 3 3" xfId="12292"/>
    <cellStyle name="Normal 2 2 29 3 3 2" xfId="25610"/>
    <cellStyle name="Normal 2 2 29 3 4" xfId="18124"/>
    <cellStyle name="Normal 2 2 29 3 4 2" xfId="21875"/>
    <cellStyle name="Normal 2 2 29 3 5" xfId="14363"/>
    <cellStyle name="Normal 2 2 29 3 6" xfId="29347"/>
    <cellStyle name="Normal 2 2 29 3 7" xfId="33074"/>
    <cellStyle name="Normal 2 2 29 3 8" xfId="36807"/>
    <cellStyle name="Normal 2 2 29 3 9" xfId="40538"/>
    <cellStyle name="Normal 2 2 29 4" xfId="6436"/>
    <cellStyle name="Normal 2 2 29 5" xfId="6437"/>
    <cellStyle name="Normal 2 2 29 6" xfId="6438"/>
    <cellStyle name="Normal 2 2 29 7" xfId="6439"/>
    <cellStyle name="Normal 2 2 29 8" xfId="6440"/>
    <cellStyle name="Normal 2 2 29 9" xfId="6441"/>
    <cellStyle name="Normal 2 2 3" xfId="6442"/>
    <cellStyle name="Normal 2 2 30" xfId="6443"/>
    <cellStyle name="Normal 2 2 30 10" xfId="6444"/>
    <cellStyle name="Normal 2 2 30 11" xfId="6445"/>
    <cellStyle name="Normal 2 2 30 2" xfId="6446"/>
    <cellStyle name="Normal 2 2 30 2 2" xfId="6447"/>
    <cellStyle name="Normal 2 2 30 2 3" xfId="12300"/>
    <cellStyle name="Normal 2 2 30 2 3 2" xfId="25611"/>
    <cellStyle name="Normal 2 2 30 2 4" xfId="18125"/>
    <cellStyle name="Normal 2 2 30 2 4 2" xfId="21876"/>
    <cellStyle name="Normal 2 2 30 2 5" xfId="14364"/>
    <cellStyle name="Normal 2 2 30 2 6" xfId="29348"/>
    <cellStyle name="Normal 2 2 30 2 7" xfId="33075"/>
    <cellStyle name="Normal 2 2 30 2 8" xfId="36808"/>
    <cellStyle name="Normal 2 2 30 2 9" xfId="40539"/>
    <cellStyle name="Normal 2 2 30 3" xfId="6448"/>
    <cellStyle name="Normal 2 2 30 4" xfId="6449"/>
    <cellStyle name="Normal 2 2 30 5" xfId="6450"/>
    <cellStyle name="Normal 2 2 30 6" xfId="6451"/>
    <cellStyle name="Normal 2 2 30 7" xfId="6452"/>
    <cellStyle name="Normal 2 2 30 8" xfId="6453"/>
    <cellStyle name="Normal 2 2 30 9" xfId="6454"/>
    <cellStyle name="Normal 2 2 31" xfId="6455"/>
    <cellStyle name="Normal 2 2 31 2" xfId="6456"/>
    <cellStyle name="Normal 2 2 31 2 2" xfId="12308"/>
    <cellStyle name="Normal 2 2 31 2 2 2" xfId="25612"/>
    <cellStyle name="Normal 2 2 31 2 3" xfId="18126"/>
    <cellStyle name="Normal 2 2 31 2 3 2" xfId="21877"/>
    <cellStyle name="Normal 2 2 31 2 4" xfId="14365"/>
    <cellStyle name="Normal 2 2 31 2 5" xfId="29349"/>
    <cellStyle name="Normal 2 2 31 2 6" xfId="33076"/>
    <cellStyle name="Normal 2 2 31 2 7" xfId="36809"/>
    <cellStyle name="Normal 2 2 31 2 8" xfId="40540"/>
    <cellStyle name="Normal 2 2 32" xfId="6457"/>
    <cellStyle name="Normal 2 2 32 2" xfId="12309"/>
    <cellStyle name="Normal 2 2 32 2 2" xfId="25613"/>
    <cellStyle name="Normal 2 2 32 3" xfId="18127"/>
    <cellStyle name="Normal 2 2 32 3 2" xfId="21878"/>
    <cellStyle name="Normal 2 2 32 4" xfId="14366"/>
    <cellStyle name="Normal 2 2 32 5" xfId="29350"/>
    <cellStyle name="Normal 2 2 32 6" xfId="33077"/>
    <cellStyle name="Normal 2 2 32 7" xfId="36810"/>
    <cellStyle name="Normal 2 2 32 8" xfId="40541"/>
    <cellStyle name="Normal 2 2 33" xfId="6458"/>
    <cellStyle name="Normal 2 2 33 2" xfId="12310"/>
    <cellStyle name="Normal 2 2 33 2 2" xfId="25614"/>
    <cellStyle name="Normal 2 2 33 3" xfId="18128"/>
    <cellStyle name="Normal 2 2 33 3 2" xfId="21879"/>
    <cellStyle name="Normal 2 2 33 4" xfId="14367"/>
    <cellStyle name="Normal 2 2 33 5" xfId="29351"/>
    <cellStyle name="Normal 2 2 33 6" xfId="33078"/>
    <cellStyle name="Normal 2 2 33 7" xfId="36811"/>
    <cellStyle name="Normal 2 2 33 8" xfId="40542"/>
    <cellStyle name="Normal 2 2 34" xfId="6459"/>
    <cellStyle name="Normal 2 2 34 2" xfId="12311"/>
    <cellStyle name="Normal 2 2 34 2 2" xfId="25615"/>
    <cellStyle name="Normal 2 2 34 3" xfId="18129"/>
    <cellStyle name="Normal 2 2 34 3 2" xfId="21880"/>
    <cellStyle name="Normal 2 2 34 4" xfId="14368"/>
    <cellStyle name="Normal 2 2 34 5" xfId="29352"/>
    <cellStyle name="Normal 2 2 34 6" xfId="33079"/>
    <cellStyle name="Normal 2 2 34 7" xfId="36812"/>
    <cellStyle name="Normal 2 2 34 8" xfId="40543"/>
    <cellStyle name="Normal 2 2 35" xfId="6460"/>
    <cellStyle name="Normal 2 2 35 2" xfId="12312"/>
    <cellStyle name="Normal 2 2 35 2 2" xfId="25616"/>
    <cellStyle name="Normal 2 2 35 3" xfId="18130"/>
    <cellStyle name="Normal 2 2 35 3 2" xfId="21881"/>
    <cellStyle name="Normal 2 2 35 4" xfId="14369"/>
    <cellStyle name="Normal 2 2 35 5" xfId="29353"/>
    <cellStyle name="Normal 2 2 35 6" xfId="33080"/>
    <cellStyle name="Normal 2 2 35 7" xfId="36813"/>
    <cellStyle name="Normal 2 2 35 8" xfId="40544"/>
    <cellStyle name="Normal 2 2 36" xfId="6461"/>
    <cellStyle name="Normal 2 2 36 2" xfId="12313"/>
    <cellStyle name="Normal 2 2 36 2 2" xfId="25617"/>
    <cellStyle name="Normal 2 2 36 3" xfId="18131"/>
    <cellStyle name="Normal 2 2 36 3 2" xfId="21882"/>
    <cellStyle name="Normal 2 2 36 4" xfId="14370"/>
    <cellStyle name="Normal 2 2 36 5" xfId="29354"/>
    <cellStyle name="Normal 2 2 36 6" xfId="33081"/>
    <cellStyle name="Normal 2 2 36 7" xfId="36814"/>
    <cellStyle name="Normal 2 2 36 8" xfId="40545"/>
    <cellStyle name="Normal 2 2 37" xfId="6462"/>
    <cellStyle name="Normal 2 2 37 2" xfId="12314"/>
    <cellStyle name="Normal 2 2 37 2 2" xfId="25618"/>
    <cellStyle name="Normal 2 2 37 3" xfId="18132"/>
    <cellStyle name="Normal 2 2 37 3 2" xfId="21883"/>
    <cellStyle name="Normal 2 2 37 4" xfId="14371"/>
    <cellStyle name="Normal 2 2 37 5" xfId="29355"/>
    <cellStyle name="Normal 2 2 37 6" xfId="33082"/>
    <cellStyle name="Normal 2 2 37 7" xfId="36815"/>
    <cellStyle name="Normal 2 2 37 8" xfId="40546"/>
    <cellStyle name="Normal 2 2 38" xfId="6463"/>
    <cellStyle name="Normal 2 2 38 2" xfId="12315"/>
    <cellStyle name="Normal 2 2 38 2 2" xfId="25619"/>
    <cellStyle name="Normal 2 2 38 3" xfId="18133"/>
    <cellStyle name="Normal 2 2 38 3 2" xfId="21884"/>
    <cellStyle name="Normal 2 2 38 4" xfId="14372"/>
    <cellStyle name="Normal 2 2 38 5" xfId="29356"/>
    <cellStyle name="Normal 2 2 38 6" xfId="33083"/>
    <cellStyle name="Normal 2 2 38 7" xfId="36816"/>
    <cellStyle name="Normal 2 2 38 8" xfId="40547"/>
    <cellStyle name="Normal 2 2 39" xfId="6464"/>
    <cellStyle name="Normal 2 2 39 2" xfId="12316"/>
    <cellStyle name="Normal 2 2 39 2 2" xfId="25620"/>
    <cellStyle name="Normal 2 2 39 3" xfId="18134"/>
    <cellStyle name="Normal 2 2 39 3 2" xfId="21885"/>
    <cellStyle name="Normal 2 2 39 4" xfId="14373"/>
    <cellStyle name="Normal 2 2 39 5" xfId="29357"/>
    <cellStyle name="Normal 2 2 39 6" xfId="33084"/>
    <cellStyle name="Normal 2 2 39 7" xfId="36817"/>
    <cellStyle name="Normal 2 2 39 8" xfId="40548"/>
    <cellStyle name="Normal 2 2 4" xfId="6465"/>
    <cellStyle name="Normal 2 2 40" xfId="6466"/>
    <cellStyle name="Normal 2 2 40 2" xfId="6467"/>
    <cellStyle name="Normal 2 2 40 2 2" xfId="12317"/>
    <cellStyle name="Normal 2 2 40 2 2 2" xfId="25621"/>
    <cellStyle name="Normal 2 2 40 2 3" xfId="18135"/>
    <cellStyle name="Normal 2 2 40 2 3 2" xfId="21886"/>
    <cellStyle name="Normal 2 2 40 2 4" xfId="14374"/>
    <cellStyle name="Normal 2 2 40 2 5" xfId="29358"/>
    <cellStyle name="Normal 2 2 40 2 6" xfId="33085"/>
    <cellStyle name="Normal 2 2 40 2 7" xfId="36818"/>
    <cellStyle name="Normal 2 2 40 2 8" xfId="40549"/>
    <cellStyle name="Normal 2 2 41" xfId="6468"/>
    <cellStyle name="Normal 2 2 41 2" xfId="12318"/>
    <cellStyle name="Normal 2 2 41 2 2" xfId="25622"/>
    <cellStyle name="Normal 2 2 41 3" xfId="18136"/>
    <cellStyle name="Normal 2 2 41 3 2" xfId="21887"/>
    <cellStyle name="Normal 2 2 41 4" xfId="14375"/>
    <cellStyle name="Normal 2 2 41 5" xfId="29359"/>
    <cellStyle name="Normal 2 2 41 6" xfId="33086"/>
    <cellStyle name="Normal 2 2 41 7" xfId="36819"/>
    <cellStyle name="Normal 2 2 41 8" xfId="40550"/>
    <cellStyle name="Normal 2 2 42" xfId="6469"/>
    <cellStyle name="Normal 2 2 42 2" xfId="12319"/>
    <cellStyle name="Normal 2 2 42 2 2" xfId="25623"/>
    <cellStyle name="Normal 2 2 42 3" xfId="18137"/>
    <cellStyle name="Normal 2 2 42 3 2" xfId="21888"/>
    <cellStyle name="Normal 2 2 42 4" xfId="14376"/>
    <cellStyle name="Normal 2 2 42 5" xfId="29360"/>
    <cellStyle name="Normal 2 2 42 6" xfId="33087"/>
    <cellStyle name="Normal 2 2 42 7" xfId="36820"/>
    <cellStyle name="Normal 2 2 42 8" xfId="40551"/>
    <cellStyle name="Normal 2 2 43" xfId="6470"/>
    <cellStyle name="Normal 2 2 44" xfId="6471"/>
    <cellStyle name="Normal 2 2 44 2" xfId="7381"/>
    <cellStyle name="Normal 2 2 44 2 2" xfId="13001"/>
    <cellStyle name="Normal 2 2 44 2 2 2" xfId="26135"/>
    <cellStyle name="Normal 2 2 44 2 3" xfId="18648"/>
    <cellStyle name="Normal 2 2 44 2 3 2" xfId="22400"/>
    <cellStyle name="Normal 2 2 44 2 4" xfId="14378"/>
    <cellStyle name="Normal 2 2 44 3" xfId="12320"/>
    <cellStyle name="Normal 2 2 44 3 2" xfId="25624"/>
    <cellStyle name="Normal 2 2 44 4" xfId="18138"/>
    <cellStyle name="Normal 2 2 44 4 2" xfId="21889"/>
    <cellStyle name="Normal 2 2 44 5" xfId="14377"/>
    <cellStyle name="Normal 2 2 44 6" xfId="29361"/>
    <cellStyle name="Normal 2 2 44 7" xfId="33088"/>
    <cellStyle name="Normal 2 2 44 8" xfId="36821"/>
    <cellStyle name="Normal 2 2 44 9" xfId="40552"/>
    <cellStyle name="Normal 2 2 45" xfId="6472"/>
    <cellStyle name="Normal 2 2 45 2" xfId="12321"/>
    <cellStyle name="Normal 2 2 45 2 2" xfId="25625"/>
    <cellStyle name="Normal 2 2 45 3" xfId="18139"/>
    <cellStyle name="Normal 2 2 45 3 2" xfId="21890"/>
    <cellStyle name="Normal 2 2 45 4" xfId="14379"/>
    <cellStyle name="Normal 2 2 45 5" xfId="29362"/>
    <cellStyle name="Normal 2 2 45 6" xfId="33089"/>
    <cellStyle name="Normal 2 2 45 7" xfId="36822"/>
    <cellStyle name="Normal 2 2 45 8" xfId="40553"/>
    <cellStyle name="Normal 2 2 46" xfId="6473"/>
    <cellStyle name="Normal 2 2 46 2" xfId="12322"/>
    <cellStyle name="Normal 2 2 46 2 2" xfId="25626"/>
    <cellStyle name="Normal 2 2 46 3" xfId="18140"/>
    <cellStyle name="Normal 2 2 46 3 2" xfId="21891"/>
    <cellStyle name="Normal 2 2 46 4" xfId="14380"/>
    <cellStyle name="Normal 2 2 46 5" xfId="29363"/>
    <cellStyle name="Normal 2 2 46 6" xfId="33090"/>
    <cellStyle name="Normal 2 2 46 7" xfId="36823"/>
    <cellStyle name="Normal 2 2 46 8" xfId="40554"/>
    <cellStyle name="Normal 2 2 47" xfId="6474"/>
    <cellStyle name="Normal 2 2 47 2" xfId="12323"/>
    <cellStyle name="Normal 2 2 47 2 2" xfId="25627"/>
    <cellStyle name="Normal 2 2 47 3" xfId="18141"/>
    <cellStyle name="Normal 2 2 47 3 2" xfId="21892"/>
    <cellStyle name="Normal 2 2 47 4" xfId="14381"/>
    <cellStyle name="Normal 2 2 47 5" xfId="29364"/>
    <cellStyle name="Normal 2 2 47 6" xfId="33091"/>
    <cellStyle name="Normal 2 2 47 7" xfId="36824"/>
    <cellStyle name="Normal 2 2 47 8" xfId="40555"/>
    <cellStyle name="Normal 2 2 48" xfId="6475"/>
    <cellStyle name="Normal 2 2 48 2" xfId="12324"/>
    <cellStyle name="Normal 2 2 48 2 2" xfId="25628"/>
    <cellStyle name="Normal 2 2 48 3" xfId="18142"/>
    <cellStyle name="Normal 2 2 48 3 2" xfId="21893"/>
    <cellStyle name="Normal 2 2 48 4" xfId="14382"/>
    <cellStyle name="Normal 2 2 48 5" xfId="29365"/>
    <cellStyle name="Normal 2 2 48 6" xfId="33092"/>
    <cellStyle name="Normal 2 2 48 7" xfId="36825"/>
    <cellStyle name="Normal 2 2 48 8" xfId="40556"/>
    <cellStyle name="Normal 2 2 49" xfId="6476"/>
    <cellStyle name="Normal 2 2 49 2" xfId="12325"/>
    <cellStyle name="Normal 2 2 49 2 2" xfId="25629"/>
    <cellStyle name="Normal 2 2 49 3" xfId="18143"/>
    <cellStyle name="Normal 2 2 49 3 2" xfId="21894"/>
    <cellStyle name="Normal 2 2 49 4" xfId="14383"/>
    <cellStyle name="Normal 2 2 49 5" xfId="29366"/>
    <cellStyle name="Normal 2 2 49 6" xfId="33093"/>
    <cellStyle name="Normal 2 2 49 7" xfId="36826"/>
    <cellStyle name="Normal 2 2 49 8" xfId="40557"/>
    <cellStyle name="Normal 2 2 5" xfId="6477"/>
    <cellStyle name="Normal 2 2 50" xfId="6478"/>
    <cellStyle name="Normal 2 2 50 2" xfId="12326"/>
    <cellStyle name="Normal 2 2 50 2 2" xfId="25630"/>
    <cellStyle name="Normal 2 2 50 3" xfId="18144"/>
    <cellStyle name="Normal 2 2 50 3 2" xfId="21895"/>
    <cellStyle name="Normal 2 2 50 4" xfId="14384"/>
    <cellStyle name="Normal 2 2 50 5" xfId="29367"/>
    <cellStyle name="Normal 2 2 50 6" xfId="33094"/>
    <cellStyle name="Normal 2 2 50 7" xfId="36827"/>
    <cellStyle name="Normal 2 2 50 8" xfId="40558"/>
    <cellStyle name="Normal 2 2 51" xfId="6479"/>
    <cellStyle name="Normal 2 2 51 2" xfId="12327"/>
    <cellStyle name="Normal 2 2 51 2 2" xfId="25631"/>
    <cellStyle name="Normal 2 2 51 3" xfId="18145"/>
    <cellStyle name="Normal 2 2 51 3 2" xfId="21896"/>
    <cellStyle name="Normal 2 2 51 4" xfId="14385"/>
    <cellStyle name="Normal 2 2 51 5" xfId="29368"/>
    <cellStyle name="Normal 2 2 51 6" xfId="33095"/>
    <cellStyle name="Normal 2 2 51 7" xfId="36828"/>
    <cellStyle name="Normal 2 2 51 8" xfId="40559"/>
    <cellStyle name="Normal 2 2 52" xfId="6480"/>
    <cellStyle name="Normal 2 2 52 2" xfId="12328"/>
    <cellStyle name="Normal 2 2 52 2 2" xfId="25632"/>
    <cellStyle name="Normal 2 2 52 3" xfId="18146"/>
    <cellStyle name="Normal 2 2 52 3 2" xfId="21897"/>
    <cellStyle name="Normal 2 2 52 4" xfId="14386"/>
    <cellStyle name="Normal 2 2 52 5" xfId="29369"/>
    <cellStyle name="Normal 2 2 52 6" xfId="33096"/>
    <cellStyle name="Normal 2 2 52 7" xfId="36829"/>
    <cellStyle name="Normal 2 2 52 8" xfId="40560"/>
    <cellStyle name="Normal 2 2 53" xfId="6481"/>
    <cellStyle name="Normal 2 2 53 2" xfId="12329"/>
    <cellStyle name="Normal 2 2 53 2 2" xfId="25633"/>
    <cellStyle name="Normal 2 2 53 3" xfId="18147"/>
    <cellStyle name="Normal 2 2 53 3 2" xfId="21898"/>
    <cellStyle name="Normal 2 2 53 4" xfId="14387"/>
    <cellStyle name="Normal 2 2 53 5" xfId="29370"/>
    <cellStyle name="Normal 2 2 53 6" xfId="33097"/>
    <cellStyle name="Normal 2 2 53 7" xfId="36830"/>
    <cellStyle name="Normal 2 2 53 8" xfId="40561"/>
    <cellStyle name="Normal 2 2 54" xfId="6482"/>
    <cellStyle name="Normal 2 2 54 2" xfId="12330"/>
    <cellStyle name="Normal 2 2 54 2 2" xfId="25634"/>
    <cellStyle name="Normal 2 2 54 3" xfId="18148"/>
    <cellStyle name="Normal 2 2 54 3 2" xfId="21899"/>
    <cellStyle name="Normal 2 2 54 4" xfId="14388"/>
    <cellStyle name="Normal 2 2 54 5" xfId="29371"/>
    <cellStyle name="Normal 2 2 54 6" xfId="33098"/>
    <cellStyle name="Normal 2 2 54 7" xfId="36831"/>
    <cellStyle name="Normal 2 2 54 8" xfId="40562"/>
    <cellStyle name="Normal 2 2 55" xfId="6483"/>
    <cellStyle name="Normal 2 2 55 2" xfId="12331"/>
    <cellStyle name="Normal 2 2 55 2 2" xfId="25635"/>
    <cellStyle name="Normal 2 2 55 3" xfId="18149"/>
    <cellStyle name="Normal 2 2 55 3 2" xfId="21900"/>
    <cellStyle name="Normal 2 2 55 4" xfId="14389"/>
    <cellStyle name="Normal 2 2 55 5" xfId="29372"/>
    <cellStyle name="Normal 2 2 55 6" xfId="33099"/>
    <cellStyle name="Normal 2 2 55 7" xfId="36832"/>
    <cellStyle name="Normal 2 2 55 8" xfId="40563"/>
    <cellStyle name="Normal 2 2 56" xfId="6484"/>
    <cellStyle name="Normal 2 2 56 2" xfId="6485"/>
    <cellStyle name="Normal 2 2 56 2 2" xfId="12332"/>
    <cellStyle name="Normal 2 2 56 2 2 2" xfId="25636"/>
    <cellStyle name="Normal 2 2 56 2 3" xfId="18150"/>
    <cellStyle name="Normal 2 2 56 2 3 2" xfId="21901"/>
    <cellStyle name="Normal 2 2 56 2 4" xfId="14390"/>
    <cellStyle name="Normal 2 2 56 2 5" xfId="29373"/>
    <cellStyle name="Normal 2 2 56 2 6" xfId="33100"/>
    <cellStyle name="Normal 2 2 56 2 7" xfId="36833"/>
    <cellStyle name="Normal 2 2 56 2 8" xfId="40564"/>
    <cellStyle name="Normal 2 2 57" xfId="6486"/>
    <cellStyle name="Normal 2 2 57 2" xfId="12333"/>
    <cellStyle name="Normal 2 2 57 2 2" xfId="25637"/>
    <cellStyle name="Normal 2 2 57 3" xfId="18151"/>
    <cellStyle name="Normal 2 2 57 3 2" xfId="21902"/>
    <cellStyle name="Normal 2 2 57 4" xfId="14391"/>
    <cellStyle name="Normal 2 2 57 5" xfId="29374"/>
    <cellStyle name="Normal 2 2 57 6" xfId="33101"/>
    <cellStyle name="Normal 2 2 57 7" xfId="36834"/>
    <cellStyle name="Normal 2 2 57 8" xfId="40565"/>
    <cellStyle name="Normal 2 2 58" xfId="6487"/>
    <cellStyle name="Normal 2 2 58 2" xfId="12334"/>
    <cellStyle name="Normal 2 2 58 2 2" xfId="25638"/>
    <cellStyle name="Normal 2 2 58 3" xfId="18152"/>
    <cellStyle name="Normal 2 2 58 3 2" xfId="21903"/>
    <cellStyle name="Normal 2 2 58 4" xfId="14392"/>
    <cellStyle name="Normal 2 2 58 5" xfId="29375"/>
    <cellStyle name="Normal 2 2 58 6" xfId="33102"/>
    <cellStyle name="Normal 2 2 58 7" xfId="36835"/>
    <cellStyle name="Normal 2 2 58 8" xfId="40566"/>
    <cellStyle name="Normal 2 2 59" xfId="6488"/>
    <cellStyle name="Normal 2 2 59 2" xfId="12335"/>
    <cellStyle name="Normal 2 2 59 2 2" xfId="25639"/>
    <cellStyle name="Normal 2 2 59 3" xfId="18153"/>
    <cellStyle name="Normal 2 2 59 3 2" xfId="21904"/>
    <cellStyle name="Normal 2 2 59 4" xfId="14393"/>
    <cellStyle name="Normal 2 2 59 5" xfId="29376"/>
    <cellStyle name="Normal 2 2 59 6" xfId="33103"/>
    <cellStyle name="Normal 2 2 59 7" xfId="36836"/>
    <cellStyle name="Normal 2 2 59 8" xfId="40567"/>
    <cellStyle name="Normal 2 2 6" xfId="6489"/>
    <cellStyle name="Normal 2 2 6 2" xfId="12336"/>
    <cellStyle name="Normal 2 2 6 2 2" xfId="25640"/>
    <cellStyle name="Normal 2 2 6 3" xfId="18154"/>
    <cellStyle name="Normal 2 2 6 3 2" xfId="21905"/>
    <cellStyle name="Normal 2 2 6 4" xfId="14394"/>
    <cellStyle name="Normal 2 2 6 5" xfId="29377"/>
    <cellStyle name="Normal 2 2 6 6" xfId="33104"/>
    <cellStyle name="Normal 2 2 6 7" xfId="36837"/>
    <cellStyle name="Normal 2 2 6 8" xfId="40568"/>
    <cellStyle name="Normal 2 2 60" xfId="7376"/>
    <cellStyle name="Normal 2 2 60 2" xfId="12996"/>
    <cellStyle name="Normal 2 2 60 2 2" xfId="26130"/>
    <cellStyle name="Normal 2 2 60 3" xfId="18644"/>
    <cellStyle name="Normal 2 2 60 3 2" xfId="22395"/>
    <cellStyle name="Normal 2 2 60 4" xfId="14395"/>
    <cellStyle name="Normal 2 2 60 5" xfId="29867"/>
    <cellStyle name="Normal 2 2 60 6" xfId="33594"/>
    <cellStyle name="Normal 2 2 60 7" xfId="36838"/>
    <cellStyle name="Normal 2 2 60 8" xfId="40569"/>
    <cellStyle name="Normal 2 2 61" xfId="7377"/>
    <cellStyle name="Normal 2 2 61 2" xfId="12997"/>
    <cellStyle name="Normal 2 2 61 2 2" xfId="26131"/>
    <cellStyle name="Normal 2 2 61 3" xfId="18645"/>
    <cellStyle name="Normal 2 2 61 3 2" xfId="22396"/>
    <cellStyle name="Normal 2 2 61 4" xfId="14396"/>
    <cellStyle name="Normal 2 2 61 5" xfId="29868"/>
    <cellStyle name="Normal 2 2 61 6" xfId="33595"/>
    <cellStyle name="Normal 2 2 61 7" xfId="36839"/>
    <cellStyle name="Normal 2 2 61 8" xfId="40570"/>
    <cellStyle name="Normal 2 2 62" xfId="7379"/>
    <cellStyle name="Normal 2 2 62 2" xfId="12999"/>
    <cellStyle name="Normal 2 2 62 2 2" xfId="26133"/>
    <cellStyle name="Normal 2 2 62 3" xfId="22398"/>
    <cellStyle name="Normal 2 2 63" xfId="7384"/>
    <cellStyle name="Normal 2 2 63 2" xfId="13004"/>
    <cellStyle name="Normal 2 2 63 2 2" xfId="26138"/>
    <cellStyle name="Normal 2 2 63 3" xfId="22403"/>
    <cellStyle name="Normal 2 2 64" xfId="7411"/>
    <cellStyle name="Normal 2 2 64 2" xfId="22426"/>
    <cellStyle name="Normal 2 2 65" xfId="14940"/>
    <cellStyle name="Normal 2 2 65 2" xfId="18691"/>
    <cellStyle name="Normal 2 2 66" xfId="26163"/>
    <cellStyle name="Normal 2 2 67" xfId="29890"/>
    <cellStyle name="Normal 2 2 68" xfId="33598"/>
    <cellStyle name="Normal 2 2 69" xfId="33602"/>
    <cellStyle name="Normal 2 2 7" xfId="6490"/>
    <cellStyle name="Normal 2 2 7 2" xfId="6491"/>
    <cellStyle name="Normal 2 2 7 2 2" xfId="6492"/>
    <cellStyle name="Normal 2 2 7 2 3" xfId="12337"/>
    <cellStyle name="Normal 2 2 7 2 3 2" xfId="25641"/>
    <cellStyle name="Normal 2 2 7 2 4" xfId="18155"/>
    <cellStyle name="Normal 2 2 7 2 4 2" xfId="21906"/>
    <cellStyle name="Normal 2 2 7 2 5" xfId="14397"/>
    <cellStyle name="Normal 2 2 7 2 6" xfId="29378"/>
    <cellStyle name="Normal 2 2 7 2 7" xfId="33105"/>
    <cellStyle name="Normal 2 2 7 2 8" xfId="36840"/>
    <cellStyle name="Normal 2 2 7 2 9" xfId="40571"/>
    <cellStyle name="Normal 2 2 70" xfId="33623"/>
    <cellStyle name="Normal 2 2 71" xfId="37331"/>
    <cellStyle name="Normal 2 2 72" xfId="37354"/>
    <cellStyle name="Normal 2 2 8" xfId="6493"/>
    <cellStyle name="Normal 2 2 8 2" xfId="6494"/>
    <cellStyle name="Normal 2 2 8 2 2" xfId="12340"/>
    <cellStyle name="Normal 2 2 8 2 2 2" xfId="25642"/>
    <cellStyle name="Normal 2 2 8 2 3" xfId="18156"/>
    <cellStyle name="Normal 2 2 8 2 3 2" xfId="21907"/>
    <cellStyle name="Normal 2 2 8 2 4" xfId="14398"/>
    <cellStyle name="Normal 2 2 8 2 5" xfId="29379"/>
    <cellStyle name="Normal 2 2 8 2 6" xfId="33106"/>
    <cellStyle name="Normal 2 2 8 2 7" xfId="36841"/>
    <cellStyle name="Normal 2 2 8 2 8" xfId="40572"/>
    <cellStyle name="Normal 2 2 9" xfId="6495"/>
    <cellStyle name="Normal 2 2 9 2" xfId="12341"/>
    <cellStyle name="Normal 2 2 9 2 2" xfId="25643"/>
    <cellStyle name="Normal 2 2 9 3" xfId="18157"/>
    <cellStyle name="Normal 2 2 9 3 2" xfId="21908"/>
    <cellStyle name="Normal 2 2 9 4" xfId="14399"/>
    <cellStyle name="Normal 2 2 9 5" xfId="29380"/>
    <cellStyle name="Normal 2 2 9 6" xfId="33107"/>
    <cellStyle name="Normal 2 2 9 7" xfId="36842"/>
    <cellStyle name="Normal 2 2 9 8" xfId="40573"/>
    <cellStyle name="Normal 2 20" xfId="6496"/>
    <cellStyle name="Normal 2 20 2" xfId="6497"/>
    <cellStyle name="Normal 2 20 3" xfId="12342"/>
    <cellStyle name="Normal 2 20 3 2" xfId="25644"/>
    <cellStyle name="Normal 2 20 4" xfId="18158"/>
    <cellStyle name="Normal 2 20 4 2" xfId="21909"/>
    <cellStyle name="Normal 2 20 5" xfId="14400"/>
    <cellStyle name="Normal 2 20 6" xfId="29381"/>
    <cellStyle name="Normal 2 20 7" xfId="33108"/>
    <cellStyle name="Normal 2 20 8" xfId="36843"/>
    <cellStyle name="Normal 2 20 9" xfId="40574"/>
    <cellStyle name="Normal 2 21" xfId="6498"/>
    <cellStyle name="Normal 2 22" xfId="6499"/>
    <cellStyle name="Normal 2 23" xfId="6500"/>
    <cellStyle name="Normal 2 24" xfId="6501"/>
    <cellStyle name="Normal 2 25" xfId="6502"/>
    <cellStyle name="Normal 2 25 10" xfId="6503"/>
    <cellStyle name="Normal 2 25 11" xfId="6504"/>
    <cellStyle name="Normal 2 25 12" xfId="6505"/>
    <cellStyle name="Normal 2 25 2" xfId="6506"/>
    <cellStyle name="Normal 2 25 3" xfId="6507"/>
    <cellStyle name="Normal 2 25 4" xfId="6508"/>
    <cellStyle name="Normal 2 25 5" xfId="6509"/>
    <cellStyle name="Normal 2 25 6" xfId="6510"/>
    <cellStyle name="Normal 2 25 7" xfId="6511"/>
    <cellStyle name="Normal 2 25 8" xfId="6512"/>
    <cellStyle name="Normal 2 25 9" xfId="6513"/>
    <cellStyle name="Normal 2 26" xfId="6514"/>
    <cellStyle name="Normal 2 26 2" xfId="12359"/>
    <cellStyle name="Normal 2 26 2 2" xfId="25645"/>
    <cellStyle name="Normal 2 26 3" xfId="18159"/>
    <cellStyle name="Normal 2 26 3 2" xfId="21910"/>
    <cellStyle name="Normal 2 26 4" xfId="14401"/>
    <cellStyle name="Normal 2 26 5" xfId="29382"/>
    <cellStyle name="Normal 2 26 6" xfId="33109"/>
    <cellStyle name="Normal 2 26 7" xfId="36844"/>
    <cellStyle name="Normal 2 26 8" xfId="40575"/>
    <cellStyle name="Normal 2 27" xfId="6515"/>
    <cellStyle name="Normal 2 27 2" xfId="12360"/>
    <cellStyle name="Normal 2 27 2 2" xfId="25646"/>
    <cellStyle name="Normal 2 27 3" xfId="18160"/>
    <cellStyle name="Normal 2 27 3 2" xfId="21911"/>
    <cellStyle name="Normal 2 27 4" xfId="14402"/>
    <cellStyle name="Normal 2 27 5" xfId="29383"/>
    <cellStyle name="Normal 2 27 6" xfId="33110"/>
    <cellStyle name="Normal 2 27 7" xfId="36845"/>
    <cellStyle name="Normal 2 27 8" xfId="40576"/>
    <cellStyle name="Normal 2 28" xfId="6516"/>
    <cellStyle name="Normal 2 28 2" xfId="12361"/>
    <cellStyle name="Normal 2 28 2 2" xfId="25647"/>
    <cellStyle name="Normal 2 28 3" xfId="18161"/>
    <cellStyle name="Normal 2 28 3 2" xfId="21912"/>
    <cellStyle name="Normal 2 28 4" xfId="14403"/>
    <cellStyle name="Normal 2 28 5" xfId="29384"/>
    <cellStyle name="Normal 2 28 6" xfId="33111"/>
    <cellStyle name="Normal 2 28 7" xfId="36846"/>
    <cellStyle name="Normal 2 28 8" xfId="40577"/>
    <cellStyle name="Normal 2 29" xfId="6517"/>
    <cellStyle name="Normal 2 29 10" xfId="6518"/>
    <cellStyle name="Normal 2 29 10 2" xfId="12363"/>
    <cellStyle name="Normal 2 29 10 2 2" xfId="25649"/>
    <cellStyle name="Normal 2 29 10 3" xfId="18163"/>
    <cellStyle name="Normal 2 29 10 3 2" xfId="21914"/>
    <cellStyle name="Normal 2 29 10 4" xfId="14405"/>
    <cellStyle name="Normal 2 29 10 5" xfId="29386"/>
    <cellStyle name="Normal 2 29 10 6" xfId="33113"/>
    <cellStyle name="Normal 2 29 10 7" xfId="36848"/>
    <cellStyle name="Normal 2 29 10 8" xfId="40579"/>
    <cellStyle name="Normal 2 29 11" xfId="6519"/>
    <cellStyle name="Normal 2 29 11 2" xfId="12364"/>
    <cellStyle name="Normal 2 29 11 2 2" xfId="25650"/>
    <cellStyle name="Normal 2 29 11 3" xfId="18164"/>
    <cellStyle name="Normal 2 29 11 3 2" xfId="21915"/>
    <cellStyle name="Normal 2 29 11 4" xfId="14406"/>
    <cellStyle name="Normal 2 29 11 5" xfId="29387"/>
    <cellStyle name="Normal 2 29 11 6" xfId="33114"/>
    <cellStyle name="Normal 2 29 11 7" xfId="36849"/>
    <cellStyle name="Normal 2 29 11 8" xfId="40580"/>
    <cellStyle name="Normal 2 29 12" xfId="6520"/>
    <cellStyle name="Normal 2 29 12 2" xfId="12365"/>
    <cellStyle name="Normal 2 29 12 2 2" xfId="25651"/>
    <cellStyle name="Normal 2 29 12 3" xfId="18165"/>
    <cellStyle name="Normal 2 29 12 3 2" xfId="21916"/>
    <cellStyle name="Normal 2 29 12 4" xfId="14407"/>
    <cellStyle name="Normal 2 29 12 5" xfId="29388"/>
    <cellStyle name="Normal 2 29 12 6" xfId="33115"/>
    <cellStyle name="Normal 2 29 12 7" xfId="36850"/>
    <cellStyle name="Normal 2 29 12 8" xfId="40581"/>
    <cellStyle name="Normal 2 29 13" xfId="6521"/>
    <cellStyle name="Normal 2 29 13 2" xfId="12366"/>
    <cellStyle name="Normal 2 29 13 2 2" xfId="25652"/>
    <cellStyle name="Normal 2 29 13 3" xfId="18166"/>
    <cellStyle name="Normal 2 29 13 3 2" xfId="21917"/>
    <cellStyle name="Normal 2 29 13 4" xfId="14408"/>
    <cellStyle name="Normal 2 29 13 5" xfId="29389"/>
    <cellStyle name="Normal 2 29 13 6" xfId="33116"/>
    <cellStyle name="Normal 2 29 13 7" xfId="36851"/>
    <cellStyle name="Normal 2 29 13 8" xfId="40582"/>
    <cellStyle name="Normal 2 29 14" xfId="6522"/>
    <cellStyle name="Normal 2 29 14 2" xfId="12367"/>
    <cellStyle name="Normal 2 29 14 2 2" xfId="25653"/>
    <cellStyle name="Normal 2 29 14 3" xfId="18167"/>
    <cellStyle name="Normal 2 29 14 3 2" xfId="21918"/>
    <cellStyle name="Normal 2 29 14 4" xfId="14409"/>
    <cellStyle name="Normal 2 29 14 5" xfId="29390"/>
    <cellStyle name="Normal 2 29 14 6" xfId="33117"/>
    <cellStyle name="Normal 2 29 14 7" xfId="36852"/>
    <cellStyle name="Normal 2 29 14 8" xfId="40583"/>
    <cellStyle name="Normal 2 29 15" xfId="6523"/>
    <cellStyle name="Normal 2 29 15 2" xfId="12368"/>
    <cellStyle name="Normal 2 29 15 2 2" xfId="25654"/>
    <cellStyle name="Normal 2 29 15 3" xfId="18168"/>
    <cellStyle name="Normal 2 29 15 3 2" xfId="21919"/>
    <cellStyle name="Normal 2 29 15 4" xfId="14410"/>
    <cellStyle name="Normal 2 29 15 5" xfId="29391"/>
    <cellStyle name="Normal 2 29 15 6" xfId="33118"/>
    <cellStyle name="Normal 2 29 15 7" xfId="36853"/>
    <cellStyle name="Normal 2 29 15 8" xfId="40584"/>
    <cellStyle name="Normal 2 29 16" xfId="12362"/>
    <cellStyle name="Normal 2 29 16 2" xfId="25648"/>
    <cellStyle name="Normal 2 29 17" xfId="18162"/>
    <cellStyle name="Normal 2 29 17 2" xfId="21913"/>
    <cellStyle name="Normal 2 29 18" xfId="14404"/>
    <cellStyle name="Normal 2 29 19" xfId="29385"/>
    <cellStyle name="Normal 2 29 2" xfId="6524"/>
    <cellStyle name="Normal 2 29 2 10" xfId="6525"/>
    <cellStyle name="Normal 2 29 2 11" xfId="6526"/>
    <cellStyle name="Normal 2 29 2 12" xfId="6527"/>
    <cellStyle name="Normal 2 29 2 13" xfId="6528"/>
    <cellStyle name="Normal 2 29 2 14" xfId="6529"/>
    <cellStyle name="Normal 2 29 2 2" xfId="6530"/>
    <cellStyle name="Normal 2 29 2 2 10" xfId="6531"/>
    <cellStyle name="Normal 2 29 2 2 10 2" xfId="12371"/>
    <cellStyle name="Normal 2 29 2 2 10 2 2" xfId="25656"/>
    <cellStyle name="Normal 2 29 2 2 10 3" xfId="18170"/>
    <cellStyle name="Normal 2 29 2 2 10 3 2" xfId="21921"/>
    <cellStyle name="Normal 2 29 2 2 10 4" xfId="14412"/>
    <cellStyle name="Normal 2 29 2 2 10 5" xfId="29393"/>
    <cellStyle name="Normal 2 29 2 2 10 6" xfId="33120"/>
    <cellStyle name="Normal 2 29 2 2 10 7" xfId="36855"/>
    <cellStyle name="Normal 2 29 2 2 10 8" xfId="40586"/>
    <cellStyle name="Normal 2 29 2 2 11" xfId="6532"/>
    <cellStyle name="Normal 2 29 2 2 11 2" xfId="12372"/>
    <cellStyle name="Normal 2 29 2 2 11 2 2" xfId="25657"/>
    <cellStyle name="Normal 2 29 2 2 11 3" xfId="18171"/>
    <cellStyle name="Normal 2 29 2 2 11 3 2" xfId="21922"/>
    <cellStyle name="Normal 2 29 2 2 11 4" xfId="14413"/>
    <cellStyle name="Normal 2 29 2 2 11 5" xfId="29394"/>
    <cellStyle name="Normal 2 29 2 2 11 6" xfId="33121"/>
    <cellStyle name="Normal 2 29 2 2 11 7" xfId="36856"/>
    <cellStyle name="Normal 2 29 2 2 11 8" xfId="40587"/>
    <cellStyle name="Normal 2 29 2 2 12" xfId="6533"/>
    <cellStyle name="Normal 2 29 2 2 12 2" xfId="12373"/>
    <cellStyle name="Normal 2 29 2 2 12 2 2" xfId="25658"/>
    <cellStyle name="Normal 2 29 2 2 12 3" xfId="18172"/>
    <cellStyle name="Normal 2 29 2 2 12 3 2" xfId="21923"/>
    <cellStyle name="Normal 2 29 2 2 12 4" xfId="14414"/>
    <cellStyle name="Normal 2 29 2 2 12 5" xfId="29395"/>
    <cellStyle name="Normal 2 29 2 2 12 6" xfId="33122"/>
    <cellStyle name="Normal 2 29 2 2 12 7" xfId="36857"/>
    <cellStyle name="Normal 2 29 2 2 12 8" xfId="40588"/>
    <cellStyle name="Normal 2 29 2 2 13" xfId="6534"/>
    <cellStyle name="Normal 2 29 2 2 13 2" xfId="12374"/>
    <cellStyle name="Normal 2 29 2 2 13 2 2" xfId="25659"/>
    <cellStyle name="Normal 2 29 2 2 13 3" xfId="18173"/>
    <cellStyle name="Normal 2 29 2 2 13 3 2" xfId="21924"/>
    <cellStyle name="Normal 2 29 2 2 13 4" xfId="14415"/>
    <cellStyle name="Normal 2 29 2 2 13 5" xfId="29396"/>
    <cellStyle name="Normal 2 29 2 2 13 6" xfId="33123"/>
    <cellStyle name="Normal 2 29 2 2 13 7" xfId="36858"/>
    <cellStyle name="Normal 2 29 2 2 13 8" xfId="40589"/>
    <cellStyle name="Normal 2 29 2 2 14" xfId="6535"/>
    <cellStyle name="Normal 2 29 2 2 14 2" xfId="12375"/>
    <cellStyle name="Normal 2 29 2 2 14 2 2" xfId="25660"/>
    <cellStyle name="Normal 2 29 2 2 14 3" xfId="18174"/>
    <cellStyle name="Normal 2 29 2 2 14 3 2" xfId="21925"/>
    <cellStyle name="Normal 2 29 2 2 14 4" xfId="14416"/>
    <cellStyle name="Normal 2 29 2 2 14 5" xfId="29397"/>
    <cellStyle name="Normal 2 29 2 2 14 6" xfId="33124"/>
    <cellStyle name="Normal 2 29 2 2 14 7" xfId="36859"/>
    <cellStyle name="Normal 2 29 2 2 14 8" xfId="40590"/>
    <cellStyle name="Normal 2 29 2 2 15" xfId="12370"/>
    <cellStyle name="Normal 2 29 2 2 15 2" xfId="25655"/>
    <cellStyle name="Normal 2 29 2 2 16" xfId="18169"/>
    <cellStyle name="Normal 2 29 2 2 16 2" xfId="21920"/>
    <cellStyle name="Normal 2 29 2 2 17" xfId="14411"/>
    <cellStyle name="Normal 2 29 2 2 18" xfId="29392"/>
    <cellStyle name="Normal 2 29 2 2 19" xfId="33119"/>
    <cellStyle name="Normal 2 29 2 2 2" xfId="6536"/>
    <cellStyle name="Normal 2 29 2 2 2 10" xfId="6537"/>
    <cellStyle name="Normal 2 29 2 2 2 11" xfId="6538"/>
    <cellStyle name="Normal 2 29 2 2 2 12" xfId="6539"/>
    <cellStyle name="Normal 2 29 2 2 2 13" xfId="6540"/>
    <cellStyle name="Normal 2 29 2 2 2 2" xfId="6541"/>
    <cellStyle name="Normal 2 29 2 2 2 2 10" xfId="6542"/>
    <cellStyle name="Normal 2 29 2 2 2 2 10 2" xfId="12378"/>
    <cellStyle name="Normal 2 29 2 2 2 2 10 2 2" xfId="25662"/>
    <cellStyle name="Normal 2 29 2 2 2 2 10 3" xfId="18176"/>
    <cellStyle name="Normal 2 29 2 2 2 2 10 3 2" xfId="21927"/>
    <cellStyle name="Normal 2 29 2 2 2 2 10 4" xfId="14418"/>
    <cellStyle name="Normal 2 29 2 2 2 2 10 5" xfId="29399"/>
    <cellStyle name="Normal 2 29 2 2 2 2 10 6" xfId="33126"/>
    <cellStyle name="Normal 2 29 2 2 2 2 10 7" xfId="36861"/>
    <cellStyle name="Normal 2 29 2 2 2 2 10 8" xfId="40592"/>
    <cellStyle name="Normal 2 29 2 2 2 2 11" xfId="6543"/>
    <cellStyle name="Normal 2 29 2 2 2 2 11 2" xfId="12379"/>
    <cellStyle name="Normal 2 29 2 2 2 2 11 2 2" xfId="25663"/>
    <cellStyle name="Normal 2 29 2 2 2 2 11 3" xfId="18177"/>
    <cellStyle name="Normal 2 29 2 2 2 2 11 3 2" xfId="21928"/>
    <cellStyle name="Normal 2 29 2 2 2 2 11 4" xfId="14419"/>
    <cellStyle name="Normal 2 29 2 2 2 2 11 5" xfId="29400"/>
    <cellStyle name="Normal 2 29 2 2 2 2 11 6" xfId="33127"/>
    <cellStyle name="Normal 2 29 2 2 2 2 11 7" xfId="36862"/>
    <cellStyle name="Normal 2 29 2 2 2 2 11 8" xfId="40593"/>
    <cellStyle name="Normal 2 29 2 2 2 2 12" xfId="6544"/>
    <cellStyle name="Normal 2 29 2 2 2 2 12 2" xfId="12380"/>
    <cellStyle name="Normal 2 29 2 2 2 2 12 2 2" xfId="25664"/>
    <cellStyle name="Normal 2 29 2 2 2 2 12 3" xfId="18178"/>
    <cellStyle name="Normal 2 29 2 2 2 2 12 3 2" xfId="21929"/>
    <cellStyle name="Normal 2 29 2 2 2 2 12 4" xfId="14420"/>
    <cellStyle name="Normal 2 29 2 2 2 2 12 5" xfId="29401"/>
    <cellStyle name="Normal 2 29 2 2 2 2 12 6" xfId="33128"/>
    <cellStyle name="Normal 2 29 2 2 2 2 12 7" xfId="36863"/>
    <cellStyle name="Normal 2 29 2 2 2 2 12 8" xfId="40594"/>
    <cellStyle name="Normal 2 29 2 2 2 2 13" xfId="6545"/>
    <cellStyle name="Normal 2 29 2 2 2 2 13 2" xfId="12381"/>
    <cellStyle name="Normal 2 29 2 2 2 2 13 2 2" xfId="25665"/>
    <cellStyle name="Normal 2 29 2 2 2 2 13 3" xfId="18179"/>
    <cellStyle name="Normal 2 29 2 2 2 2 13 3 2" xfId="21930"/>
    <cellStyle name="Normal 2 29 2 2 2 2 13 4" xfId="14421"/>
    <cellStyle name="Normal 2 29 2 2 2 2 13 5" xfId="29402"/>
    <cellStyle name="Normal 2 29 2 2 2 2 13 6" xfId="33129"/>
    <cellStyle name="Normal 2 29 2 2 2 2 13 7" xfId="36864"/>
    <cellStyle name="Normal 2 29 2 2 2 2 13 8" xfId="40595"/>
    <cellStyle name="Normal 2 29 2 2 2 2 14" xfId="12377"/>
    <cellStyle name="Normal 2 29 2 2 2 2 14 2" xfId="25661"/>
    <cellStyle name="Normal 2 29 2 2 2 2 15" xfId="18175"/>
    <cellStyle name="Normal 2 29 2 2 2 2 15 2" xfId="21926"/>
    <cellStyle name="Normal 2 29 2 2 2 2 16" xfId="14417"/>
    <cellStyle name="Normal 2 29 2 2 2 2 17" xfId="29398"/>
    <cellStyle name="Normal 2 29 2 2 2 2 18" xfId="33125"/>
    <cellStyle name="Normal 2 29 2 2 2 2 19" xfId="36860"/>
    <cellStyle name="Normal 2 29 2 2 2 2 2" xfId="6546"/>
    <cellStyle name="Normal 2 29 2 2 2 2 2 10" xfId="6547"/>
    <cellStyle name="Normal 2 29 2 2 2 2 2 11" xfId="6548"/>
    <cellStyle name="Normal 2 29 2 2 2 2 2 12" xfId="6549"/>
    <cellStyle name="Normal 2 29 2 2 2 2 2 2" xfId="6550"/>
    <cellStyle name="Normal 2 29 2 2 2 2 2 2 10" xfId="6551"/>
    <cellStyle name="Normal 2 29 2 2 2 2 2 2 10 2" xfId="12386"/>
    <cellStyle name="Normal 2 29 2 2 2 2 2 2 10 2 2" xfId="25667"/>
    <cellStyle name="Normal 2 29 2 2 2 2 2 2 10 3" xfId="18181"/>
    <cellStyle name="Normal 2 29 2 2 2 2 2 2 10 3 2" xfId="21932"/>
    <cellStyle name="Normal 2 29 2 2 2 2 2 2 10 4" xfId="14423"/>
    <cellStyle name="Normal 2 29 2 2 2 2 2 2 10 5" xfId="29404"/>
    <cellStyle name="Normal 2 29 2 2 2 2 2 2 10 6" xfId="33131"/>
    <cellStyle name="Normal 2 29 2 2 2 2 2 2 10 7" xfId="36866"/>
    <cellStyle name="Normal 2 29 2 2 2 2 2 2 10 8" xfId="40597"/>
    <cellStyle name="Normal 2 29 2 2 2 2 2 2 11" xfId="6552"/>
    <cellStyle name="Normal 2 29 2 2 2 2 2 2 11 2" xfId="12387"/>
    <cellStyle name="Normal 2 29 2 2 2 2 2 2 11 2 2" xfId="25668"/>
    <cellStyle name="Normal 2 29 2 2 2 2 2 2 11 3" xfId="18182"/>
    <cellStyle name="Normal 2 29 2 2 2 2 2 2 11 3 2" xfId="21933"/>
    <cellStyle name="Normal 2 29 2 2 2 2 2 2 11 4" xfId="14424"/>
    <cellStyle name="Normal 2 29 2 2 2 2 2 2 11 5" xfId="29405"/>
    <cellStyle name="Normal 2 29 2 2 2 2 2 2 11 6" xfId="33132"/>
    <cellStyle name="Normal 2 29 2 2 2 2 2 2 11 7" xfId="36867"/>
    <cellStyle name="Normal 2 29 2 2 2 2 2 2 11 8" xfId="40598"/>
    <cellStyle name="Normal 2 29 2 2 2 2 2 2 12" xfId="6553"/>
    <cellStyle name="Normal 2 29 2 2 2 2 2 2 12 2" xfId="12388"/>
    <cellStyle name="Normal 2 29 2 2 2 2 2 2 12 2 2" xfId="25669"/>
    <cellStyle name="Normal 2 29 2 2 2 2 2 2 12 3" xfId="18183"/>
    <cellStyle name="Normal 2 29 2 2 2 2 2 2 12 3 2" xfId="21934"/>
    <cellStyle name="Normal 2 29 2 2 2 2 2 2 12 4" xfId="14425"/>
    <cellStyle name="Normal 2 29 2 2 2 2 2 2 12 5" xfId="29406"/>
    <cellStyle name="Normal 2 29 2 2 2 2 2 2 12 6" xfId="33133"/>
    <cellStyle name="Normal 2 29 2 2 2 2 2 2 12 7" xfId="36868"/>
    <cellStyle name="Normal 2 29 2 2 2 2 2 2 12 8" xfId="40599"/>
    <cellStyle name="Normal 2 29 2 2 2 2 2 2 13" xfId="12385"/>
    <cellStyle name="Normal 2 29 2 2 2 2 2 2 13 2" xfId="25666"/>
    <cellStyle name="Normal 2 29 2 2 2 2 2 2 14" xfId="18180"/>
    <cellStyle name="Normal 2 29 2 2 2 2 2 2 14 2" xfId="21931"/>
    <cellStyle name="Normal 2 29 2 2 2 2 2 2 15" xfId="14422"/>
    <cellStyle name="Normal 2 29 2 2 2 2 2 2 16" xfId="29403"/>
    <cellStyle name="Normal 2 29 2 2 2 2 2 2 17" xfId="33130"/>
    <cellStyle name="Normal 2 29 2 2 2 2 2 2 18" xfId="36865"/>
    <cellStyle name="Normal 2 29 2 2 2 2 2 2 19" xfId="40596"/>
    <cellStyle name="Normal 2 29 2 2 2 2 2 2 2" xfId="6554"/>
    <cellStyle name="Normal 2 29 2 2 2 2 2 2 2 10" xfId="6555"/>
    <cellStyle name="Normal 2 29 2 2 2 2 2 2 2 11" xfId="6556"/>
    <cellStyle name="Normal 2 29 2 2 2 2 2 2 2 2" xfId="6557"/>
    <cellStyle name="Normal 2 29 2 2 2 2 2 2 2 2 10" xfId="6558"/>
    <cellStyle name="Normal 2 29 2 2 2 2 2 2 2 2 10 2" xfId="12393"/>
    <cellStyle name="Normal 2 29 2 2 2 2 2 2 2 2 10 2 2" xfId="25671"/>
    <cellStyle name="Normal 2 29 2 2 2 2 2 2 2 2 10 3" xfId="18185"/>
    <cellStyle name="Normal 2 29 2 2 2 2 2 2 2 2 10 3 2" xfId="21936"/>
    <cellStyle name="Normal 2 29 2 2 2 2 2 2 2 2 10 4" xfId="14427"/>
    <cellStyle name="Normal 2 29 2 2 2 2 2 2 2 2 10 5" xfId="29408"/>
    <cellStyle name="Normal 2 29 2 2 2 2 2 2 2 2 10 6" xfId="33135"/>
    <cellStyle name="Normal 2 29 2 2 2 2 2 2 2 2 10 7" xfId="36870"/>
    <cellStyle name="Normal 2 29 2 2 2 2 2 2 2 2 10 8" xfId="40601"/>
    <cellStyle name="Normal 2 29 2 2 2 2 2 2 2 2 11" xfId="6559"/>
    <cellStyle name="Normal 2 29 2 2 2 2 2 2 2 2 11 2" xfId="12394"/>
    <cellStyle name="Normal 2 29 2 2 2 2 2 2 2 2 11 2 2" xfId="25672"/>
    <cellStyle name="Normal 2 29 2 2 2 2 2 2 2 2 11 3" xfId="18186"/>
    <cellStyle name="Normal 2 29 2 2 2 2 2 2 2 2 11 3 2" xfId="21937"/>
    <cellStyle name="Normal 2 29 2 2 2 2 2 2 2 2 11 4" xfId="14428"/>
    <cellStyle name="Normal 2 29 2 2 2 2 2 2 2 2 11 5" xfId="29409"/>
    <cellStyle name="Normal 2 29 2 2 2 2 2 2 2 2 11 6" xfId="33136"/>
    <cellStyle name="Normal 2 29 2 2 2 2 2 2 2 2 11 7" xfId="36871"/>
    <cellStyle name="Normal 2 29 2 2 2 2 2 2 2 2 11 8" xfId="40602"/>
    <cellStyle name="Normal 2 29 2 2 2 2 2 2 2 2 12" xfId="12392"/>
    <cellStyle name="Normal 2 29 2 2 2 2 2 2 2 2 12 2" xfId="25670"/>
    <cellStyle name="Normal 2 29 2 2 2 2 2 2 2 2 13" xfId="18184"/>
    <cellStyle name="Normal 2 29 2 2 2 2 2 2 2 2 13 2" xfId="21935"/>
    <cellStyle name="Normal 2 29 2 2 2 2 2 2 2 2 14" xfId="14426"/>
    <cellStyle name="Normal 2 29 2 2 2 2 2 2 2 2 15" xfId="29407"/>
    <cellStyle name="Normal 2 29 2 2 2 2 2 2 2 2 16" xfId="33134"/>
    <cellStyle name="Normal 2 29 2 2 2 2 2 2 2 2 17" xfId="36869"/>
    <cellStyle name="Normal 2 29 2 2 2 2 2 2 2 2 18" xfId="40600"/>
    <cellStyle name="Normal 2 29 2 2 2 2 2 2 2 2 2" xfId="6560"/>
    <cellStyle name="Normal 2 29 2 2 2 2 2 2 2 2 2 2" xfId="6561"/>
    <cellStyle name="Normal 2 29 2 2 2 2 2 2 2 2 2 2 2" xfId="12396"/>
    <cellStyle name="Normal 2 29 2 2 2 2 2 2 2 2 2 2 2 2" xfId="25673"/>
    <cellStyle name="Normal 2 29 2 2 2 2 2 2 2 2 2 2 3" xfId="18187"/>
    <cellStyle name="Normal 2 29 2 2 2 2 2 2 2 2 2 2 3 2" xfId="21938"/>
    <cellStyle name="Normal 2 29 2 2 2 2 2 2 2 2 2 2 4" xfId="14429"/>
    <cellStyle name="Normal 2 29 2 2 2 2 2 2 2 2 2 2 5" xfId="29410"/>
    <cellStyle name="Normal 2 29 2 2 2 2 2 2 2 2 2 2 6" xfId="33137"/>
    <cellStyle name="Normal 2 29 2 2 2 2 2 2 2 2 2 2 7" xfId="36872"/>
    <cellStyle name="Normal 2 29 2 2 2 2 2 2 2 2 2 2 8" xfId="40603"/>
    <cellStyle name="Normal 2 29 2 2 2 2 2 2 2 2 3" xfId="6562"/>
    <cellStyle name="Normal 2 29 2 2 2 2 2 2 2 2 3 2" xfId="12397"/>
    <cellStyle name="Normal 2 29 2 2 2 2 2 2 2 2 3 2 2" xfId="25674"/>
    <cellStyle name="Normal 2 29 2 2 2 2 2 2 2 2 3 3" xfId="18188"/>
    <cellStyle name="Normal 2 29 2 2 2 2 2 2 2 2 3 3 2" xfId="21939"/>
    <cellStyle name="Normal 2 29 2 2 2 2 2 2 2 2 3 4" xfId="14430"/>
    <cellStyle name="Normal 2 29 2 2 2 2 2 2 2 2 3 5" xfId="29411"/>
    <cellStyle name="Normal 2 29 2 2 2 2 2 2 2 2 3 6" xfId="33138"/>
    <cellStyle name="Normal 2 29 2 2 2 2 2 2 2 2 3 7" xfId="36873"/>
    <cellStyle name="Normal 2 29 2 2 2 2 2 2 2 2 3 8" xfId="40604"/>
    <cellStyle name="Normal 2 29 2 2 2 2 2 2 2 2 4" xfId="6563"/>
    <cellStyle name="Normal 2 29 2 2 2 2 2 2 2 2 4 2" xfId="12398"/>
    <cellStyle name="Normal 2 29 2 2 2 2 2 2 2 2 4 2 2" xfId="25675"/>
    <cellStyle name="Normal 2 29 2 2 2 2 2 2 2 2 4 3" xfId="18189"/>
    <cellStyle name="Normal 2 29 2 2 2 2 2 2 2 2 4 3 2" xfId="21940"/>
    <cellStyle name="Normal 2 29 2 2 2 2 2 2 2 2 4 4" xfId="14431"/>
    <cellStyle name="Normal 2 29 2 2 2 2 2 2 2 2 4 5" xfId="29412"/>
    <cellStyle name="Normal 2 29 2 2 2 2 2 2 2 2 4 6" xfId="33139"/>
    <cellStyle name="Normal 2 29 2 2 2 2 2 2 2 2 4 7" xfId="36874"/>
    <cellStyle name="Normal 2 29 2 2 2 2 2 2 2 2 4 8" xfId="40605"/>
    <cellStyle name="Normal 2 29 2 2 2 2 2 2 2 2 5" xfId="6564"/>
    <cellStyle name="Normal 2 29 2 2 2 2 2 2 2 2 5 2" xfId="12399"/>
    <cellStyle name="Normal 2 29 2 2 2 2 2 2 2 2 5 2 2" xfId="25676"/>
    <cellStyle name="Normal 2 29 2 2 2 2 2 2 2 2 5 3" xfId="18190"/>
    <cellStyle name="Normal 2 29 2 2 2 2 2 2 2 2 5 3 2" xfId="21941"/>
    <cellStyle name="Normal 2 29 2 2 2 2 2 2 2 2 5 4" xfId="14432"/>
    <cellStyle name="Normal 2 29 2 2 2 2 2 2 2 2 5 5" xfId="29413"/>
    <cellStyle name="Normal 2 29 2 2 2 2 2 2 2 2 5 6" xfId="33140"/>
    <cellStyle name="Normal 2 29 2 2 2 2 2 2 2 2 5 7" xfId="36875"/>
    <cellStyle name="Normal 2 29 2 2 2 2 2 2 2 2 5 8" xfId="40606"/>
    <cellStyle name="Normal 2 29 2 2 2 2 2 2 2 2 6" xfId="6565"/>
    <cellStyle name="Normal 2 29 2 2 2 2 2 2 2 2 6 2" xfId="12400"/>
    <cellStyle name="Normal 2 29 2 2 2 2 2 2 2 2 6 2 2" xfId="25677"/>
    <cellStyle name="Normal 2 29 2 2 2 2 2 2 2 2 6 3" xfId="18191"/>
    <cellStyle name="Normal 2 29 2 2 2 2 2 2 2 2 6 3 2" xfId="21942"/>
    <cellStyle name="Normal 2 29 2 2 2 2 2 2 2 2 6 4" xfId="14433"/>
    <cellStyle name="Normal 2 29 2 2 2 2 2 2 2 2 6 5" xfId="29414"/>
    <cellStyle name="Normal 2 29 2 2 2 2 2 2 2 2 6 6" xfId="33141"/>
    <cellStyle name="Normal 2 29 2 2 2 2 2 2 2 2 6 7" xfId="36876"/>
    <cellStyle name="Normal 2 29 2 2 2 2 2 2 2 2 6 8" xfId="40607"/>
    <cellStyle name="Normal 2 29 2 2 2 2 2 2 2 2 7" xfId="6566"/>
    <cellStyle name="Normal 2 29 2 2 2 2 2 2 2 2 7 2" xfId="12401"/>
    <cellStyle name="Normal 2 29 2 2 2 2 2 2 2 2 7 2 2" xfId="25678"/>
    <cellStyle name="Normal 2 29 2 2 2 2 2 2 2 2 7 3" xfId="18192"/>
    <cellStyle name="Normal 2 29 2 2 2 2 2 2 2 2 7 3 2" xfId="21943"/>
    <cellStyle name="Normal 2 29 2 2 2 2 2 2 2 2 7 4" xfId="14434"/>
    <cellStyle name="Normal 2 29 2 2 2 2 2 2 2 2 7 5" xfId="29415"/>
    <cellStyle name="Normal 2 29 2 2 2 2 2 2 2 2 7 6" xfId="33142"/>
    <cellStyle name="Normal 2 29 2 2 2 2 2 2 2 2 7 7" xfId="36877"/>
    <cellStyle name="Normal 2 29 2 2 2 2 2 2 2 2 7 8" xfId="40608"/>
    <cellStyle name="Normal 2 29 2 2 2 2 2 2 2 2 8" xfId="6567"/>
    <cellStyle name="Normal 2 29 2 2 2 2 2 2 2 2 8 2" xfId="12402"/>
    <cellStyle name="Normal 2 29 2 2 2 2 2 2 2 2 8 2 2" xfId="25679"/>
    <cellStyle name="Normal 2 29 2 2 2 2 2 2 2 2 8 3" xfId="18193"/>
    <cellStyle name="Normal 2 29 2 2 2 2 2 2 2 2 8 3 2" xfId="21944"/>
    <cellStyle name="Normal 2 29 2 2 2 2 2 2 2 2 8 4" xfId="14435"/>
    <cellStyle name="Normal 2 29 2 2 2 2 2 2 2 2 8 5" xfId="29416"/>
    <cellStyle name="Normal 2 29 2 2 2 2 2 2 2 2 8 6" xfId="33143"/>
    <cellStyle name="Normal 2 29 2 2 2 2 2 2 2 2 8 7" xfId="36878"/>
    <cellStyle name="Normal 2 29 2 2 2 2 2 2 2 2 8 8" xfId="40609"/>
    <cellStyle name="Normal 2 29 2 2 2 2 2 2 2 2 9" xfId="6568"/>
    <cellStyle name="Normal 2 29 2 2 2 2 2 2 2 2 9 2" xfId="12403"/>
    <cellStyle name="Normal 2 29 2 2 2 2 2 2 2 2 9 2 2" xfId="25680"/>
    <cellStyle name="Normal 2 29 2 2 2 2 2 2 2 2 9 3" xfId="18194"/>
    <cellStyle name="Normal 2 29 2 2 2 2 2 2 2 2 9 3 2" xfId="21945"/>
    <cellStyle name="Normal 2 29 2 2 2 2 2 2 2 2 9 4" xfId="14436"/>
    <cellStyle name="Normal 2 29 2 2 2 2 2 2 2 2 9 5" xfId="29417"/>
    <cellStyle name="Normal 2 29 2 2 2 2 2 2 2 2 9 6" xfId="33144"/>
    <cellStyle name="Normal 2 29 2 2 2 2 2 2 2 2 9 7" xfId="36879"/>
    <cellStyle name="Normal 2 29 2 2 2 2 2 2 2 2 9 8" xfId="40610"/>
    <cellStyle name="Normal 2 29 2 2 2 2 2 2 2 3" xfId="6569"/>
    <cellStyle name="Normal 2 29 2 2 2 2 2 2 2 3 2" xfId="6570"/>
    <cellStyle name="Normal 2 29 2 2 2 2 2 2 2 3 3" xfId="12404"/>
    <cellStyle name="Normal 2 29 2 2 2 2 2 2 2 3 3 2" xfId="25681"/>
    <cellStyle name="Normal 2 29 2 2 2 2 2 2 2 3 4" xfId="18195"/>
    <cellStyle name="Normal 2 29 2 2 2 2 2 2 2 3 4 2" xfId="21946"/>
    <cellStyle name="Normal 2 29 2 2 2 2 2 2 2 3 5" xfId="14437"/>
    <cellStyle name="Normal 2 29 2 2 2 2 2 2 2 3 6" xfId="29418"/>
    <cellStyle name="Normal 2 29 2 2 2 2 2 2 2 3 7" xfId="33145"/>
    <cellStyle name="Normal 2 29 2 2 2 2 2 2 2 3 8" xfId="36880"/>
    <cellStyle name="Normal 2 29 2 2 2 2 2 2 2 3 9" xfId="40611"/>
    <cellStyle name="Normal 2 29 2 2 2 2 2 2 2 4" xfId="6571"/>
    <cellStyle name="Normal 2 29 2 2 2 2 2 2 2 5" xfId="6572"/>
    <cellStyle name="Normal 2 29 2 2 2 2 2 2 2 6" xfId="6573"/>
    <cellStyle name="Normal 2 29 2 2 2 2 2 2 2 7" xfId="6574"/>
    <cellStyle name="Normal 2 29 2 2 2 2 2 2 2 8" xfId="6575"/>
    <cellStyle name="Normal 2 29 2 2 2 2 2 2 2 9" xfId="6576"/>
    <cellStyle name="Normal 2 29 2 2 2 2 2 2 3" xfId="6577"/>
    <cellStyle name="Normal 2 29 2 2 2 2 2 2 3 2" xfId="6578"/>
    <cellStyle name="Normal 2 29 2 2 2 2 2 2 3 2 2" xfId="12409"/>
    <cellStyle name="Normal 2 29 2 2 2 2 2 2 3 2 2 2" xfId="25682"/>
    <cellStyle name="Normal 2 29 2 2 2 2 2 2 3 2 3" xfId="18196"/>
    <cellStyle name="Normal 2 29 2 2 2 2 2 2 3 2 3 2" xfId="21947"/>
    <cellStyle name="Normal 2 29 2 2 2 2 2 2 3 2 4" xfId="14438"/>
    <cellStyle name="Normal 2 29 2 2 2 2 2 2 3 2 5" xfId="29419"/>
    <cellStyle name="Normal 2 29 2 2 2 2 2 2 3 2 6" xfId="33146"/>
    <cellStyle name="Normal 2 29 2 2 2 2 2 2 3 2 7" xfId="36881"/>
    <cellStyle name="Normal 2 29 2 2 2 2 2 2 3 2 8" xfId="40612"/>
    <cellStyle name="Normal 2 29 2 2 2 2 2 2 4" xfId="6579"/>
    <cellStyle name="Normal 2 29 2 2 2 2 2 2 4 2" xfId="12410"/>
    <cellStyle name="Normal 2 29 2 2 2 2 2 2 4 2 2" xfId="25683"/>
    <cellStyle name="Normal 2 29 2 2 2 2 2 2 4 3" xfId="18197"/>
    <cellStyle name="Normal 2 29 2 2 2 2 2 2 4 3 2" xfId="21948"/>
    <cellStyle name="Normal 2 29 2 2 2 2 2 2 4 4" xfId="14439"/>
    <cellStyle name="Normal 2 29 2 2 2 2 2 2 4 5" xfId="29420"/>
    <cellStyle name="Normal 2 29 2 2 2 2 2 2 4 6" xfId="33147"/>
    <cellStyle name="Normal 2 29 2 2 2 2 2 2 4 7" xfId="36882"/>
    <cellStyle name="Normal 2 29 2 2 2 2 2 2 4 8" xfId="40613"/>
    <cellStyle name="Normal 2 29 2 2 2 2 2 2 5" xfId="6580"/>
    <cellStyle name="Normal 2 29 2 2 2 2 2 2 5 2" xfId="12411"/>
    <cellStyle name="Normal 2 29 2 2 2 2 2 2 5 2 2" xfId="25684"/>
    <cellStyle name="Normal 2 29 2 2 2 2 2 2 5 3" xfId="18198"/>
    <cellStyle name="Normal 2 29 2 2 2 2 2 2 5 3 2" xfId="21949"/>
    <cellStyle name="Normal 2 29 2 2 2 2 2 2 5 4" xfId="14440"/>
    <cellStyle name="Normal 2 29 2 2 2 2 2 2 5 5" xfId="29421"/>
    <cellStyle name="Normal 2 29 2 2 2 2 2 2 5 6" xfId="33148"/>
    <cellStyle name="Normal 2 29 2 2 2 2 2 2 5 7" xfId="36883"/>
    <cellStyle name="Normal 2 29 2 2 2 2 2 2 5 8" xfId="40614"/>
    <cellStyle name="Normal 2 29 2 2 2 2 2 2 6" xfId="6581"/>
    <cellStyle name="Normal 2 29 2 2 2 2 2 2 6 2" xfId="12412"/>
    <cellStyle name="Normal 2 29 2 2 2 2 2 2 6 2 2" xfId="25685"/>
    <cellStyle name="Normal 2 29 2 2 2 2 2 2 6 3" xfId="18199"/>
    <cellStyle name="Normal 2 29 2 2 2 2 2 2 6 3 2" xfId="21950"/>
    <cellStyle name="Normal 2 29 2 2 2 2 2 2 6 4" xfId="14441"/>
    <cellStyle name="Normal 2 29 2 2 2 2 2 2 6 5" xfId="29422"/>
    <cellStyle name="Normal 2 29 2 2 2 2 2 2 6 6" xfId="33149"/>
    <cellStyle name="Normal 2 29 2 2 2 2 2 2 6 7" xfId="36884"/>
    <cellStyle name="Normal 2 29 2 2 2 2 2 2 6 8" xfId="40615"/>
    <cellStyle name="Normal 2 29 2 2 2 2 2 2 7" xfId="6582"/>
    <cellStyle name="Normal 2 29 2 2 2 2 2 2 7 2" xfId="12413"/>
    <cellStyle name="Normal 2 29 2 2 2 2 2 2 7 2 2" xfId="25686"/>
    <cellStyle name="Normal 2 29 2 2 2 2 2 2 7 3" xfId="18200"/>
    <cellStyle name="Normal 2 29 2 2 2 2 2 2 7 3 2" xfId="21951"/>
    <cellStyle name="Normal 2 29 2 2 2 2 2 2 7 4" xfId="14442"/>
    <cellStyle name="Normal 2 29 2 2 2 2 2 2 7 5" xfId="29423"/>
    <cellStyle name="Normal 2 29 2 2 2 2 2 2 7 6" xfId="33150"/>
    <cellStyle name="Normal 2 29 2 2 2 2 2 2 7 7" xfId="36885"/>
    <cellStyle name="Normal 2 29 2 2 2 2 2 2 7 8" xfId="40616"/>
    <cellStyle name="Normal 2 29 2 2 2 2 2 2 8" xfId="6583"/>
    <cellStyle name="Normal 2 29 2 2 2 2 2 2 8 2" xfId="12414"/>
    <cellStyle name="Normal 2 29 2 2 2 2 2 2 8 2 2" xfId="25687"/>
    <cellStyle name="Normal 2 29 2 2 2 2 2 2 8 3" xfId="18201"/>
    <cellStyle name="Normal 2 29 2 2 2 2 2 2 8 3 2" xfId="21952"/>
    <cellStyle name="Normal 2 29 2 2 2 2 2 2 8 4" xfId="14443"/>
    <cellStyle name="Normal 2 29 2 2 2 2 2 2 8 5" xfId="29424"/>
    <cellStyle name="Normal 2 29 2 2 2 2 2 2 8 6" xfId="33151"/>
    <cellStyle name="Normal 2 29 2 2 2 2 2 2 8 7" xfId="36886"/>
    <cellStyle name="Normal 2 29 2 2 2 2 2 2 8 8" xfId="40617"/>
    <cellStyle name="Normal 2 29 2 2 2 2 2 2 9" xfId="6584"/>
    <cellStyle name="Normal 2 29 2 2 2 2 2 2 9 2" xfId="12415"/>
    <cellStyle name="Normal 2 29 2 2 2 2 2 2 9 2 2" xfId="25688"/>
    <cellStyle name="Normal 2 29 2 2 2 2 2 2 9 3" xfId="18202"/>
    <cellStyle name="Normal 2 29 2 2 2 2 2 2 9 3 2" xfId="21953"/>
    <cellStyle name="Normal 2 29 2 2 2 2 2 2 9 4" xfId="14444"/>
    <cellStyle name="Normal 2 29 2 2 2 2 2 2 9 5" xfId="29425"/>
    <cellStyle name="Normal 2 29 2 2 2 2 2 2 9 6" xfId="33152"/>
    <cellStyle name="Normal 2 29 2 2 2 2 2 2 9 7" xfId="36887"/>
    <cellStyle name="Normal 2 29 2 2 2 2 2 2 9 8" xfId="40618"/>
    <cellStyle name="Normal 2 29 2 2 2 2 2 3" xfId="6585"/>
    <cellStyle name="Normal 2 29 2 2 2 2 2 3 10" xfId="6586"/>
    <cellStyle name="Normal 2 29 2 2 2 2 2 3 10 2" xfId="12417"/>
    <cellStyle name="Normal 2 29 2 2 2 2 2 3 10 2 2" xfId="25690"/>
    <cellStyle name="Normal 2 29 2 2 2 2 2 3 10 3" xfId="18204"/>
    <cellStyle name="Normal 2 29 2 2 2 2 2 3 10 3 2" xfId="21955"/>
    <cellStyle name="Normal 2 29 2 2 2 2 2 3 10 4" xfId="14446"/>
    <cellStyle name="Normal 2 29 2 2 2 2 2 3 10 5" xfId="29427"/>
    <cellStyle name="Normal 2 29 2 2 2 2 2 3 10 6" xfId="33154"/>
    <cellStyle name="Normal 2 29 2 2 2 2 2 3 10 7" xfId="36889"/>
    <cellStyle name="Normal 2 29 2 2 2 2 2 3 10 8" xfId="40620"/>
    <cellStyle name="Normal 2 29 2 2 2 2 2 3 11" xfId="6587"/>
    <cellStyle name="Normal 2 29 2 2 2 2 2 3 11 2" xfId="12418"/>
    <cellStyle name="Normal 2 29 2 2 2 2 2 3 11 2 2" xfId="25691"/>
    <cellStyle name="Normal 2 29 2 2 2 2 2 3 11 3" xfId="18205"/>
    <cellStyle name="Normal 2 29 2 2 2 2 2 3 11 3 2" xfId="21956"/>
    <cellStyle name="Normal 2 29 2 2 2 2 2 3 11 4" xfId="14447"/>
    <cellStyle name="Normal 2 29 2 2 2 2 2 3 11 5" xfId="29428"/>
    <cellStyle name="Normal 2 29 2 2 2 2 2 3 11 6" xfId="33155"/>
    <cellStyle name="Normal 2 29 2 2 2 2 2 3 11 7" xfId="36890"/>
    <cellStyle name="Normal 2 29 2 2 2 2 2 3 11 8" xfId="40621"/>
    <cellStyle name="Normal 2 29 2 2 2 2 2 3 12" xfId="12416"/>
    <cellStyle name="Normal 2 29 2 2 2 2 2 3 12 2" xfId="25689"/>
    <cellStyle name="Normal 2 29 2 2 2 2 2 3 13" xfId="18203"/>
    <cellStyle name="Normal 2 29 2 2 2 2 2 3 13 2" xfId="21954"/>
    <cellStyle name="Normal 2 29 2 2 2 2 2 3 14" xfId="14445"/>
    <cellStyle name="Normal 2 29 2 2 2 2 2 3 15" xfId="29426"/>
    <cellStyle name="Normal 2 29 2 2 2 2 2 3 16" xfId="33153"/>
    <cellStyle name="Normal 2 29 2 2 2 2 2 3 17" xfId="36888"/>
    <cellStyle name="Normal 2 29 2 2 2 2 2 3 18" xfId="40619"/>
    <cellStyle name="Normal 2 29 2 2 2 2 2 3 2" xfId="6588"/>
    <cellStyle name="Normal 2 29 2 2 2 2 2 3 2 2" xfId="6589"/>
    <cellStyle name="Normal 2 29 2 2 2 2 2 3 2 2 2" xfId="12419"/>
    <cellStyle name="Normal 2 29 2 2 2 2 2 3 2 2 2 2" xfId="25692"/>
    <cellStyle name="Normal 2 29 2 2 2 2 2 3 2 2 3" xfId="18206"/>
    <cellStyle name="Normal 2 29 2 2 2 2 2 3 2 2 3 2" xfId="21957"/>
    <cellStyle name="Normal 2 29 2 2 2 2 2 3 2 2 4" xfId="14448"/>
    <cellStyle name="Normal 2 29 2 2 2 2 2 3 2 2 5" xfId="29429"/>
    <cellStyle name="Normal 2 29 2 2 2 2 2 3 2 2 6" xfId="33156"/>
    <cellStyle name="Normal 2 29 2 2 2 2 2 3 2 2 7" xfId="36891"/>
    <cellStyle name="Normal 2 29 2 2 2 2 2 3 2 2 8" xfId="40622"/>
    <cellStyle name="Normal 2 29 2 2 2 2 2 3 3" xfId="6590"/>
    <cellStyle name="Normal 2 29 2 2 2 2 2 3 3 2" xfId="12420"/>
    <cellStyle name="Normal 2 29 2 2 2 2 2 3 3 2 2" xfId="25693"/>
    <cellStyle name="Normal 2 29 2 2 2 2 2 3 3 3" xfId="18207"/>
    <cellStyle name="Normal 2 29 2 2 2 2 2 3 3 3 2" xfId="21958"/>
    <cellStyle name="Normal 2 29 2 2 2 2 2 3 3 4" xfId="14449"/>
    <cellStyle name="Normal 2 29 2 2 2 2 2 3 3 5" xfId="29430"/>
    <cellStyle name="Normal 2 29 2 2 2 2 2 3 3 6" xfId="33157"/>
    <cellStyle name="Normal 2 29 2 2 2 2 2 3 3 7" xfId="36892"/>
    <cellStyle name="Normal 2 29 2 2 2 2 2 3 3 8" xfId="40623"/>
    <cellStyle name="Normal 2 29 2 2 2 2 2 3 4" xfId="6591"/>
    <cellStyle name="Normal 2 29 2 2 2 2 2 3 4 2" xfId="12421"/>
    <cellStyle name="Normal 2 29 2 2 2 2 2 3 4 2 2" xfId="25694"/>
    <cellStyle name="Normal 2 29 2 2 2 2 2 3 4 3" xfId="18208"/>
    <cellStyle name="Normal 2 29 2 2 2 2 2 3 4 3 2" xfId="21959"/>
    <cellStyle name="Normal 2 29 2 2 2 2 2 3 4 4" xfId="14450"/>
    <cellStyle name="Normal 2 29 2 2 2 2 2 3 4 5" xfId="29431"/>
    <cellStyle name="Normal 2 29 2 2 2 2 2 3 4 6" xfId="33158"/>
    <cellStyle name="Normal 2 29 2 2 2 2 2 3 4 7" xfId="36893"/>
    <cellStyle name="Normal 2 29 2 2 2 2 2 3 4 8" xfId="40624"/>
    <cellStyle name="Normal 2 29 2 2 2 2 2 3 5" xfId="6592"/>
    <cellStyle name="Normal 2 29 2 2 2 2 2 3 5 2" xfId="12422"/>
    <cellStyle name="Normal 2 29 2 2 2 2 2 3 5 2 2" xfId="25695"/>
    <cellStyle name="Normal 2 29 2 2 2 2 2 3 5 3" xfId="18209"/>
    <cellStyle name="Normal 2 29 2 2 2 2 2 3 5 3 2" xfId="21960"/>
    <cellStyle name="Normal 2 29 2 2 2 2 2 3 5 4" xfId="14451"/>
    <cellStyle name="Normal 2 29 2 2 2 2 2 3 5 5" xfId="29432"/>
    <cellStyle name="Normal 2 29 2 2 2 2 2 3 5 6" xfId="33159"/>
    <cellStyle name="Normal 2 29 2 2 2 2 2 3 5 7" xfId="36894"/>
    <cellStyle name="Normal 2 29 2 2 2 2 2 3 5 8" xfId="40625"/>
    <cellStyle name="Normal 2 29 2 2 2 2 2 3 6" xfId="6593"/>
    <cellStyle name="Normal 2 29 2 2 2 2 2 3 6 2" xfId="12423"/>
    <cellStyle name="Normal 2 29 2 2 2 2 2 3 6 2 2" xfId="25696"/>
    <cellStyle name="Normal 2 29 2 2 2 2 2 3 6 3" xfId="18210"/>
    <cellStyle name="Normal 2 29 2 2 2 2 2 3 6 3 2" xfId="21961"/>
    <cellStyle name="Normal 2 29 2 2 2 2 2 3 6 4" xfId="14452"/>
    <cellStyle name="Normal 2 29 2 2 2 2 2 3 6 5" xfId="29433"/>
    <cellStyle name="Normal 2 29 2 2 2 2 2 3 6 6" xfId="33160"/>
    <cellStyle name="Normal 2 29 2 2 2 2 2 3 6 7" xfId="36895"/>
    <cellStyle name="Normal 2 29 2 2 2 2 2 3 6 8" xfId="40626"/>
    <cellStyle name="Normal 2 29 2 2 2 2 2 3 7" xfId="6594"/>
    <cellStyle name="Normal 2 29 2 2 2 2 2 3 7 2" xfId="12424"/>
    <cellStyle name="Normal 2 29 2 2 2 2 2 3 7 2 2" xfId="25697"/>
    <cellStyle name="Normal 2 29 2 2 2 2 2 3 7 3" xfId="18211"/>
    <cellStyle name="Normal 2 29 2 2 2 2 2 3 7 3 2" xfId="21962"/>
    <cellStyle name="Normal 2 29 2 2 2 2 2 3 7 4" xfId="14453"/>
    <cellStyle name="Normal 2 29 2 2 2 2 2 3 7 5" xfId="29434"/>
    <cellStyle name="Normal 2 29 2 2 2 2 2 3 7 6" xfId="33161"/>
    <cellStyle name="Normal 2 29 2 2 2 2 2 3 7 7" xfId="36896"/>
    <cellStyle name="Normal 2 29 2 2 2 2 2 3 7 8" xfId="40627"/>
    <cellStyle name="Normal 2 29 2 2 2 2 2 3 8" xfId="6595"/>
    <cellStyle name="Normal 2 29 2 2 2 2 2 3 8 2" xfId="12425"/>
    <cellStyle name="Normal 2 29 2 2 2 2 2 3 8 2 2" xfId="25698"/>
    <cellStyle name="Normal 2 29 2 2 2 2 2 3 8 3" xfId="18212"/>
    <cellStyle name="Normal 2 29 2 2 2 2 2 3 8 3 2" xfId="21963"/>
    <cellStyle name="Normal 2 29 2 2 2 2 2 3 8 4" xfId="14454"/>
    <cellStyle name="Normal 2 29 2 2 2 2 2 3 8 5" xfId="29435"/>
    <cellStyle name="Normal 2 29 2 2 2 2 2 3 8 6" xfId="33162"/>
    <cellStyle name="Normal 2 29 2 2 2 2 2 3 8 7" xfId="36897"/>
    <cellStyle name="Normal 2 29 2 2 2 2 2 3 8 8" xfId="40628"/>
    <cellStyle name="Normal 2 29 2 2 2 2 2 3 9" xfId="6596"/>
    <cellStyle name="Normal 2 29 2 2 2 2 2 3 9 2" xfId="12426"/>
    <cellStyle name="Normal 2 29 2 2 2 2 2 3 9 2 2" xfId="25699"/>
    <cellStyle name="Normal 2 29 2 2 2 2 2 3 9 3" xfId="18213"/>
    <cellStyle name="Normal 2 29 2 2 2 2 2 3 9 3 2" xfId="21964"/>
    <cellStyle name="Normal 2 29 2 2 2 2 2 3 9 4" xfId="14455"/>
    <cellStyle name="Normal 2 29 2 2 2 2 2 3 9 5" xfId="29436"/>
    <cellStyle name="Normal 2 29 2 2 2 2 2 3 9 6" xfId="33163"/>
    <cellStyle name="Normal 2 29 2 2 2 2 2 3 9 7" xfId="36898"/>
    <cellStyle name="Normal 2 29 2 2 2 2 2 3 9 8" xfId="40629"/>
    <cellStyle name="Normal 2 29 2 2 2 2 2 4" xfId="6597"/>
    <cellStyle name="Normal 2 29 2 2 2 2 2 4 2" xfId="6598"/>
    <cellStyle name="Normal 2 29 2 2 2 2 2 4 3" xfId="12427"/>
    <cellStyle name="Normal 2 29 2 2 2 2 2 4 3 2" xfId="25700"/>
    <cellStyle name="Normal 2 29 2 2 2 2 2 4 4" xfId="18214"/>
    <cellStyle name="Normal 2 29 2 2 2 2 2 4 4 2" xfId="21965"/>
    <cellStyle name="Normal 2 29 2 2 2 2 2 4 5" xfId="14456"/>
    <cellStyle name="Normal 2 29 2 2 2 2 2 4 6" xfId="29437"/>
    <cellStyle name="Normal 2 29 2 2 2 2 2 4 7" xfId="33164"/>
    <cellStyle name="Normal 2 29 2 2 2 2 2 4 8" xfId="36899"/>
    <cellStyle name="Normal 2 29 2 2 2 2 2 4 9" xfId="40630"/>
    <cellStyle name="Normal 2 29 2 2 2 2 2 5" xfId="6599"/>
    <cellStyle name="Normal 2 29 2 2 2 2 2 6" xfId="6600"/>
    <cellStyle name="Normal 2 29 2 2 2 2 2 7" xfId="6601"/>
    <cellStyle name="Normal 2 29 2 2 2 2 2 8" xfId="6602"/>
    <cellStyle name="Normal 2 29 2 2 2 2 2 9" xfId="6603"/>
    <cellStyle name="Normal 2 29 2 2 2 2 20" xfId="40591"/>
    <cellStyle name="Normal 2 29 2 2 2 2 3" xfId="6604"/>
    <cellStyle name="Normal 2 29 2 2 2 2 3 10" xfId="6605"/>
    <cellStyle name="Normal 2 29 2 2 2 2 3 11" xfId="6606"/>
    <cellStyle name="Normal 2 29 2 2 2 2 3 2" xfId="6607"/>
    <cellStyle name="Normal 2 29 2 2 2 2 3 2 10" xfId="6608"/>
    <cellStyle name="Normal 2 29 2 2 2 2 3 2 10 2" xfId="12435"/>
    <cellStyle name="Normal 2 29 2 2 2 2 3 2 10 2 2" xfId="25702"/>
    <cellStyle name="Normal 2 29 2 2 2 2 3 2 10 3" xfId="18216"/>
    <cellStyle name="Normal 2 29 2 2 2 2 3 2 10 3 2" xfId="21967"/>
    <cellStyle name="Normal 2 29 2 2 2 2 3 2 10 4" xfId="14458"/>
    <cellStyle name="Normal 2 29 2 2 2 2 3 2 10 5" xfId="29439"/>
    <cellStyle name="Normal 2 29 2 2 2 2 3 2 10 6" xfId="33166"/>
    <cellStyle name="Normal 2 29 2 2 2 2 3 2 10 7" xfId="36901"/>
    <cellStyle name="Normal 2 29 2 2 2 2 3 2 10 8" xfId="40632"/>
    <cellStyle name="Normal 2 29 2 2 2 2 3 2 11" xfId="6609"/>
    <cellStyle name="Normal 2 29 2 2 2 2 3 2 11 2" xfId="12436"/>
    <cellStyle name="Normal 2 29 2 2 2 2 3 2 11 2 2" xfId="25703"/>
    <cellStyle name="Normal 2 29 2 2 2 2 3 2 11 3" xfId="18217"/>
    <cellStyle name="Normal 2 29 2 2 2 2 3 2 11 3 2" xfId="21968"/>
    <cellStyle name="Normal 2 29 2 2 2 2 3 2 11 4" xfId="14459"/>
    <cellStyle name="Normal 2 29 2 2 2 2 3 2 11 5" xfId="29440"/>
    <cellStyle name="Normal 2 29 2 2 2 2 3 2 11 6" xfId="33167"/>
    <cellStyle name="Normal 2 29 2 2 2 2 3 2 11 7" xfId="36902"/>
    <cellStyle name="Normal 2 29 2 2 2 2 3 2 11 8" xfId="40633"/>
    <cellStyle name="Normal 2 29 2 2 2 2 3 2 12" xfId="12434"/>
    <cellStyle name="Normal 2 29 2 2 2 2 3 2 12 2" xfId="25701"/>
    <cellStyle name="Normal 2 29 2 2 2 2 3 2 13" xfId="18215"/>
    <cellStyle name="Normal 2 29 2 2 2 2 3 2 13 2" xfId="21966"/>
    <cellStyle name="Normal 2 29 2 2 2 2 3 2 14" xfId="14457"/>
    <cellStyle name="Normal 2 29 2 2 2 2 3 2 15" xfId="29438"/>
    <cellStyle name="Normal 2 29 2 2 2 2 3 2 16" xfId="33165"/>
    <cellStyle name="Normal 2 29 2 2 2 2 3 2 17" xfId="36900"/>
    <cellStyle name="Normal 2 29 2 2 2 2 3 2 18" xfId="40631"/>
    <cellStyle name="Normal 2 29 2 2 2 2 3 2 2" xfId="6610"/>
    <cellStyle name="Normal 2 29 2 2 2 2 3 2 2 2" xfId="6611"/>
    <cellStyle name="Normal 2 29 2 2 2 2 3 2 2 2 2" xfId="12438"/>
    <cellStyle name="Normal 2 29 2 2 2 2 3 2 2 2 2 2" xfId="25704"/>
    <cellStyle name="Normal 2 29 2 2 2 2 3 2 2 2 3" xfId="18218"/>
    <cellStyle name="Normal 2 29 2 2 2 2 3 2 2 2 3 2" xfId="21969"/>
    <cellStyle name="Normal 2 29 2 2 2 2 3 2 2 2 4" xfId="14460"/>
    <cellStyle name="Normal 2 29 2 2 2 2 3 2 2 2 5" xfId="29441"/>
    <cellStyle name="Normal 2 29 2 2 2 2 3 2 2 2 6" xfId="33168"/>
    <cellStyle name="Normal 2 29 2 2 2 2 3 2 2 2 7" xfId="36903"/>
    <cellStyle name="Normal 2 29 2 2 2 2 3 2 2 2 8" xfId="40634"/>
    <cellStyle name="Normal 2 29 2 2 2 2 3 2 3" xfId="6612"/>
    <cellStyle name="Normal 2 29 2 2 2 2 3 2 3 2" xfId="12439"/>
    <cellStyle name="Normal 2 29 2 2 2 2 3 2 3 2 2" xfId="25705"/>
    <cellStyle name="Normal 2 29 2 2 2 2 3 2 3 3" xfId="18219"/>
    <cellStyle name="Normal 2 29 2 2 2 2 3 2 3 3 2" xfId="21970"/>
    <cellStyle name="Normal 2 29 2 2 2 2 3 2 3 4" xfId="14461"/>
    <cellStyle name="Normal 2 29 2 2 2 2 3 2 3 5" xfId="29442"/>
    <cellStyle name="Normal 2 29 2 2 2 2 3 2 3 6" xfId="33169"/>
    <cellStyle name="Normal 2 29 2 2 2 2 3 2 3 7" xfId="36904"/>
    <cellStyle name="Normal 2 29 2 2 2 2 3 2 3 8" xfId="40635"/>
    <cellStyle name="Normal 2 29 2 2 2 2 3 2 4" xfId="6613"/>
    <cellStyle name="Normal 2 29 2 2 2 2 3 2 4 2" xfId="12440"/>
    <cellStyle name="Normal 2 29 2 2 2 2 3 2 4 2 2" xfId="25706"/>
    <cellStyle name="Normal 2 29 2 2 2 2 3 2 4 3" xfId="18220"/>
    <cellStyle name="Normal 2 29 2 2 2 2 3 2 4 3 2" xfId="21971"/>
    <cellStyle name="Normal 2 29 2 2 2 2 3 2 4 4" xfId="14462"/>
    <cellStyle name="Normal 2 29 2 2 2 2 3 2 4 5" xfId="29443"/>
    <cellStyle name="Normal 2 29 2 2 2 2 3 2 4 6" xfId="33170"/>
    <cellStyle name="Normal 2 29 2 2 2 2 3 2 4 7" xfId="36905"/>
    <cellStyle name="Normal 2 29 2 2 2 2 3 2 4 8" xfId="40636"/>
    <cellStyle name="Normal 2 29 2 2 2 2 3 2 5" xfId="6614"/>
    <cellStyle name="Normal 2 29 2 2 2 2 3 2 5 2" xfId="12441"/>
    <cellStyle name="Normal 2 29 2 2 2 2 3 2 5 2 2" xfId="25707"/>
    <cellStyle name="Normal 2 29 2 2 2 2 3 2 5 3" xfId="18221"/>
    <cellStyle name="Normal 2 29 2 2 2 2 3 2 5 3 2" xfId="21972"/>
    <cellStyle name="Normal 2 29 2 2 2 2 3 2 5 4" xfId="14463"/>
    <cellStyle name="Normal 2 29 2 2 2 2 3 2 5 5" xfId="29444"/>
    <cellStyle name="Normal 2 29 2 2 2 2 3 2 5 6" xfId="33171"/>
    <cellStyle name="Normal 2 29 2 2 2 2 3 2 5 7" xfId="36906"/>
    <cellStyle name="Normal 2 29 2 2 2 2 3 2 5 8" xfId="40637"/>
    <cellStyle name="Normal 2 29 2 2 2 2 3 2 6" xfId="6615"/>
    <cellStyle name="Normal 2 29 2 2 2 2 3 2 6 2" xfId="12442"/>
    <cellStyle name="Normal 2 29 2 2 2 2 3 2 6 2 2" xfId="25708"/>
    <cellStyle name="Normal 2 29 2 2 2 2 3 2 6 3" xfId="18222"/>
    <cellStyle name="Normal 2 29 2 2 2 2 3 2 6 3 2" xfId="21973"/>
    <cellStyle name="Normal 2 29 2 2 2 2 3 2 6 4" xfId="14464"/>
    <cellStyle name="Normal 2 29 2 2 2 2 3 2 6 5" xfId="29445"/>
    <cellStyle name="Normal 2 29 2 2 2 2 3 2 6 6" xfId="33172"/>
    <cellStyle name="Normal 2 29 2 2 2 2 3 2 6 7" xfId="36907"/>
    <cellStyle name="Normal 2 29 2 2 2 2 3 2 6 8" xfId="40638"/>
    <cellStyle name="Normal 2 29 2 2 2 2 3 2 7" xfId="6616"/>
    <cellStyle name="Normal 2 29 2 2 2 2 3 2 7 2" xfId="12443"/>
    <cellStyle name="Normal 2 29 2 2 2 2 3 2 7 2 2" xfId="25709"/>
    <cellStyle name="Normal 2 29 2 2 2 2 3 2 7 3" xfId="18223"/>
    <cellStyle name="Normal 2 29 2 2 2 2 3 2 7 3 2" xfId="21974"/>
    <cellStyle name="Normal 2 29 2 2 2 2 3 2 7 4" xfId="14465"/>
    <cellStyle name="Normal 2 29 2 2 2 2 3 2 7 5" xfId="29446"/>
    <cellStyle name="Normal 2 29 2 2 2 2 3 2 7 6" xfId="33173"/>
    <cellStyle name="Normal 2 29 2 2 2 2 3 2 7 7" xfId="36908"/>
    <cellStyle name="Normal 2 29 2 2 2 2 3 2 7 8" xfId="40639"/>
    <cellStyle name="Normal 2 29 2 2 2 2 3 2 8" xfId="6617"/>
    <cellStyle name="Normal 2 29 2 2 2 2 3 2 8 2" xfId="12444"/>
    <cellStyle name="Normal 2 29 2 2 2 2 3 2 8 2 2" xfId="25710"/>
    <cellStyle name="Normal 2 29 2 2 2 2 3 2 8 3" xfId="18224"/>
    <cellStyle name="Normal 2 29 2 2 2 2 3 2 8 3 2" xfId="21975"/>
    <cellStyle name="Normal 2 29 2 2 2 2 3 2 8 4" xfId="14466"/>
    <cellStyle name="Normal 2 29 2 2 2 2 3 2 8 5" xfId="29447"/>
    <cellStyle name="Normal 2 29 2 2 2 2 3 2 8 6" xfId="33174"/>
    <cellStyle name="Normal 2 29 2 2 2 2 3 2 8 7" xfId="36909"/>
    <cellStyle name="Normal 2 29 2 2 2 2 3 2 8 8" xfId="40640"/>
    <cellStyle name="Normal 2 29 2 2 2 2 3 2 9" xfId="6618"/>
    <cellStyle name="Normal 2 29 2 2 2 2 3 2 9 2" xfId="12445"/>
    <cellStyle name="Normal 2 29 2 2 2 2 3 2 9 2 2" xfId="25711"/>
    <cellStyle name="Normal 2 29 2 2 2 2 3 2 9 3" xfId="18225"/>
    <cellStyle name="Normal 2 29 2 2 2 2 3 2 9 3 2" xfId="21976"/>
    <cellStyle name="Normal 2 29 2 2 2 2 3 2 9 4" xfId="14467"/>
    <cellStyle name="Normal 2 29 2 2 2 2 3 2 9 5" xfId="29448"/>
    <cellStyle name="Normal 2 29 2 2 2 2 3 2 9 6" xfId="33175"/>
    <cellStyle name="Normal 2 29 2 2 2 2 3 2 9 7" xfId="36910"/>
    <cellStyle name="Normal 2 29 2 2 2 2 3 2 9 8" xfId="40641"/>
    <cellStyle name="Normal 2 29 2 2 2 2 3 3" xfId="6619"/>
    <cellStyle name="Normal 2 29 2 2 2 2 3 3 2" xfId="6620"/>
    <cellStyle name="Normal 2 29 2 2 2 2 3 3 3" xfId="12446"/>
    <cellStyle name="Normal 2 29 2 2 2 2 3 3 3 2" xfId="25712"/>
    <cellStyle name="Normal 2 29 2 2 2 2 3 3 4" xfId="18226"/>
    <cellStyle name="Normal 2 29 2 2 2 2 3 3 4 2" xfId="21977"/>
    <cellStyle name="Normal 2 29 2 2 2 2 3 3 5" xfId="14468"/>
    <cellStyle name="Normal 2 29 2 2 2 2 3 3 6" xfId="29449"/>
    <cellStyle name="Normal 2 29 2 2 2 2 3 3 7" xfId="33176"/>
    <cellStyle name="Normal 2 29 2 2 2 2 3 3 8" xfId="36911"/>
    <cellStyle name="Normal 2 29 2 2 2 2 3 3 9" xfId="40642"/>
    <cellStyle name="Normal 2 29 2 2 2 2 3 4" xfId="6621"/>
    <cellStyle name="Normal 2 29 2 2 2 2 3 5" xfId="6622"/>
    <cellStyle name="Normal 2 29 2 2 2 2 3 6" xfId="6623"/>
    <cellStyle name="Normal 2 29 2 2 2 2 3 7" xfId="6624"/>
    <cellStyle name="Normal 2 29 2 2 2 2 3 8" xfId="6625"/>
    <cellStyle name="Normal 2 29 2 2 2 2 3 9" xfId="6626"/>
    <cellStyle name="Normal 2 29 2 2 2 2 4" xfId="6627"/>
    <cellStyle name="Normal 2 29 2 2 2 2 4 2" xfId="6628"/>
    <cellStyle name="Normal 2 29 2 2 2 2 4 2 2" xfId="12452"/>
    <cellStyle name="Normal 2 29 2 2 2 2 4 2 2 2" xfId="25713"/>
    <cellStyle name="Normal 2 29 2 2 2 2 4 2 3" xfId="18227"/>
    <cellStyle name="Normal 2 29 2 2 2 2 4 2 3 2" xfId="21978"/>
    <cellStyle name="Normal 2 29 2 2 2 2 4 2 4" xfId="14469"/>
    <cellStyle name="Normal 2 29 2 2 2 2 4 2 5" xfId="29450"/>
    <cellStyle name="Normal 2 29 2 2 2 2 4 2 6" xfId="33177"/>
    <cellStyle name="Normal 2 29 2 2 2 2 4 2 7" xfId="36912"/>
    <cellStyle name="Normal 2 29 2 2 2 2 4 2 8" xfId="40643"/>
    <cellStyle name="Normal 2 29 2 2 2 2 5" xfId="6629"/>
    <cellStyle name="Normal 2 29 2 2 2 2 5 2" xfId="12453"/>
    <cellStyle name="Normal 2 29 2 2 2 2 5 2 2" xfId="25714"/>
    <cellStyle name="Normal 2 29 2 2 2 2 5 3" xfId="18228"/>
    <cellStyle name="Normal 2 29 2 2 2 2 5 3 2" xfId="21979"/>
    <cellStyle name="Normal 2 29 2 2 2 2 5 4" xfId="14470"/>
    <cellStyle name="Normal 2 29 2 2 2 2 5 5" xfId="29451"/>
    <cellStyle name="Normal 2 29 2 2 2 2 5 6" xfId="33178"/>
    <cellStyle name="Normal 2 29 2 2 2 2 5 7" xfId="36913"/>
    <cellStyle name="Normal 2 29 2 2 2 2 5 8" xfId="40644"/>
    <cellStyle name="Normal 2 29 2 2 2 2 6" xfId="6630"/>
    <cellStyle name="Normal 2 29 2 2 2 2 6 2" xfId="12454"/>
    <cellStyle name="Normal 2 29 2 2 2 2 6 2 2" xfId="25715"/>
    <cellStyle name="Normal 2 29 2 2 2 2 6 3" xfId="18229"/>
    <cellStyle name="Normal 2 29 2 2 2 2 6 3 2" xfId="21980"/>
    <cellStyle name="Normal 2 29 2 2 2 2 6 4" xfId="14471"/>
    <cellStyle name="Normal 2 29 2 2 2 2 6 5" xfId="29452"/>
    <cellStyle name="Normal 2 29 2 2 2 2 6 6" xfId="33179"/>
    <cellStyle name="Normal 2 29 2 2 2 2 6 7" xfId="36914"/>
    <cellStyle name="Normal 2 29 2 2 2 2 6 8" xfId="40645"/>
    <cellStyle name="Normal 2 29 2 2 2 2 7" xfId="6631"/>
    <cellStyle name="Normal 2 29 2 2 2 2 7 2" xfId="12455"/>
    <cellStyle name="Normal 2 29 2 2 2 2 7 2 2" xfId="25716"/>
    <cellStyle name="Normal 2 29 2 2 2 2 7 3" xfId="18230"/>
    <cellStyle name="Normal 2 29 2 2 2 2 7 3 2" xfId="21981"/>
    <cellStyle name="Normal 2 29 2 2 2 2 7 4" xfId="14472"/>
    <cellStyle name="Normal 2 29 2 2 2 2 7 5" xfId="29453"/>
    <cellStyle name="Normal 2 29 2 2 2 2 7 6" xfId="33180"/>
    <cellStyle name="Normal 2 29 2 2 2 2 7 7" xfId="36915"/>
    <cellStyle name="Normal 2 29 2 2 2 2 7 8" xfId="40646"/>
    <cellStyle name="Normal 2 29 2 2 2 2 8" xfId="6632"/>
    <cellStyle name="Normal 2 29 2 2 2 2 8 2" xfId="12456"/>
    <cellStyle name="Normal 2 29 2 2 2 2 8 2 2" xfId="25717"/>
    <cellStyle name="Normal 2 29 2 2 2 2 8 3" xfId="18231"/>
    <cellStyle name="Normal 2 29 2 2 2 2 8 3 2" xfId="21982"/>
    <cellStyle name="Normal 2 29 2 2 2 2 8 4" xfId="14473"/>
    <cellStyle name="Normal 2 29 2 2 2 2 8 5" xfId="29454"/>
    <cellStyle name="Normal 2 29 2 2 2 2 8 6" xfId="33181"/>
    <cellStyle name="Normal 2 29 2 2 2 2 8 7" xfId="36916"/>
    <cellStyle name="Normal 2 29 2 2 2 2 8 8" xfId="40647"/>
    <cellStyle name="Normal 2 29 2 2 2 2 9" xfId="6633"/>
    <cellStyle name="Normal 2 29 2 2 2 2 9 2" xfId="12457"/>
    <cellStyle name="Normal 2 29 2 2 2 2 9 2 2" xfId="25718"/>
    <cellStyle name="Normal 2 29 2 2 2 2 9 3" xfId="18232"/>
    <cellStyle name="Normal 2 29 2 2 2 2 9 3 2" xfId="21983"/>
    <cellStyle name="Normal 2 29 2 2 2 2 9 4" xfId="14474"/>
    <cellStyle name="Normal 2 29 2 2 2 2 9 5" xfId="29455"/>
    <cellStyle name="Normal 2 29 2 2 2 2 9 6" xfId="33182"/>
    <cellStyle name="Normal 2 29 2 2 2 2 9 7" xfId="36917"/>
    <cellStyle name="Normal 2 29 2 2 2 2 9 8" xfId="40648"/>
    <cellStyle name="Normal 2 29 2 2 2 3" xfId="6634"/>
    <cellStyle name="Normal 2 29 2 2 2 3 10" xfId="6635"/>
    <cellStyle name="Normal 2 29 2 2 2 3 10 2" xfId="12459"/>
    <cellStyle name="Normal 2 29 2 2 2 3 10 2 2" xfId="25720"/>
    <cellStyle name="Normal 2 29 2 2 2 3 10 3" xfId="18234"/>
    <cellStyle name="Normal 2 29 2 2 2 3 10 3 2" xfId="21985"/>
    <cellStyle name="Normal 2 29 2 2 2 3 10 4" xfId="14476"/>
    <cellStyle name="Normal 2 29 2 2 2 3 10 5" xfId="29457"/>
    <cellStyle name="Normal 2 29 2 2 2 3 10 6" xfId="33184"/>
    <cellStyle name="Normal 2 29 2 2 2 3 10 7" xfId="36919"/>
    <cellStyle name="Normal 2 29 2 2 2 3 10 8" xfId="40650"/>
    <cellStyle name="Normal 2 29 2 2 2 3 11" xfId="6636"/>
    <cellStyle name="Normal 2 29 2 2 2 3 11 2" xfId="12460"/>
    <cellStyle name="Normal 2 29 2 2 2 3 11 2 2" xfId="25721"/>
    <cellStyle name="Normal 2 29 2 2 2 3 11 3" xfId="18235"/>
    <cellStyle name="Normal 2 29 2 2 2 3 11 3 2" xfId="21986"/>
    <cellStyle name="Normal 2 29 2 2 2 3 11 4" xfId="14477"/>
    <cellStyle name="Normal 2 29 2 2 2 3 11 5" xfId="29458"/>
    <cellStyle name="Normal 2 29 2 2 2 3 11 6" xfId="33185"/>
    <cellStyle name="Normal 2 29 2 2 2 3 11 7" xfId="36920"/>
    <cellStyle name="Normal 2 29 2 2 2 3 11 8" xfId="40651"/>
    <cellStyle name="Normal 2 29 2 2 2 3 12" xfId="6637"/>
    <cellStyle name="Normal 2 29 2 2 2 3 12 2" xfId="12461"/>
    <cellStyle name="Normal 2 29 2 2 2 3 12 2 2" xfId="25722"/>
    <cellStyle name="Normal 2 29 2 2 2 3 12 3" xfId="18236"/>
    <cellStyle name="Normal 2 29 2 2 2 3 12 3 2" xfId="21987"/>
    <cellStyle name="Normal 2 29 2 2 2 3 12 4" xfId="14478"/>
    <cellStyle name="Normal 2 29 2 2 2 3 12 5" xfId="29459"/>
    <cellStyle name="Normal 2 29 2 2 2 3 12 6" xfId="33186"/>
    <cellStyle name="Normal 2 29 2 2 2 3 12 7" xfId="36921"/>
    <cellStyle name="Normal 2 29 2 2 2 3 12 8" xfId="40652"/>
    <cellStyle name="Normal 2 29 2 2 2 3 13" xfId="12458"/>
    <cellStyle name="Normal 2 29 2 2 2 3 13 2" xfId="25719"/>
    <cellStyle name="Normal 2 29 2 2 2 3 14" xfId="18233"/>
    <cellStyle name="Normal 2 29 2 2 2 3 14 2" xfId="21984"/>
    <cellStyle name="Normal 2 29 2 2 2 3 15" xfId="14475"/>
    <cellStyle name="Normal 2 29 2 2 2 3 16" xfId="29456"/>
    <cellStyle name="Normal 2 29 2 2 2 3 17" xfId="33183"/>
    <cellStyle name="Normal 2 29 2 2 2 3 18" xfId="36918"/>
    <cellStyle name="Normal 2 29 2 2 2 3 19" xfId="40649"/>
    <cellStyle name="Normal 2 29 2 2 2 3 2" xfId="6638"/>
    <cellStyle name="Normal 2 29 2 2 2 3 2 10" xfId="6639"/>
    <cellStyle name="Normal 2 29 2 2 2 3 2 11" xfId="6640"/>
    <cellStyle name="Normal 2 29 2 2 2 3 2 2" xfId="6641"/>
    <cellStyle name="Normal 2 29 2 2 2 3 2 2 10" xfId="6642"/>
    <cellStyle name="Normal 2 29 2 2 2 3 2 2 10 2" xfId="12465"/>
    <cellStyle name="Normal 2 29 2 2 2 3 2 2 10 2 2" xfId="25724"/>
    <cellStyle name="Normal 2 29 2 2 2 3 2 2 10 3" xfId="18238"/>
    <cellStyle name="Normal 2 29 2 2 2 3 2 2 10 3 2" xfId="21989"/>
    <cellStyle name="Normal 2 29 2 2 2 3 2 2 10 4" xfId="14480"/>
    <cellStyle name="Normal 2 29 2 2 2 3 2 2 10 5" xfId="29461"/>
    <cellStyle name="Normal 2 29 2 2 2 3 2 2 10 6" xfId="33188"/>
    <cellStyle name="Normal 2 29 2 2 2 3 2 2 10 7" xfId="36923"/>
    <cellStyle name="Normal 2 29 2 2 2 3 2 2 10 8" xfId="40654"/>
    <cellStyle name="Normal 2 29 2 2 2 3 2 2 11" xfId="6643"/>
    <cellStyle name="Normal 2 29 2 2 2 3 2 2 11 2" xfId="12466"/>
    <cellStyle name="Normal 2 29 2 2 2 3 2 2 11 2 2" xfId="25725"/>
    <cellStyle name="Normal 2 29 2 2 2 3 2 2 11 3" xfId="18239"/>
    <cellStyle name="Normal 2 29 2 2 2 3 2 2 11 3 2" xfId="21990"/>
    <cellStyle name="Normal 2 29 2 2 2 3 2 2 11 4" xfId="14481"/>
    <cellStyle name="Normal 2 29 2 2 2 3 2 2 11 5" xfId="29462"/>
    <cellStyle name="Normal 2 29 2 2 2 3 2 2 11 6" xfId="33189"/>
    <cellStyle name="Normal 2 29 2 2 2 3 2 2 11 7" xfId="36924"/>
    <cellStyle name="Normal 2 29 2 2 2 3 2 2 11 8" xfId="40655"/>
    <cellStyle name="Normal 2 29 2 2 2 3 2 2 12" xfId="12464"/>
    <cellStyle name="Normal 2 29 2 2 2 3 2 2 12 2" xfId="25723"/>
    <cellStyle name="Normal 2 29 2 2 2 3 2 2 13" xfId="18237"/>
    <cellStyle name="Normal 2 29 2 2 2 3 2 2 13 2" xfId="21988"/>
    <cellStyle name="Normal 2 29 2 2 2 3 2 2 14" xfId="14479"/>
    <cellStyle name="Normal 2 29 2 2 2 3 2 2 15" xfId="29460"/>
    <cellStyle name="Normal 2 29 2 2 2 3 2 2 16" xfId="33187"/>
    <cellStyle name="Normal 2 29 2 2 2 3 2 2 17" xfId="36922"/>
    <cellStyle name="Normal 2 29 2 2 2 3 2 2 18" xfId="40653"/>
    <cellStyle name="Normal 2 29 2 2 2 3 2 2 2" xfId="6644"/>
    <cellStyle name="Normal 2 29 2 2 2 3 2 2 2 2" xfId="6645"/>
    <cellStyle name="Normal 2 29 2 2 2 3 2 2 2 2 2" xfId="12468"/>
    <cellStyle name="Normal 2 29 2 2 2 3 2 2 2 2 2 2" xfId="25726"/>
    <cellStyle name="Normal 2 29 2 2 2 3 2 2 2 2 3" xfId="18240"/>
    <cellStyle name="Normal 2 29 2 2 2 3 2 2 2 2 3 2" xfId="21991"/>
    <cellStyle name="Normal 2 29 2 2 2 3 2 2 2 2 4" xfId="14482"/>
    <cellStyle name="Normal 2 29 2 2 2 3 2 2 2 2 5" xfId="29463"/>
    <cellStyle name="Normal 2 29 2 2 2 3 2 2 2 2 6" xfId="33190"/>
    <cellStyle name="Normal 2 29 2 2 2 3 2 2 2 2 7" xfId="36925"/>
    <cellStyle name="Normal 2 29 2 2 2 3 2 2 2 2 8" xfId="40656"/>
    <cellStyle name="Normal 2 29 2 2 2 3 2 2 3" xfId="6646"/>
    <cellStyle name="Normal 2 29 2 2 2 3 2 2 3 2" xfId="12469"/>
    <cellStyle name="Normal 2 29 2 2 2 3 2 2 3 2 2" xfId="25727"/>
    <cellStyle name="Normal 2 29 2 2 2 3 2 2 3 3" xfId="18241"/>
    <cellStyle name="Normal 2 29 2 2 2 3 2 2 3 3 2" xfId="21992"/>
    <cellStyle name="Normal 2 29 2 2 2 3 2 2 3 4" xfId="14483"/>
    <cellStyle name="Normal 2 29 2 2 2 3 2 2 3 5" xfId="29464"/>
    <cellStyle name="Normal 2 29 2 2 2 3 2 2 3 6" xfId="33191"/>
    <cellStyle name="Normal 2 29 2 2 2 3 2 2 3 7" xfId="36926"/>
    <cellStyle name="Normal 2 29 2 2 2 3 2 2 3 8" xfId="40657"/>
    <cellStyle name="Normal 2 29 2 2 2 3 2 2 4" xfId="6647"/>
    <cellStyle name="Normal 2 29 2 2 2 3 2 2 4 2" xfId="12470"/>
    <cellStyle name="Normal 2 29 2 2 2 3 2 2 4 2 2" xfId="25728"/>
    <cellStyle name="Normal 2 29 2 2 2 3 2 2 4 3" xfId="18242"/>
    <cellStyle name="Normal 2 29 2 2 2 3 2 2 4 3 2" xfId="21993"/>
    <cellStyle name="Normal 2 29 2 2 2 3 2 2 4 4" xfId="14484"/>
    <cellStyle name="Normal 2 29 2 2 2 3 2 2 4 5" xfId="29465"/>
    <cellStyle name="Normal 2 29 2 2 2 3 2 2 4 6" xfId="33192"/>
    <cellStyle name="Normal 2 29 2 2 2 3 2 2 4 7" xfId="36927"/>
    <cellStyle name="Normal 2 29 2 2 2 3 2 2 4 8" xfId="40658"/>
    <cellStyle name="Normal 2 29 2 2 2 3 2 2 5" xfId="6648"/>
    <cellStyle name="Normal 2 29 2 2 2 3 2 2 5 2" xfId="12471"/>
    <cellStyle name="Normal 2 29 2 2 2 3 2 2 5 2 2" xfId="25729"/>
    <cellStyle name="Normal 2 29 2 2 2 3 2 2 5 3" xfId="18243"/>
    <cellStyle name="Normal 2 29 2 2 2 3 2 2 5 3 2" xfId="21994"/>
    <cellStyle name="Normal 2 29 2 2 2 3 2 2 5 4" xfId="14485"/>
    <cellStyle name="Normal 2 29 2 2 2 3 2 2 5 5" xfId="29466"/>
    <cellStyle name="Normal 2 29 2 2 2 3 2 2 5 6" xfId="33193"/>
    <cellStyle name="Normal 2 29 2 2 2 3 2 2 5 7" xfId="36928"/>
    <cellStyle name="Normal 2 29 2 2 2 3 2 2 5 8" xfId="40659"/>
    <cellStyle name="Normal 2 29 2 2 2 3 2 2 6" xfId="6649"/>
    <cellStyle name="Normal 2 29 2 2 2 3 2 2 6 2" xfId="12472"/>
    <cellStyle name="Normal 2 29 2 2 2 3 2 2 6 2 2" xfId="25730"/>
    <cellStyle name="Normal 2 29 2 2 2 3 2 2 6 3" xfId="18244"/>
    <cellStyle name="Normal 2 29 2 2 2 3 2 2 6 3 2" xfId="21995"/>
    <cellStyle name="Normal 2 29 2 2 2 3 2 2 6 4" xfId="14486"/>
    <cellStyle name="Normal 2 29 2 2 2 3 2 2 6 5" xfId="29467"/>
    <cellStyle name="Normal 2 29 2 2 2 3 2 2 6 6" xfId="33194"/>
    <cellStyle name="Normal 2 29 2 2 2 3 2 2 6 7" xfId="36929"/>
    <cellStyle name="Normal 2 29 2 2 2 3 2 2 6 8" xfId="40660"/>
    <cellStyle name="Normal 2 29 2 2 2 3 2 2 7" xfId="6650"/>
    <cellStyle name="Normal 2 29 2 2 2 3 2 2 7 2" xfId="12473"/>
    <cellStyle name="Normal 2 29 2 2 2 3 2 2 7 2 2" xfId="25731"/>
    <cellStyle name="Normal 2 29 2 2 2 3 2 2 7 3" xfId="18245"/>
    <cellStyle name="Normal 2 29 2 2 2 3 2 2 7 3 2" xfId="21996"/>
    <cellStyle name="Normal 2 29 2 2 2 3 2 2 7 4" xfId="14487"/>
    <cellStyle name="Normal 2 29 2 2 2 3 2 2 7 5" xfId="29468"/>
    <cellStyle name="Normal 2 29 2 2 2 3 2 2 7 6" xfId="33195"/>
    <cellStyle name="Normal 2 29 2 2 2 3 2 2 7 7" xfId="36930"/>
    <cellStyle name="Normal 2 29 2 2 2 3 2 2 7 8" xfId="40661"/>
    <cellStyle name="Normal 2 29 2 2 2 3 2 2 8" xfId="6651"/>
    <cellStyle name="Normal 2 29 2 2 2 3 2 2 8 2" xfId="12474"/>
    <cellStyle name="Normal 2 29 2 2 2 3 2 2 8 2 2" xfId="25732"/>
    <cellStyle name="Normal 2 29 2 2 2 3 2 2 8 3" xfId="18246"/>
    <cellStyle name="Normal 2 29 2 2 2 3 2 2 8 3 2" xfId="21997"/>
    <cellStyle name="Normal 2 29 2 2 2 3 2 2 8 4" xfId="14488"/>
    <cellStyle name="Normal 2 29 2 2 2 3 2 2 8 5" xfId="29469"/>
    <cellStyle name="Normal 2 29 2 2 2 3 2 2 8 6" xfId="33196"/>
    <cellStyle name="Normal 2 29 2 2 2 3 2 2 8 7" xfId="36931"/>
    <cellStyle name="Normal 2 29 2 2 2 3 2 2 8 8" xfId="40662"/>
    <cellStyle name="Normal 2 29 2 2 2 3 2 2 9" xfId="6652"/>
    <cellStyle name="Normal 2 29 2 2 2 3 2 2 9 2" xfId="12475"/>
    <cellStyle name="Normal 2 29 2 2 2 3 2 2 9 2 2" xfId="25733"/>
    <cellStyle name="Normal 2 29 2 2 2 3 2 2 9 3" xfId="18247"/>
    <cellStyle name="Normal 2 29 2 2 2 3 2 2 9 3 2" xfId="21998"/>
    <cellStyle name="Normal 2 29 2 2 2 3 2 2 9 4" xfId="14489"/>
    <cellStyle name="Normal 2 29 2 2 2 3 2 2 9 5" xfId="29470"/>
    <cellStyle name="Normal 2 29 2 2 2 3 2 2 9 6" xfId="33197"/>
    <cellStyle name="Normal 2 29 2 2 2 3 2 2 9 7" xfId="36932"/>
    <cellStyle name="Normal 2 29 2 2 2 3 2 2 9 8" xfId="40663"/>
    <cellStyle name="Normal 2 29 2 2 2 3 2 3" xfId="6653"/>
    <cellStyle name="Normal 2 29 2 2 2 3 2 3 2" xfId="6654"/>
    <cellStyle name="Normal 2 29 2 2 2 3 2 3 3" xfId="12476"/>
    <cellStyle name="Normal 2 29 2 2 2 3 2 3 3 2" xfId="25734"/>
    <cellStyle name="Normal 2 29 2 2 2 3 2 3 4" xfId="18248"/>
    <cellStyle name="Normal 2 29 2 2 2 3 2 3 4 2" xfId="21999"/>
    <cellStyle name="Normal 2 29 2 2 2 3 2 3 5" xfId="14490"/>
    <cellStyle name="Normal 2 29 2 2 2 3 2 3 6" xfId="29471"/>
    <cellStyle name="Normal 2 29 2 2 2 3 2 3 7" xfId="33198"/>
    <cellStyle name="Normal 2 29 2 2 2 3 2 3 8" xfId="36933"/>
    <cellStyle name="Normal 2 29 2 2 2 3 2 3 9" xfId="40664"/>
    <cellStyle name="Normal 2 29 2 2 2 3 2 4" xfId="6655"/>
    <cellStyle name="Normal 2 29 2 2 2 3 2 5" xfId="6656"/>
    <cellStyle name="Normal 2 29 2 2 2 3 2 6" xfId="6657"/>
    <cellStyle name="Normal 2 29 2 2 2 3 2 7" xfId="6658"/>
    <cellStyle name="Normal 2 29 2 2 2 3 2 8" xfId="6659"/>
    <cellStyle name="Normal 2 29 2 2 2 3 2 9" xfId="6660"/>
    <cellStyle name="Normal 2 29 2 2 2 3 3" xfId="6661"/>
    <cellStyle name="Normal 2 29 2 2 2 3 3 2" xfId="6662"/>
    <cellStyle name="Normal 2 29 2 2 2 3 3 2 2" xfId="12484"/>
    <cellStyle name="Normal 2 29 2 2 2 3 3 2 2 2" xfId="25735"/>
    <cellStyle name="Normal 2 29 2 2 2 3 3 2 3" xfId="18249"/>
    <cellStyle name="Normal 2 29 2 2 2 3 3 2 3 2" xfId="22000"/>
    <cellStyle name="Normal 2 29 2 2 2 3 3 2 4" xfId="14491"/>
    <cellStyle name="Normal 2 29 2 2 2 3 3 2 5" xfId="29472"/>
    <cellStyle name="Normal 2 29 2 2 2 3 3 2 6" xfId="33199"/>
    <cellStyle name="Normal 2 29 2 2 2 3 3 2 7" xfId="36934"/>
    <cellStyle name="Normal 2 29 2 2 2 3 3 2 8" xfId="40665"/>
    <cellStyle name="Normal 2 29 2 2 2 3 4" xfId="6663"/>
    <cellStyle name="Normal 2 29 2 2 2 3 4 2" xfId="12485"/>
    <cellStyle name="Normal 2 29 2 2 2 3 4 2 2" xfId="25736"/>
    <cellStyle name="Normal 2 29 2 2 2 3 4 3" xfId="18250"/>
    <cellStyle name="Normal 2 29 2 2 2 3 4 3 2" xfId="22001"/>
    <cellStyle name="Normal 2 29 2 2 2 3 4 4" xfId="14492"/>
    <cellStyle name="Normal 2 29 2 2 2 3 4 5" xfId="29473"/>
    <cellStyle name="Normal 2 29 2 2 2 3 4 6" xfId="33200"/>
    <cellStyle name="Normal 2 29 2 2 2 3 4 7" xfId="36935"/>
    <cellStyle name="Normal 2 29 2 2 2 3 4 8" xfId="40666"/>
    <cellStyle name="Normal 2 29 2 2 2 3 5" xfId="6664"/>
    <cellStyle name="Normal 2 29 2 2 2 3 5 2" xfId="12486"/>
    <cellStyle name="Normal 2 29 2 2 2 3 5 2 2" xfId="25737"/>
    <cellStyle name="Normal 2 29 2 2 2 3 5 3" xfId="18251"/>
    <cellStyle name="Normal 2 29 2 2 2 3 5 3 2" xfId="22002"/>
    <cellStyle name="Normal 2 29 2 2 2 3 5 4" xfId="14493"/>
    <cellStyle name="Normal 2 29 2 2 2 3 5 5" xfId="29474"/>
    <cellStyle name="Normal 2 29 2 2 2 3 5 6" xfId="33201"/>
    <cellStyle name="Normal 2 29 2 2 2 3 5 7" xfId="36936"/>
    <cellStyle name="Normal 2 29 2 2 2 3 5 8" xfId="40667"/>
    <cellStyle name="Normal 2 29 2 2 2 3 6" xfId="6665"/>
    <cellStyle name="Normal 2 29 2 2 2 3 6 2" xfId="12487"/>
    <cellStyle name="Normal 2 29 2 2 2 3 6 2 2" xfId="25738"/>
    <cellStyle name="Normal 2 29 2 2 2 3 6 3" xfId="18252"/>
    <cellStyle name="Normal 2 29 2 2 2 3 6 3 2" xfId="22003"/>
    <cellStyle name="Normal 2 29 2 2 2 3 6 4" xfId="14494"/>
    <cellStyle name="Normal 2 29 2 2 2 3 6 5" xfId="29475"/>
    <cellStyle name="Normal 2 29 2 2 2 3 6 6" xfId="33202"/>
    <cellStyle name="Normal 2 29 2 2 2 3 6 7" xfId="36937"/>
    <cellStyle name="Normal 2 29 2 2 2 3 6 8" xfId="40668"/>
    <cellStyle name="Normal 2 29 2 2 2 3 7" xfId="6666"/>
    <cellStyle name="Normal 2 29 2 2 2 3 7 2" xfId="12488"/>
    <cellStyle name="Normal 2 29 2 2 2 3 7 2 2" xfId="25739"/>
    <cellStyle name="Normal 2 29 2 2 2 3 7 3" xfId="18253"/>
    <cellStyle name="Normal 2 29 2 2 2 3 7 3 2" xfId="22004"/>
    <cellStyle name="Normal 2 29 2 2 2 3 7 4" xfId="14495"/>
    <cellStyle name="Normal 2 29 2 2 2 3 7 5" xfId="29476"/>
    <cellStyle name="Normal 2 29 2 2 2 3 7 6" xfId="33203"/>
    <cellStyle name="Normal 2 29 2 2 2 3 7 7" xfId="36938"/>
    <cellStyle name="Normal 2 29 2 2 2 3 7 8" xfId="40669"/>
    <cellStyle name="Normal 2 29 2 2 2 3 8" xfId="6667"/>
    <cellStyle name="Normal 2 29 2 2 2 3 8 2" xfId="12489"/>
    <cellStyle name="Normal 2 29 2 2 2 3 8 2 2" xfId="25740"/>
    <cellStyle name="Normal 2 29 2 2 2 3 8 3" xfId="18254"/>
    <cellStyle name="Normal 2 29 2 2 2 3 8 3 2" xfId="22005"/>
    <cellStyle name="Normal 2 29 2 2 2 3 8 4" xfId="14496"/>
    <cellStyle name="Normal 2 29 2 2 2 3 8 5" xfId="29477"/>
    <cellStyle name="Normal 2 29 2 2 2 3 8 6" xfId="33204"/>
    <cellStyle name="Normal 2 29 2 2 2 3 8 7" xfId="36939"/>
    <cellStyle name="Normal 2 29 2 2 2 3 8 8" xfId="40670"/>
    <cellStyle name="Normal 2 29 2 2 2 3 9" xfId="6668"/>
    <cellStyle name="Normal 2 29 2 2 2 3 9 2" xfId="12490"/>
    <cellStyle name="Normal 2 29 2 2 2 3 9 2 2" xfId="25741"/>
    <cellStyle name="Normal 2 29 2 2 2 3 9 3" xfId="18255"/>
    <cellStyle name="Normal 2 29 2 2 2 3 9 3 2" xfId="22006"/>
    <cellStyle name="Normal 2 29 2 2 2 3 9 4" xfId="14497"/>
    <cellStyle name="Normal 2 29 2 2 2 3 9 5" xfId="29478"/>
    <cellStyle name="Normal 2 29 2 2 2 3 9 6" xfId="33205"/>
    <cellStyle name="Normal 2 29 2 2 2 3 9 7" xfId="36940"/>
    <cellStyle name="Normal 2 29 2 2 2 3 9 8" xfId="40671"/>
    <cellStyle name="Normal 2 29 2 2 2 4" xfId="6669"/>
    <cellStyle name="Normal 2 29 2 2 2 4 10" xfId="6670"/>
    <cellStyle name="Normal 2 29 2 2 2 4 10 2" xfId="12492"/>
    <cellStyle name="Normal 2 29 2 2 2 4 10 2 2" xfId="25743"/>
    <cellStyle name="Normal 2 29 2 2 2 4 10 3" xfId="18257"/>
    <cellStyle name="Normal 2 29 2 2 2 4 10 3 2" xfId="22008"/>
    <cellStyle name="Normal 2 29 2 2 2 4 10 4" xfId="14499"/>
    <cellStyle name="Normal 2 29 2 2 2 4 10 5" xfId="29480"/>
    <cellStyle name="Normal 2 29 2 2 2 4 10 6" xfId="33207"/>
    <cellStyle name="Normal 2 29 2 2 2 4 10 7" xfId="36942"/>
    <cellStyle name="Normal 2 29 2 2 2 4 10 8" xfId="40673"/>
    <cellStyle name="Normal 2 29 2 2 2 4 11" xfId="6671"/>
    <cellStyle name="Normal 2 29 2 2 2 4 11 2" xfId="12493"/>
    <cellStyle name="Normal 2 29 2 2 2 4 11 2 2" xfId="25744"/>
    <cellStyle name="Normal 2 29 2 2 2 4 11 3" xfId="18258"/>
    <cellStyle name="Normal 2 29 2 2 2 4 11 3 2" xfId="22009"/>
    <cellStyle name="Normal 2 29 2 2 2 4 11 4" xfId="14500"/>
    <cellStyle name="Normal 2 29 2 2 2 4 11 5" xfId="29481"/>
    <cellStyle name="Normal 2 29 2 2 2 4 11 6" xfId="33208"/>
    <cellStyle name="Normal 2 29 2 2 2 4 11 7" xfId="36943"/>
    <cellStyle name="Normal 2 29 2 2 2 4 11 8" xfId="40674"/>
    <cellStyle name="Normal 2 29 2 2 2 4 12" xfId="12491"/>
    <cellStyle name="Normal 2 29 2 2 2 4 12 2" xfId="25742"/>
    <cellStyle name="Normal 2 29 2 2 2 4 13" xfId="18256"/>
    <cellStyle name="Normal 2 29 2 2 2 4 13 2" xfId="22007"/>
    <cellStyle name="Normal 2 29 2 2 2 4 14" xfId="14498"/>
    <cellStyle name="Normal 2 29 2 2 2 4 15" xfId="29479"/>
    <cellStyle name="Normal 2 29 2 2 2 4 16" xfId="33206"/>
    <cellStyle name="Normal 2 29 2 2 2 4 17" xfId="36941"/>
    <cellStyle name="Normal 2 29 2 2 2 4 18" xfId="40672"/>
    <cellStyle name="Normal 2 29 2 2 2 4 2" xfId="6672"/>
    <cellStyle name="Normal 2 29 2 2 2 4 2 2" xfId="6673"/>
    <cellStyle name="Normal 2 29 2 2 2 4 2 2 2" xfId="12494"/>
    <cellStyle name="Normal 2 29 2 2 2 4 2 2 2 2" xfId="25745"/>
    <cellStyle name="Normal 2 29 2 2 2 4 2 2 3" xfId="18259"/>
    <cellStyle name="Normal 2 29 2 2 2 4 2 2 3 2" xfId="22010"/>
    <cellStyle name="Normal 2 29 2 2 2 4 2 2 4" xfId="14501"/>
    <cellStyle name="Normal 2 29 2 2 2 4 2 2 5" xfId="29482"/>
    <cellStyle name="Normal 2 29 2 2 2 4 2 2 6" xfId="33209"/>
    <cellStyle name="Normal 2 29 2 2 2 4 2 2 7" xfId="36944"/>
    <cellStyle name="Normal 2 29 2 2 2 4 2 2 8" xfId="40675"/>
    <cellStyle name="Normal 2 29 2 2 2 4 3" xfId="6674"/>
    <cellStyle name="Normal 2 29 2 2 2 4 3 2" xfId="12495"/>
    <cellStyle name="Normal 2 29 2 2 2 4 3 2 2" xfId="25746"/>
    <cellStyle name="Normal 2 29 2 2 2 4 3 3" xfId="18260"/>
    <cellStyle name="Normal 2 29 2 2 2 4 3 3 2" xfId="22011"/>
    <cellStyle name="Normal 2 29 2 2 2 4 3 4" xfId="14502"/>
    <cellStyle name="Normal 2 29 2 2 2 4 3 5" xfId="29483"/>
    <cellStyle name="Normal 2 29 2 2 2 4 3 6" xfId="33210"/>
    <cellStyle name="Normal 2 29 2 2 2 4 3 7" xfId="36945"/>
    <cellStyle name="Normal 2 29 2 2 2 4 3 8" xfId="40676"/>
    <cellStyle name="Normal 2 29 2 2 2 4 4" xfId="6675"/>
    <cellStyle name="Normal 2 29 2 2 2 4 4 2" xfId="12496"/>
    <cellStyle name="Normal 2 29 2 2 2 4 4 2 2" xfId="25747"/>
    <cellStyle name="Normal 2 29 2 2 2 4 4 3" xfId="18261"/>
    <cellStyle name="Normal 2 29 2 2 2 4 4 3 2" xfId="22012"/>
    <cellStyle name="Normal 2 29 2 2 2 4 4 4" xfId="14503"/>
    <cellStyle name="Normal 2 29 2 2 2 4 4 5" xfId="29484"/>
    <cellStyle name="Normal 2 29 2 2 2 4 4 6" xfId="33211"/>
    <cellStyle name="Normal 2 29 2 2 2 4 4 7" xfId="36946"/>
    <cellStyle name="Normal 2 29 2 2 2 4 4 8" xfId="40677"/>
    <cellStyle name="Normal 2 29 2 2 2 4 5" xfId="6676"/>
    <cellStyle name="Normal 2 29 2 2 2 4 5 2" xfId="12497"/>
    <cellStyle name="Normal 2 29 2 2 2 4 5 2 2" xfId="25748"/>
    <cellStyle name="Normal 2 29 2 2 2 4 5 3" xfId="18262"/>
    <cellStyle name="Normal 2 29 2 2 2 4 5 3 2" xfId="22013"/>
    <cellStyle name="Normal 2 29 2 2 2 4 5 4" xfId="14504"/>
    <cellStyle name="Normal 2 29 2 2 2 4 5 5" xfId="29485"/>
    <cellStyle name="Normal 2 29 2 2 2 4 5 6" xfId="33212"/>
    <cellStyle name="Normal 2 29 2 2 2 4 5 7" xfId="36947"/>
    <cellStyle name="Normal 2 29 2 2 2 4 5 8" xfId="40678"/>
    <cellStyle name="Normal 2 29 2 2 2 4 6" xfId="6677"/>
    <cellStyle name="Normal 2 29 2 2 2 4 6 2" xfId="12498"/>
    <cellStyle name="Normal 2 29 2 2 2 4 6 2 2" xfId="25749"/>
    <cellStyle name="Normal 2 29 2 2 2 4 6 3" xfId="18263"/>
    <cellStyle name="Normal 2 29 2 2 2 4 6 3 2" xfId="22014"/>
    <cellStyle name="Normal 2 29 2 2 2 4 6 4" xfId="14505"/>
    <cellStyle name="Normal 2 29 2 2 2 4 6 5" xfId="29486"/>
    <cellStyle name="Normal 2 29 2 2 2 4 6 6" xfId="33213"/>
    <cellStyle name="Normal 2 29 2 2 2 4 6 7" xfId="36948"/>
    <cellStyle name="Normal 2 29 2 2 2 4 6 8" xfId="40679"/>
    <cellStyle name="Normal 2 29 2 2 2 4 7" xfId="6678"/>
    <cellStyle name="Normal 2 29 2 2 2 4 7 2" xfId="12499"/>
    <cellStyle name="Normal 2 29 2 2 2 4 7 2 2" xfId="25750"/>
    <cellStyle name="Normal 2 29 2 2 2 4 7 3" xfId="18264"/>
    <cellStyle name="Normal 2 29 2 2 2 4 7 3 2" xfId="22015"/>
    <cellStyle name="Normal 2 29 2 2 2 4 7 4" xfId="14506"/>
    <cellStyle name="Normal 2 29 2 2 2 4 7 5" xfId="29487"/>
    <cellStyle name="Normal 2 29 2 2 2 4 7 6" xfId="33214"/>
    <cellStyle name="Normal 2 29 2 2 2 4 7 7" xfId="36949"/>
    <cellStyle name="Normal 2 29 2 2 2 4 7 8" xfId="40680"/>
    <cellStyle name="Normal 2 29 2 2 2 4 8" xfId="6679"/>
    <cellStyle name="Normal 2 29 2 2 2 4 8 2" xfId="12500"/>
    <cellStyle name="Normal 2 29 2 2 2 4 8 2 2" xfId="25751"/>
    <cellStyle name="Normal 2 29 2 2 2 4 8 3" xfId="18265"/>
    <cellStyle name="Normal 2 29 2 2 2 4 8 3 2" xfId="22016"/>
    <cellStyle name="Normal 2 29 2 2 2 4 8 4" xfId="14507"/>
    <cellStyle name="Normal 2 29 2 2 2 4 8 5" xfId="29488"/>
    <cellStyle name="Normal 2 29 2 2 2 4 8 6" xfId="33215"/>
    <cellStyle name="Normal 2 29 2 2 2 4 8 7" xfId="36950"/>
    <cellStyle name="Normal 2 29 2 2 2 4 8 8" xfId="40681"/>
    <cellStyle name="Normal 2 29 2 2 2 4 9" xfId="6680"/>
    <cellStyle name="Normal 2 29 2 2 2 4 9 2" xfId="12501"/>
    <cellStyle name="Normal 2 29 2 2 2 4 9 2 2" xfId="25752"/>
    <cellStyle name="Normal 2 29 2 2 2 4 9 3" xfId="18266"/>
    <cellStyle name="Normal 2 29 2 2 2 4 9 3 2" xfId="22017"/>
    <cellStyle name="Normal 2 29 2 2 2 4 9 4" xfId="14508"/>
    <cellStyle name="Normal 2 29 2 2 2 4 9 5" xfId="29489"/>
    <cellStyle name="Normal 2 29 2 2 2 4 9 6" xfId="33216"/>
    <cellStyle name="Normal 2 29 2 2 2 4 9 7" xfId="36951"/>
    <cellStyle name="Normal 2 29 2 2 2 4 9 8" xfId="40682"/>
    <cellStyle name="Normal 2 29 2 2 2 5" xfId="6681"/>
    <cellStyle name="Normal 2 29 2 2 2 5 2" xfId="6682"/>
    <cellStyle name="Normal 2 29 2 2 2 5 3" xfId="12502"/>
    <cellStyle name="Normal 2 29 2 2 2 5 3 2" xfId="25753"/>
    <cellStyle name="Normal 2 29 2 2 2 5 4" xfId="18267"/>
    <cellStyle name="Normal 2 29 2 2 2 5 4 2" xfId="22018"/>
    <cellStyle name="Normal 2 29 2 2 2 5 5" xfId="14509"/>
    <cellStyle name="Normal 2 29 2 2 2 5 6" xfId="29490"/>
    <cellStyle name="Normal 2 29 2 2 2 5 7" xfId="33217"/>
    <cellStyle name="Normal 2 29 2 2 2 5 8" xfId="36952"/>
    <cellStyle name="Normal 2 29 2 2 2 5 9" xfId="40683"/>
    <cellStyle name="Normal 2 29 2 2 2 6" xfId="6683"/>
    <cellStyle name="Normal 2 29 2 2 2 7" xfId="6684"/>
    <cellStyle name="Normal 2 29 2 2 2 8" xfId="6685"/>
    <cellStyle name="Normal 2 29 2 2 2 9" xfId="6686"/>
    <cellStyle name="Normal 2 29 2 2 20" xfId="36854"/>
    <cellStyle name="Normal 2 29 2 2 21" xfId="40585"/>
    <cellStyle name="Normal 2 29 2 2 3" xfId="6687"/>
    <cellStyle name="Normal 2 29 2 2 3 10" xfId="6688"/>
    <cellStyle name="Normal 2 29 2 2 3 11" xfId="6689"/>
    <cellStyle name="Normal 2 29 2 2 3 12" xfId="6690"/>
    <cellStyle name="Normal 2 29 2 2 3 2" xfId="6691"/>
    <cellStyle name="Normal 2 29 2 2 3 2 10" xfId="6692"/>
    <cellStyle name="Normal 2 29 2 2 3 2 10 2" xfId="12507"/>
    <cellStyle name="Normal 2 29 2 2 3 2 10 2 2" xfId="25755"/>
    <cellStyle name="Normal 2 29 2 2 3 2 10 3" xfId="18269"/>
    <cellStyle name="Normal 2 29 2 2 3 2 10 3 2" xfId="22020"/>
    <cellStyle name="Normal 2 29 2 2 3 2 10 4" xfId="14511"/>
    <cellStyle name="Normal 2 29 2 2 3 2 10 5" xfId="29492"/>
    <cellStyle name="Normal 2 29 2 2 3 2 10 6" xfId="33219"/>
    <cellStyle name="Normal 2 29 2 2 3 2 10 7" xfId="36954"/>
    <cellStyle name="Normal 2 29 2 2 3 2 10 8" xfId="40685"/>
    <cellStyle name="Normal 2 29 2 2 3 2 11" xfId="6693"/>
    <cellStyle name="Normal 2 29 2 2 3 2 11 2" xfId="12508"/>
    <cellStyle name="Normal 2 29 2 2 3 2 11 2 2" xfId="25756"/>
    <cellStyle name="Normal 2 29 2 2 3 2 11 3" xfId="18270"/>
    <cellStyle name="Normal 2 29 2 2 3 2 11 3 2" xfId="22021"/>
    <cellStyle name="Normal 2 29 2 2 3 2 11 4" xfId="14512"/>
    <cellStyle name="Normal 2 29 2 2 3 2 11 5" xfId="29493"/>
    <cellStyle name="Normal 2 29 2 2 3 2 11 6" xfId="33220"/>
    <cellStyle name="Normal 2 29 2 2 3 2 11 7" xfId="36955"/>
    <cellStyle name="Normal 2 29 2 2 3 2 11 8" xfId="40686"/>
    <cellStyle name="Normal 2 29 2 2 3 2 12" xfId="6694"/>
    <cellStyle name="Normal 2 29 2 2 3 2 12 2" xfId="12509"/>
    <cellStyle name="Normal 2 29 2 2 3 2 12 2 2" xfId="25757"/>
    <cellStyle name="Normal 2 29 2 2 3 2 12 3" xfId="18271"/>
    <cellStyle name="Normal 2 29 2 2 3 2 12 3 2" xfId="22022"/>
    <cellStyle name="Normal 2 29 2 2 3 2 12 4" xfId="14513"/>
    <cellStyle name="Normal 2 29 2 2 3 2 12 5" xfId="29494"/>
    <cellStyle name="Normal 2 29 2 2 3 2 12 6" xfId="33221"/>
    <cellStyle name="Normal 2 29 2 2 3 2 12 7" xfId="36956"/>
    <cellStyle name="Normal 2 29 2 2 3 2 12 8" xfId="40687"/>
    <cellStyle name="Normal 2 29 2 2 3 2 13" xfId="12506"/>
    <cellStyle name="Normal 2 29 2 2 3 2 13 2" xfId="25754"/>
    <cellStyle name="Normal 2 29 2 2 3 2 14" xfId="18268"/>
    <cellStyle name="Normal 2 29 2 2 3 2 14 2" xfId="22019"/>
    <cellStyle name="Normal 2 29 2 2 3 2 15" xfId="14510"/>
    <cellStyle name="Normal 2 29 2 2 3 2 16" xfId="29491"/>
    <cellStyle name="Normal 2 29 2 2 3 2 17" xfId="33218"/>
    <cellStyle name="Normal 2 29 2 2 3 2 18" xfId="36953"/>
    <cellStyle name="Normal 2 29 2 2 3 2 19" xfId="40684"/>
    <cellStyle name="Normal 2 29 2 2 3 2 2" xfId="6695"/>
    <cellStyle name="Normal 2 29 2 2 3 2 2 10" xfId="6696"/>
    <cellStyle name="Normal 2 29 2 2 3 2 2 11" xfId="6697"/>
    <cellStyle name="Normal 2 29 2 2 3 2 2 2" xfId="6698"/>
    <cellStyle name="Normal 2 29 2 2 3 2 2 2 10" xfId="6699"/>
    <cellStyle name="Normal 2 29 2 2 3 2 2 2 10 2" xfId="12514"/>
    <cellStyle name="Normal 2 29 2 2 3 2 2 2 10 2 2" xfId="25759"/>
    <cellStyle name="Normal 2 29 2 2 3 2 2 2 10 3" xfId="18273"/>
    <cellStyle name="Normal 2 29 2 2 3 2 2 2 10 3 2" xfId="22024"/>
    <cellStyle name="Normal 2 29 2 2 3 2 2 2 10 4" xfId="14515"/>
    <cellStyle name="Normal 2 29 2 2 3 2 2 2 10 5" xfId="29496"/>
    <cellStyle name="Normal 2 29 2 2 3 2 2 2 10 6" xfId="33223"/>
    <cellStyle name="Normal 2 29 2 2 3 2 2 2 10 7" xfId="36958"/>
    <cellStyle name="Normal 2 29 2 2 3 2 2 2 10 8" xfId="40689"/>
    <cellStyle name="Normal 2 29 2 2 3 2 2 2 11" xfId="6700"/>
    <cellStyle name="Normal 2 29 2 2 3 2 2 2 11 2" xfId="12515"/>
    <cellStyle name="Normal 2 29 2 2 3 2 2 2 11 2 2" xfId="25760"/>
    <cellStyle name="Normal 2 29 2 2 3 2 2 2 11 3" xfId="18274"/>
    <cellStyle name="Normal 2 29 2 2 3 2 2 2 11 3 2" xfId="22025"/>
    <cellStyle name="Normal 2 29 2 2 3 2 2 2 11 4" xfId="14516"/>
    <cellStyle name="Normal 2 29 2 2 3 2 2 2 11 5" xfId="29497"/>
    <cellStyle name="Normal 2 29 2 2 3 2 2 2 11 6" xfId="33224"/>
    <cellStyle name="Normal 2 29 2 2 3 2 2 2 11 7" xfId="36959"/>
    <cellStyle name="Normal 2 29 2 2 3 2 2 2 11 8" xfId="40690"/>
    <cellStyle name="Normal 2 29 2 2 3 2 2 2 12" xfId="12513"/>
    <cellStyle name="Normal 2 29 2 2 3 2 2 2 12 2" xfId="25758"/>
    <cellStyle name="Normal 2 29 2 2 3 2 2 2 13" xfId="18272"/>
    <cellStyle name="Normal 2 29 2 2 3 2 2 2 13 2" xfId="22023"/>
    <cellStyle name="Normal 2 29 2 2 3 2 2 2 14" xfId="14514"/>
    <cellStyle name="Normal 2 29 2 2 3 2 2 2 15" xfId="29495"/>
    <cellStyle name="Normal 2 29 2 2 3 2 2 2 16" xfId="33222"/>
    <cellStyle name="Normal 2 29 2 2 3 2 2 2 17" xfId="36957"/>
    <cellStyle name="Normal 2 29 2 2 3 2 2 2 18" xfId="40688"/>
    <cellStyle name="Normal 2 29 2 2 3 2 2 2 2" xfId="6701"/>
    <cellStyle name="Normal 2 29 2 2 3 2 2 2 2 2" xfId="6702"/>
    <cellStyle name="Normal 2 29 2 2 3 2 2 2 2 2 2" xfId="12517"/>
    <cellStyle name="Normal 2 29 2 2 3 2 2 2 2 2 2 2" xfId="25761"/>
    <cellStyle name="Normal 2 29 2 2 3 2 2 2 2 2 3" xfId="18275"/>
    <cellStyle name="Normal 2 29 2 2 3 2 2 2 2 2 3 2" xfId="22026"/>
    <cellStyle name="Normal 2 29 2 2 3 2 2 2 2 2 4" xfId="14517"/>
    <cellStyle name="Normal 2 29 2 2 3 2 2 2 2 2 5" xfId="29498"/>
    <cellStyle name="Normal 2 29 2 2 3 2 2 2 2 2 6" xfId="33225"/>
    <cellStyle name="Normal 2 29 2 2 3 2 2 2 2 2 7" xfId="36960"/>
    <cellStyle name="Normal 2 29 2 2 3 2 2 2 2 2 8" xfId="40691"/>
    <cellStyle name="Normal 2 29 2 2 3 2 2 2 3" xfId="6703"/>
    <cellStyle name="Normal 2 29 2 2 3 2 2 2 3 2" xfId="12518"/>
    <cellStyle name="Normal 2 29 2 2 3 2 2 2 3 2 2" xfId="25762"/>
    <cellStyle name="Normal 2 29 2 2 3 2 2 2 3 3" xfId="18276"/>
    <cellStyle name="Normal 2 29 2 2 3 2 2 2 3 3 2" xfId="22027"/>
    <cellStyle name="Normal 2 29 2 2 3 2 2 2 3 4" xfId="14518"/>
    <cellStyle name="Normal 2 29 2 2 3 2 2 2 3 5" xfId="29499"/>
    <cellStyle name="Normal 2 29 2 2 3 2 2 2 3 6" xfId="33226"/>
    <cellStyle name="Normal 2 29 2 2 3 2 2 2 3 7" xfId="36961"/>
    <cellStyle name="Normal 2 29 2 2 3 2 2 2 3 8" xfId="40692"/>
    <cellStyle name="Normal 2 29 2 2 3 2 2 2 4" xfId="6704"/>
    <cellStyle name="Normal 2 29 2 2 3 2 2 2 4 2" xfId="12519"/>
    <cellStyle name="Normal 2 29 2 2 3 2 2 2 4 2 2" xfId="25763"/>
    <cellStyle name="Normal 2 29 2 2 3 2 2 2 4 3" xfId="18277"/>
    <cellStyle name="Normal 2 29 2 2 3 2 2 2 4 3 2" xfId="22028"/>
    <cellStyle name="Normal 2 29 2 2 3 2 2 2 4 4" xfId="14519"/>
    <cellStyle name="Normal 2 29 2 2 3 2 2 2 4 5" xfId="29500"/>
    <cellStyle name="Normal 2 29 2 2 3 2 2 2 4 6" xfId="33227"/>
    <cellStyle name="Normal 2 29 2 2 3 2 2 2 4 7" xfId="36962"/>
    <cellStyle name="Normal 2 29 2 2 3 2 2 2 4 8" xfId="40693"/>
    <cellStyle name="Normal 2 29 2 2 3 2 2 2 5" xfId="6705"/>
    <cellStyle name="Normal 2 29 2 2 3 2 2 2 5 2" xfId="12520"/>
    <cellStyle name="Normal 2 29 2 2 3 2 2 2 5 2 2" xfId="25764"/>
    <cellStyle name="Normal 2 29 2 2 3 2 2 2 5 3" xfId="18278"/>
    <cellStyle name="Normal 2 29 2 2 3 2 2 2 5 3 2" xfId="22029"/>
    <cellStyle name="Normal 2 29 2 2 3 2 2 2 5 4" xfId="14520"/>
    <cellStyle name="Normal 2 29 2 2 3 2 2 2 5 5" xfId="29501"/>
    <cellStyle name="Normal 2 29 2 2 3 2 2 2 5 6" xfId="33228"/>
    <cellStyle name="Normal 2 29 2 2 3 2 2 2 5 7" xfId="36963"/>
    <cellStyle name="Normal 2 29 2 2 3 2 2 2 5 8" xfId="40694"/>
    <cellStyle name="Normal 2 29 2 2 3 2 2 2 6" xfId="6706"/>
    <cellStyle name="Normal 2 29 2 2 3 2 2 2 6 2" xfId="12521"/>
    <cellStyle name="Normal 2 29 2 2 3 2 2 2 6 2 2" xfId="25765"/>
    <cellStyle name="Normal 2 29 2 2 3 2 2 2 6 3" xfId="18279"/>
    <cellStyle name="Normal 2 29 2 2 3 2 2 2 6 3 2" xfId="22030"/>
    <cellStyle name="Normal 2 29 2 2 3 2 2 2 6 4" xfId="14521"/>
    <cellStyle name="Normal 2 29 2 2 3 2 2 2 6 5" xfId="29502"/>
    <cellStyle name="Normal 2 29 2 2 3 2 2 2 6 6" xfId="33229"/>
    <cellStyle name="Normal 2 29 2 2 3 2 2 2 6 7" xfId="36964"/>
    <cellStyle name="Normal 2 29 2 2 3 2 2 2 6 8" xfId="40695"/>
    <cellStyle name="Normal 2 29 2 2 3 2 2 2 7" xfId="6707"/>
    <cellStyle name="Normal 2 29 2 2 3 2 2 2 7 2" xfId="12522"/>
    <cellStyle name="Normal 2 29 2 2 3 2 2 2 7 2 2" xfId="25766"/>
    <cellStyle name="Normal 2 29 2 2 3 2 2 2 7 3" xfId="18280"/>
    <cellStyle name="Normal 2 29 2 2 3 2 2 2 7 3 2" xfId="22031"/>
    <cellStyle name="Normal 2 29 2 2 3 2 2 2 7 4" xfId="14522"/>
    <cellStyle name="Normal 2 29 2 2 3 2 2 2 7 5" xfId="29503"/>
    <cellStyle name="Normal 2 29 2 2 3 2 2 2 7 6" xfId="33230"/>
    <cellStyle name="Normal 2 29 2 2 3 2 2 2 7 7" xfId="36965"/>
    <cellStyle name="Normal 2 29 2 2 3 2 2 2 7 8" xfId="40696"/>
    <cellStyle name="Normal 2 29 2 2 3 2 2 2 8" xfId="6708"/>
    <cellStyle name="Normal 2 29 2 2 3 2 2 2 8 2" xfId="12523"/>
    <cellStyle name="Normal 2 29 2 2 3 2 2 2 8 2 2" xfId="25767"/>
    <cellStyle name="Normal 2 29 2 2 3 2 2 2 8 3" xfId="18281"/>
    <cellStyle name="Normal 2 29 2 2 3 2 2 2 8 3 2" xfId="22032"/>
    <cellStyle name="Normal 2 29 2 2 3 2 2 2 8 4" xfId="14523"/>
    <cellStyle name="Normal 2 29 2 2 3 2 2 2 8 5" xfId="29504"/>
    <cellStyle name="Normal 2 29 2 2 3 2 2 2 8 6" xfId="33231"/>
    <cellStyle name="Normal 2 29 2 2 3 2 2 2 8 7" xfId="36966"/>
    <cellStyle name="Normal 2 29 2 2 3 2 2 2 8 8" xfId="40697"/>
    <cellStyle name="Normal 2 29 2 2 3 2 2 2 9" xfId="6709"/>
    <cellStyle name="Normal 2 29 2 2 3 2 2 2 9 2" xfId="12524"/>
    <cellStyle name="Normal 2 29 2 2 3 2 2 2 9 2 2" xfId="25768"/>
    <cellStyle name="Normal 2 29 2 2 3 2 2 2 9 3" xfId="18282"/>
    <cellStyle name="Normal 2 29 2 2 3 2 2 2 9 3 2" xfId="22033"/>
    <cellStyle name="Normal 2 29 2 2 3 2 2 2 9 4" xfId="14524"/>
    <cellStyle name="Normal 2 29 2 2 3 2 2 2 9 5" xfId="29505"/>
    <cellStyle name="Normal 2 29 2 2 3 2 2 2 9 6" xfId="33232"/>
    <cellStyle name="Normal 2 29 2 2 3 2 2 2 9 7" xfId="36967"/>
    <cellStyle name="Normal 2 29 2 2 3 2 2 2 9 8" xfId="40698"/>
    <cellStyle name="Normal 2 29 2 2 3 2 2 3" xfId="6710"/>
    <cellStyle name="Normal 2 29 2 2 3 2 2 3 2" xfId="6711"/>
    <cellStyle name="Normal 2 29 2 2 3 2 2 3 3" xfId="12525"/>
    <cellStyle name="Normal 2 29 2 2 3 2 2 3 3 2" xfId="25769"/>
    <cellStyle name="Normal 2 29 2 2 3 2 2 3 4" xfId="18283"/>
    <cellStyle name="Normal 2 29 2 2 3 2 2 3 4 2" xfId="22034"/>
    <cellStyle name="Normal 2 29 2 2 3 2 2 3 5" xfId="14525"/>
    <cellStyle name="Normal 2 29 2 2 3 2 2 3 6" xfId="29506"/>
    <cellStyle name="Normal 2 29 2 2 3 2 2 3 7" xfId="33233"/>
    <cellStyle name="Normal 2 29 2 2 3 2 2 3 8" xfId="36968"/>
    <cellStyle name="Normal 2 29 2 2 3 2 2 3 9" xfId="40699"/>
    <cellStyle name="Normal 2 29 2 2 3 2 2 4" xfId="6712"/>
    <cellStyle name="Normal 2 29 2 2 3 2 2 5" xfId="6713"/>
    <cellStyle name="Normal 2 29 2 2 3 2 2 6" xfId="6714"/>
    <cellStyle name="Normal 2 29 2 2 3 2 2 7" xfId="6715"/>
    <cellStyle name="Normal 2 29 2 2 3 2 2 8" xfId="6716"/>
    <cellStyle name="Normal 2 29 2 2 3 2 2 9" xfId="6717"/>
    <cellStyle name="Normal 2 29 2 2 3 2 3" xfId="6718"/>
    <cellStyle name="Normal 2 29 2 2 3 2 3 2" xfId="6719"/>
    <cellStyle name="Normal 2 29 2 2 3 2 3 2 2" xfId="12533"/>
    <cellStyle name="Normal 2 29 2 2 3 2 3 2 2 2" xfId="25770"/>
    <cellStyle name="Normal 2 29 2 2 3 2 3 2 3" xfId="18284"/>
    <cellStyle name="Normal 2 29 2 2 3 2 3 2 3 2" xfId="22035"/>
    <cellStyle name="Normal 2 29 2 2 3 2 3 2 4" xfId="14526"/>
    <cellStyle name="Normal 2 29 2 2 3 2 3 2 5" xfId="29507"/>
    <cellStyle name="Normal 2 29 2 2 3 2 3 2 6" xfId="33234"/>
    <cellStyle name="Normal 2 29 2 2 3 2 3 2 7" xfId="36969"/>
    <cellStyle name="Normal 2 29 2 2 3 2 3 2 8" xfId="40700"/>
    <cellStyle name="Normal 2 29 2 2 3 2 4" xfId="6720"/>
    <cellStyle name="Normal 2 29 2 2 3 2 4 2" xfId="12534"/>
    <cellStyle name="Normal 2 29 2 2 3 2 4 2 2" xfId="25771"/>
    <cellStyle name="Normal 2 29 2 2 3 2 4 3" xfId="18285"/>
    <cellStyle name="Normal 2 29 2 2 3 2 4 3 2" xfId="22036"/>
    <cellStyle name="Normal 2 29 2 2 3 2 4 4" xfId="14527"/>
    <cellStyle name="Normal 2 29 2 2 3 2 4 5" xfId="29508"/>
    <cellStyle name="Normal 2 29 2 2 3 2 4 6" xfId="33235"/>
    <cellStyle name="Normal 2 29 2 2 3 2 4 7" xfId="36970"/>
    <cellStyle name="Normal 2 29 2 2 3 2 4 8" xfId="40701"/>
    <cellStyle name="Normal 2 29 2 2 3 2 5" xfId="6721"/>
    <cellStyle name="Normal 2 29 2 2 3 2 5 2" xfId="12535"/>
    <cellStyle name="Normal 2 29 2 2 3 2 5 2 2" xfId="25772"/>
    <cellStyle name="Normal 2 29 2 2 3 2 5 3" xfId="18286"/>
    <cellStyle name="Normal 2 29 2 2 3 2 5 3 2" xfId="22037"/>
    <cellStyle name="Normal 2 29 2 2 3 2 5 4" xfId="14528"/>
    <cellStyle name="Normal 2 29 2 2 3 2 5 5" xfId="29509"/>
    <cellStyle name="Normal 2 29 2 2 3 2 5 6" xfId="33236"/>
    <cellStyle name="Normal 2 29 2 2 3 2 5 7" xfId="36971"/>
    <cellStyle name="Normal 2 29 2 2 3 2 5 8" xfId="40702"/>
    <cellStyle name="Normal 2 29 2 2 3 2 6" xfId="6722"/>
    <cellStyle name="Normal 2 29 2 2 3 2 6 2" xfId="12536"/>
    <cellStyle name="Normal 2 29 2 2 3 2 6 2 2" xfId="25773"/>
    <cellStyle name="Normal 2 29 2 2 3 2 6 3" xfId="18287"/>
    <cellStyle name="Normal 2 29 2 2 3 2 6 3 2" xfId="22038"/>
    <cellStyle name="Normal 2 29 2 2 3 2 6 4" xfId="14529"/>
    <cellStyle name="Normal 2 29 2 2 3 2 6 5" xfId="29510"/>
    <cellStyle name="Normal 2 29 2 2 3 2 6 6" xfId="33237"/>
    <cellStyle name="Normal 2 29 2 2 3 2 6 7" xfId="36972"/>
    <cellStyle name="Normal 2 29 2 2 3 2 6 8" xfId="40703"/>
    <cellStyle name="Normal 2 29 2 2 3 2 7" xfId="6723"/>
    <cellStyle name="Normal 2 29 2 2 3 2 7 2" xfId="12537"/>
    <cellStyle name="Normal 2 29 2 2 3 2 7 2 2" xfId="25774"/>
    <cellStyle name="Normal 2 29 2 2 3 2 7 3" xfId="18288"/>
    <cellStyle name="Normal 2 29 2 2 3 2 7 3 2" xfId="22039"/>
    <cellStyle name="Normal 2 29 2 2 3 2 7 4" xfId="14530"/>
    <cellStyle name="Normal 2 29 2 2 3 2 7 5" xfId="29511"/>
    <cellStyle name="Normal 2 29 2 2 3 2 7 6" xfId="33238"/>
    <cellStyle name="Normal 2 29 2 2 3 2 7 7" xfId="36973"/>
    <cellStyle name="Normal 2 29 2 2 3 2 7 8" xfId="40704"/>
    <cellStyle name="Normal 2 29 2 2 3 2 8" xfId="6724"/>
    <cellStyle name="Normal 2 29 2 2 3 2 8 2" xfId="12538"/>
    <cellStyle name="Normal 2 29 2 2 3 2 8 2 2" xfId="25775"/>
    <cellStyle name="Normal 2 29 2 2 3 2 8 3" xfId="18289"/>
    <cellStyle name="Normal 2 29 2 2 3 2 8 3 2" xfId="22040"/>
    <cellStyle name="Normal 2 29 2 2 3 2 8 4" xfId="14531"/>
    <cellStyle name="Normal 2 29 2 2 3 2 8 5" xfId="29512"/>
    <cellStyle name="Normal 2 29 2 2 3 2 8 6" xfId="33239"/>
    <cellStyle name="Normal 2 29 2 2 3 2 8 7" xfId="36974"/>
    <cellStyle name="Normal 2 29 2 2 3 2 8 8" xfId="40705"/>
    <cellStyle name="Normal 2 29 2 2 3 2 9" xfId="6725"/>
    <cellStyle name="Normal 2 29 2 2 3 2 9 2" xfId="12539"/>
    <cellStyle name="Normal 2 29 2 2 3 2 9 2 2" xfId="25776"/>
    <cellStyle name="Normal 2 29 2 2 3 2 9 3" xfId="18290"/>
    <cellStyle name="Normal 2 29 2 2 3 2 9 3 2" xfId="22041"/>
    <cellStyle name="Normal 2 29 2 2 3 2 9 4" xfId="14532"/>
    <cellStyle name="Normal 2 29 2 2 3 2 9 5" xfId="29513"/>
    <cellStyle name="Normal 2 29 2 2 3 2 9 6" xfId="33240"/>
    <cellStyle name="Normal 2 29 2 2 3 2 9 7" xfId="36975"/>
    <cellStyle name="Normal 2 29 2 2 3 2 9 8" xfId="40706"/>
    <cellStyle name="Normal 2 29 2 2 3 3" xfId="6726"/>
    <cellStyle name="Normal 2 29 2 2 3 3 10" xfId="6727"/>
    <cellStyle name="Normal 2 29 2 2 3 3 10 2" xfId="12541"/>
    <cellStyle name="Normal 2 29 2 2 3 3 10 2 2" xfId="25778"/>
    <cellStyle name="Normal 2 29 2 2 3 3 10 3" xfId="18292"/>
    <cellStyle name="Normal 2 29 2 2 3 3 10 3 2" xfId="22043"/>
    <cellStyle name="Normal 2 29 2 2 3 3 10 4" xfId="14534"/>
    <cellStyle name="Normal 2 29 2 2 3 3 10 5" xfId="29515"/>
    <cellStyle name="Normal 2 29 2 2 3 3 10 6" xfId="33242"/>
    <cellStyle name="Normal 2 29 2 2 3 3 10 7" xfId="36977"/>
    <cellStyle name="Normal 2 29 2 2 3 3 10 8" xfId="40708"/>
    <cellStyle name="Normal 2 29 2 2 3 3 11" xfId="6728"/>
    <cellStyle name="Normal 2 29 2 2 3 3 11 2" xfId="12542"/>
    <cellStyle name="Normal 2 29 2 2 3 3 11 2 2" xfId="25779"/>
    <cellStyle name="Normal 2 29 2 2 3 3 11 3" xfId="18293"/>
    <cellStyle name="Normal 2 29 2 2 3 3 11 3 2" xfId="22044"/>
    <cellStyle name="Normal 2 29 2 2 3 3 11 4" xfId="14535"/>
    <cellStyle name="Normal 2 29 2 2 3 3 11 5" xfId="29516"/>
    <cellStyle name="Normal 2 29 2 2 3 3 11 6" xfId="33243"/>
    <cellStyle name="Normal 2 29 2 2 3 3 11 7" xfId="36978"/>
    <cellStyle name="Normal 2 29 2 2 3 3 11 8" xfId="40709"/>
    <cellStyle name="Normal 2 29 2 2 3 3 12" xfId="12540"/>
    <cellStyle name="Normal 2 29 2 2 3 3 12 2" xfId="25777"/>
    <cellStyle name="Normal 2 29 2 2 3 3 13" xfId="18291"/>
    <cellStyle name="Normal 2 29 2 2 3 3 13 2" xfId="22042"/>
    <cellStyle name="Normal 2 29 2 2 3 3 14" xfId="14533"/>
    <cellStyle name="Normal 2 29 2 2 3 3 15" xfId="29514"/>
    <cellStyle name="Normal 2 29 2 2 3 3 16" xfId="33241"/>
    <cellStyle name="Normal 2 29 2 2 3 3 17" xfId="36976"/>
    <cellStyle name="Normal 2 29 2 2 3 3 18" xfId="40707"/>
    <cellStyle name="Normal 2 29 2 2 3 3 2" xfId="6729"/>
    <cellStyle name="Normal 2 29 2 2 3 3 2 2" xfId="6730"/>
    <cellStyle name="Normal 2 29 2 2 3 3 2 2 2" xfId="12544"/>
    <cellStyle name="Normal 2 29 2 2 3 3 2 2 2 2" xfId="25780"/>
    <cellStyle name="Normal 2 29 2 2 3 3 2 2 3" xfId="18294"/>
    <cellStyle name="Normal 2 29 2 2 3 3 2 2 3 2" xfId="22045"/>
    <cellStyle name="Normal 2 29 2 2 3 3 2 2 4" xfId="14536"/>
    <cellStyle name="Normal 2 29 2 2 3 3 2 2 5" xfId="29517"/>
    <cellStyle name="Normal 2 29 2 2 3 3 2 2 6" xfId="33244"/>
    <cellStyle name="Normal 2 29 2 2 3 3 2 2 7" xfId="36979"/>
    <cellStyle name="Normal 2 29 2 2 3 3 2 2 8" xfId="40710"/>
    <cellStyle name="Normal 2 29 2 2 3 3 3" xfId="6731"/>
    <cellStyle name="Normal 2 29 2 2 3 3 3 2" xfId="12545"/>
    <cellStyle name="Normal 2 29 2 2 3 3 3 2 2" xfId="25781"/>
    <cellStyle name="Normal 2 29 2 2 3 3 3 3" xfId="18295"/>
    <cellStyle name="Normal 2 29 2 2 3 3 3 3 2" xfId="22046"/>
    <cellStyle name="Normal 2 29 2 2 3 3 3 4" xfId="14537"/>
    <cellStyle name="Normal 2 29 2 2 3 3 3 5" xfId="29518"/>
    <cellStyle name="Normal 2 29 2 2 3 3 3 6" xfId="33245"/>
    <cellStyle name="Normal 2 29 2 2 3 3 3 7" xfId="36980"/>
    <cellStyle name="Normal 2 29 2 2 3 3 3 8" xfId="40711"/>
    <cellStyle name="Normal 2 29 2 2 3 3 4" xfId="6732"/>
    <cellStyle name="Normal 2 29 2 2 3 3 4 2" xfId="12546"/>
    <cellStyle name="Normal 2 29 2 2 3 3 4 2 2" xfId="25782"/>
    <cellStyle name="Normal 2 29 2 2 3 3 4 3" xfId="18296"/>
    <cellStyle name="Normal 2 29 2 2 3 3 4 3 2" xfId="22047"/>
    <cellStyle name="Normal 2 29 2 2 3 3 4 4" xfId="14538"/>
    <cellStyle name="Normal 2 29 2 2 3 3 4 5" xfId="29519"/>
    <cellStyle name="Normal 2 29 2 2 3 3 4 6" xfId="33246"/>
    <cellStyle name="Normal 2 29 2 2 3 3 4 7" xfId="36981"/>
    <cellStyle name="Normal 2 29 2 2 3 3 4 8" xfId="40712"/>
    <cellStyle name="Normal 2 29 2 2 3 3 5" xfId="6733"/>
    <cellStyle name="Normal 2 29 2 2 3 3 5 2" xfId="12547"/>
    <cellStyle name="Normal 2 29 2 2 3 3 5 2 2" xfId="25783"/>
    <cellStyle name="Normal 2 29 2 2 3 3 5 3" xfId="18297"/>
    <cellStyle name="Normal 2 29 2 2 3 3 5 3 2" xfId="22048"/>
    <cellStyle name="Normal 2 29 2 2 3 3 5 4" xfId="14539"/>
    <cellStyle name="Normal 2 29 2 2 3 3 5 5" xfId="29520"/>
    <cellStyle name="Normal 2 29 2 2 3 3 5 6" xfId="33247"/>
    <cellStyle name="Normal 2 29 2 2 3 3 5 7" xfId="36982"/>
    <cellStyle name="Normal 2 29 2 2 3 3 5 8" xfId="40713"/>
    <cellStyle name="Normal 2 29 2 2 3 3 6" xfId="6734"/>
    <cellStyle name="Normal 2 29 2 2 3 3 6 2" xfId="12548"/>
    <cellStyle name="Normal 2 29 2 2 3 3 6 2 2" xfId="25784"/>
    <cellStyle name="Normal 2 29 2 2 3 3 6 3" xfId="18298"/>
    <cellStyle name="Normal 2 29 2 2 3 3 6 3 2" xfId="22049"/>
    <cellStyle name="Normal 2 29 2 2 3 3 6 4" xfId="14540"/>
    <cellStyle name="Normal 2 29 2 2 3 3 6 5" xfId="29521"/>
    <cellStyle name="Normal 2 29 2 2 3 3 6 6" xfId="33248"/>
    <cellStyle name="Normal 2 29 2 2 3 3 6 7" xfId="36983"/>
    <cellStyle name="Normal 2 29 2 2 3 3 6 8" xfId="40714"/>
    <cellStyle name="Normal 2 29 2 2 3 3 7" xfId="6735"/>
    <cellStyle name="Normal 2 29 2 2 3 3 7 2" xfId="12549"/>
    <cellStyle name="Normal 2 29 2 2 3 3 7 2 2" xfId="25785"/>
    <cellStyle name="Normal 2 29 2 2 3 3 7 3" xfId="18299"/>
    <cellStyle name="Normal 2 29 2 2 3 3 7 3 2" xfId="22050"/>
    <cellStyle name="Normal 2 29 2 2 3 3 7 4" xfId="14541"/>
    <cellStyle name="Normal 2 29 2 2 3 3 7 5" xfId="29522"/>
    <cellStyle name="Normal 2 29 2 2 3 3 7 6" xfId="33249"/>
    <cellStyle name="Normal 2 29 2 2 3 3 7 7" xfId="36984"/>
    <cellStyle name="Normal 2 29 2 2 3 3 7 8" xfId="40715"/>
    <cellStyle name="Normal 2 29 2 2 3 3 8" xfId="6736"/>
    <cellStyle name="Normal 2 29 2 2 3 3 8 2" xfId="12550"/>
    <cellStyle name="Normal 2 29 2 2 3 3 8 2 2" xfId="25786"/>
    <cellStyle name="Normal 2 29 2 2 3 3 8 3" xfId="18300"/>
    <cellStyle name="Normal 2 29 2 2 3 3 8 3 2" xfId="22051"/>
    <cellStyle name="Normal 2 29 2 2 3 3 8 4" xfId="14542"/>
    <cellStyle name="Normal 2 29 2 2 3 3 8 5" xfId="29523"/>
    <cellStyle name="Normal 2 29 2 2 3 3 8 6" xfId="33250"/>
    <cellStyle name="Normal 2 29 2 2 3 3 8 7" xfId="36985"/>
    <cellStyle name="Normal 2 29 2 2 3 3 8 8" xfId="40716"/>
    <cellStyle name="Normal 2 29 2 2 3 3 9" xfId="6737"/>
    <cellStyle name="Normal 2 29 2 2 3 3 9 2" xfId="12551"/>
    <cellStyle name="Normal 2 29 2 2 3 3 9 2 2" xfId="25787"/>
    <cellStyle name="Normal 2 29 2 2 3 3 9 3" xfId="18301"/>
    <cellStyle name="Normal 2 29 2 2 3 3 9 3 2" xfId="22052"/>
    <cellStyle name="Normal 2 29 2 2 3 3 9 4" xfId="14543"/>
    <cellStyle name="Normal 2 29 2 2 3 3 9 5" xfId="29524"/>
    <cellStyle name="Normal 2 29 2 2 3 3 9 6" xfId="33251"/>
    <cellStyle name="Normal 2 29 2 2 3 3 9 7" xfId="36986"/>
    <cellStyle name="Normal 2 29 2 2 3 3 9 8" xfId="40717"/>
    <cellStyle name="Normal 2 29 2 2 3 4" xfId="6738"/>
    <cellStyle name="Normal 2 29 2 2 3 4 2" xfId="6739"/>
    <cellStyle name="Normal 2 29 2 2 3 4 3" xfId="12552"/>
    <cellStyle name="Normal 2 29 2 2 3 4 3 2" xfId="25788"/>
    <cellStyle name="Normal 2 29 2 2 3 4 4" xfId="18302"/>
    <cellStyle name="Normal 2 29 2 2 3 4 4 2" xfId="22053"/>
    <cellStyle name="Normal 2 29 2 2 3 4 5" xfId="14544"/>
    <cellStyle name="Normal 2 29 2 2 3 4 6" xfId="29525"/>
    <cellStyle name="Normal 2 29 2 2 3 4 7" xfId="33252"/>
    <cellStyle name="Normal 2 29 2 2 3 4 8" xfId="36987"/>
    <cellStyle name="Normal 2 29 2 2 3 4 9" xfId="40718"/>
    <cellStyle name="Normal 2 29 2 2 3 5" xfId="6740"/>
    <cellStyle name="Normal 2 29 2 2 3 6" xfId="6741"/>
    <cellStyle name="Normal 2 29 2 2 3 7" xfId="6742"/>
    <cellStyle name="Normal 2 29 2 2 3 8" xfId="6743"/>
    <cellStyle name="Normal 2 29 2 2 3 9" xfId="6744"/>
    <cellStyle name="Normal 2 29 2 2 4" xfId="6745"/>
    <cellStyle name="Normal 2 29 2 2 4 10" xfId="6746"/>
    <cellStyle name="Normal 2 29 2 2 4 11" xfId="6747"/>
    <cellStyle name="Normal 2 29 2 2 4 2" xfId="6748"/>
    <cellStyle name="Normal 2 29 2 2 4 2 10" xfId="6749"/>
    <cellStyle name="Normal 2 29 2 2 4 2 10 2" xfId="12558"/>
    <cellStyle name="Normal 2 29 2 2 4 2 10 2 2" xfId="25790"/>
    <cellStyle name="Normal 2 29 2 2 4 2 10 3" xfId="18304"/>
    <cellStyle name="Normal 2 29 2 2 4 2 10 3 2" xfId="22055"/>
    <cellStyle name="Normal 2 29 2 2 4 2 10 4" xfId="14546"/>
    <cellStyle name="Normal 2 29 2 2 4 2 10 5" xfId="29527"/>
    <cellStyle name="Normal 2 29 2 2 4 2 10 6" xfId="33254"/>
    <cellStyle name="Normal 2 29 2 2 4 2 10 7" xfId="36989"/>
    <cellStyle name="Normal 2 29 2 2 4 2 10 8" xfId="40720"/>
    <cellStyle name="Normal 2 29 2 2 4 2 11" xfId="6750"/>
    <cellStyle name="Normal 2 29 2 2 4 2 11 2" xfId="12559"/>
    <cellStyle name="Normal 2 29 2 2 4 2 11 2 2" xfId="25791"/>
    <cellStyle name="Normal 2 29 2 2 4 2 11 3" xfId="18305"/>
    <cellStyle name="Normal 2 29 2 2 4 2 11 3 2" xfId="22056"/>
    <cellStyle name="Normal 2 29 2 2 4 2 11 4" xfId="14547"/>
    <cellStyle name="Normal 2 29 2 2 4 2 11 5" xfId="29528"/>
    <cellStyle name="Normal 2 29 2 2 4 2 11 6" xfId="33255"/>
    <cellStyle name="Normal 2 29 2 2 4 2 11 7" xfId="36990"/>
    <cellStyle name="Normal 2 29 2 2 4 2 11 8" xfId="40721"/>
    <cellStyle name="Normal 2 29 2 2 4 2 12" xfId="12557"/>
    <cellStyle name="Normal 2 29 2 2 4 2 12 2" xfId="25789"/>
    <cellStyle name="Normal 2 29 2 2 4 2 13" xfId="18303"/>
    <cellStyle name="Normal 2 29 2 2 4 2 13 2" xfId="22054"/>
    <cellStyle name="Normal 2 29 2 2 4 2 14" xfId="14545"/>
    <cellStyle name="Normal 2 29 2 2 4 2 15" xfId="29526"/>
    <cellStyle name="Normal 2 29 2 2 4 2 16" xfId="33253"/>
    <cellStyle name="Normal 2 29 2 2 4 2 17" xfId="36988"/>
    <cellStyle name="Normal 2 29 2 2 4 2 18" xfId="40719"/>
    <cellStyle name="Normal 2 29 2 2 4 2 2" xfId="6751"/>
    <cellStyle name="Normal 2 29 2 2 4 2 2 2" xfId="6752"/>
    <cellStyle name="Normal 2 29 2 2 4 2 2 2 2" xfId="12560"/>
    <cellStyle name="Normal 2 29 2 2 4 2 2 2 2 2" xfId="25792"/>
    <cellStyle name="Normal 2 29 2 2 4 2 2 2 3" xfId="18306"/>
    <cellStyle name="Normal 2 29 2 2 4 2 2 2 3 2" xfId="22057"/>
    <cellStyle name="Normal 2 29 2 2 4 2 2 2 4" xfId="14548"/>
    <cellStyle name="Normal 2 29 2 2 4 2 2 2 5" xfId="29529"/>
    <cellStyle name="Normal 2 29 2 2 4 2 2 2 6" xfId="33256"/>
    <cellStyle name="Normal 2 29 2 2 4 2 2 2 7" xfId="36991"/>
    <cellStyle name="Normal 2 29 2 2 4 2 2 2 8" xfId="40722"/>
    <cellStyle name="Normal 2 29 2 2 4 2 3" xfId="6753"/>
    <cellStyle name="Normal 2 29 2 2 4 2 3 2" xfId="12561"/>
    <cellStyle name="Normal 2 29 2 2 4 2 3 2 2" xfId="25793"/>
    <cellStyle name="Normal 2 29 2 2 4 2 3 3" xfId="18307"/>
    <cellStyle name="Normal 2 29 2 2 4 2 3 3 2" xfId="22058"/>
    <cellStyle name="Normal 2 29 2 2 4 2 3 4" xfId="14549"/>
    <cellStyle name="Normal 2 29 2 2 4 2 3 5" xfId="29530"/>
    <cellStyle name="Normal 2 29 2 2 4 2 3 6" xfId="33257"/>
    <cellStyle name="Normal 2 29 2 2 4 2 3 7" xfId="36992"/>
    <cellStyle name="Normal 2 29 2 2 4 2 3 8" xfId="40723"/>
    <cellStyle name="Normal 2 29 2 2 4 2 4" xfId="6754"/>
    <cellStyle name="Normal 2 29 2 2 4 2 4 2" xfId="12562"/>
    <cellStyle name="Normal 2 29 2 2 4 2 4 2 2" xfId="25794"/>
    <cellStyle name="Normal 2 29 2 2 4 2 4 3" xfId="18308"/>
    <cellStyle name="Normal 2 29 2 2 4 2 4 3 2" xfId="22059"/>
    <cellStyle name="Normal 2 29 2 2 4 2 4 4" xfId="14550"/>
    <cellStyle name="Normal 2 29 2 2 4 2 4 5" xfId="29531"/>
    <cellStyle name="Normal 2 29 2 2 4 2 4 6" xfId="33258"/>
    <cellStyle name="Normal 2 29 2 2 4 2 4 7" xfId="36993"/>
    <cellStyle name="Normal 2 29 2 2 4 2 4 8" xfId="40724"/>
    <cellStyle name="Normal 2 29 2 2 4 2 5" xfId="6755"/>
    <cellStyle name="Normal 2 29 2 2 4 2 5 2" xfId="12563"/>
    <cellStyle name="Normal 2 29 2 2 4 2 5 2 2" xfId="25795"/>
    <cellStyle name="Normal 2 29 2 2 4 2 5 3" xfId="18309"/>
    <cellStyle name="Normal 2 29 2 2 4 2 5 3 2" xfId="22060"/>
    <cellStyle name="Normal 2 29 2 2 4 2 5 4" xfId="14551"/>
    <cellStyle name="Normal 2 29 2 2 4 2 5 5" xfId="29532"/>
    <cellStyle name="Normal 2 29 2 2 4 2 5 6" xfId="33259"/>
    <cellStyle name="Normal 2 29 2 2 4 2 5 7" xfId="36994"/>
    <cellStyle name="Normal 2 29 2 2 4 2 5 8" xfId="40725"/>
    <cellStyle name="Normal 2 29 2 2 4 2 6" xfId="6756"/>
    <cellStyle name="Normal 2 29 2 2 4 2 6 2" xfId="12564"/>
    <cellStyle name="Normal 2 29 2 2 4 2 6 2 2" xfId="25796"/>
    <cellStyle name="Normal 2 29 2 2 4 2 6 3" xfId="18310"/>
    <cellStyle name="Normal 2 29 2 2 4 2 6 3 2" xfId="22061"/>
    <cellStyle name="Normal 2 29 2 2 4 2 6 4" xfId="14552"/>
    <cellStyle name="Normal 2 29 2 2 4 2 6 5" xfId="29533"/>
    <cellStyle name="Normal 2 29 2 2 4 2 6 6" xfId="33260"/>
    <cellStyle name="Normal 2 29 2 2 4 2 6 7" xfId="36995"/>
    <cellStyle name="Normal 2 29 2 2 4 2 6 8" xfId="40726"/>
    <cellStyle name="Normal 2 29 2 2 4 2 7" xfId="6757"/>
    <cellStyle name="Normal 2 29 2 2 4 2 7 2" xfId="12565"/>
    <cellStyle name="Normal 2 29 2 2 4 2 7 2 2" xfId="25797"/>
    <cellStyle name="Normal 2 29 2 2 4 2 7 3" xfId="18311"/>
    <cellStyle name="Normal 2 29 2 2 4 2 7 3 2" xfId="22062"/>
    <cellStyle name="Normal 2 29 2 2 4 2 7 4" xfId="14553"/>
    <cellStyle name="Normal 2 29 2 2 4 2 7 5" xfId="29534"/>
    <cellStyle name="Normal 2 29 2 2 4 2 7 6" xfId="33261"/>
    <cellStyle name="Normal 2 29 2 2 4 2 7 7" xfId="36996"/>
    <cellStyle name="Normal 2 29 2 2 4 2 7 8" xfId="40727"/>
    <cellStyle name="Normal 2 29 2 2 4 2 8" xfId="6758"/>
    <cellStyle name="Normal 2 29 2 2 4 2 8 2" xfId="12566"/>
    <cellStyle name="Normal 2 29 2 2 4 2 8 2 2" xfId="25798"/>
    <cellStyle name="Normal 2 29 2 2 4 2 8 3" xfId="18312"/>
    <cellStyle name="Normal 2 29 2 2 4 2 8 3 2" xfId="22063"/>
    <cellStyle name="Normal 2 29 2 2 4 2 8 4" xfId="14554"/>
    <cellStyle name="Normal 2 29 2 2 4 2 8 5" xfId="29535"/>
    <cellStyle name="Normal 2 29 2 2 4 2 8 6" xfId="33262"/>
    <cellStyle name="Normal 2 29 2 2 4 2 8 7" xfId="36997"/>
    <cellStyle name="Normal 2 29 2 2 4 2 8 8" xfId="40728"/>
    <cellStyle name="Normal 2 29 2 2 4 2 9" xfId="6759"/>
    <cellStyle name="Normal 2 29 2 2 4 2 9 2" xfId="12567"/>
    <cellStyle name="Normal 2 29 2 2 4 2 9 2 2" xfId="25799"/>
    <cellStyle name="Normal 2 29 2 2 4 2 9 3" xfId="18313"/>
    <cellStyle name="Normal 2 29 2 2 4 2 9 3 2" xfId="22064"/>
    <cellStyle name="Normal 2 29 2 2 4 2 9 4" xfId="14555"/>
    <cellStyle name="Normal 2 29 2 2 4 2 9 5" xfId="29536"/>
    <cellStyle name="Normal 2 29 2 2 4 2 9 6" xfId="33263"/>
    <cellStyle name="Normal 2 29 2 2 4 2 9 7" xfId="36998"/>
    <cellStyle name="Normal 2 29 2 2 4 2 9 8" xfId="40729"/>
    <cellStyle name="Normal 2 29 2 2 4 3" xfId="6760"/>
    <cellStyle name="Normal 2 29 2 2 4 3 2" xfId="6761"/>
    <cellStyle name="Normal 2 29 2 2 4 3 3" xfId="12568"/>
    <cellStyle name="Normal 2 29 2 2 4 3 3 2" xfId="25800"/>
    <cellStyle name="Normal 2 29 2 2 4 3 4" xfId="18314"/>
    <cellStyle name="Normal 2 29 2 2 4 3 4 2" xfId="22065"/>
    <cellStyle name="Normal 2 29 2 2 4 3 5" xfId="14556"/>
    <cellStyle name="Normal 2 29 2 2 4 3 6" xfId="29537"/>
    <cellStyle name="Normal 2 29 2 2 4 3 7" xfId="33264"/>
    <cellStyle name="Normal 2 29 2 2 4 3 8" xfId="36999"/>
    <cellStyle name="Normal 2 29 2 2 4 3 9" xfId="40730"/>
    <cellStyle name="Normal 2 29 2 2 4 4" xfId="6762"/>
    <cellStyle name="Normal 2 29 2 2 4 5" xfId="6763"/>
    <cellStyle name="Normal 2 29 2 2 4 6" xfId="6764"/>
    <cellStyle name="Normal 2 29 2 2 4 7" xfId="6765"/>
    <cellStyle name="Normal 2 29 2 2 4 8" xfId="6766"/>
    <cellStyle name="Normal 2 29 2 2 4 9" xfId="6767"/>
    <cellStyle name="Normal 2 29 2 2 5" xfId="6768"/>
    <cellStyle name="Normal 2 29 2 2 5 2" xfId="6769"/>
    <cellStyle name="Normal 2 29 2 2 5 2 2" xfId="12570"/>
    <cellStyle name="Normal 2 29 2 2 5 2 2 2" xfId="25801"/>
    <cellStyle name="Normal 2 29 2 2 5 2 3" xfId="18315"/>
    <cellStyle name="Normal 2 29 2 2 5 2 3 2" xfId="22066"/>
    <cellStyle name="Normal 2 29 2 2 5 2 4" xfId="14557"/>
    <cellStyle name="Normal 2 29 2 2 5 2 5" xfId="29538"/>
    <cellStyle name="Normal 2 29 2 2 5 2 6" xfId="33265"/>
    <cellStyle name="Normal 2 29 2 2 5 2 7" xfId="37000"/>
    <cellStyle name="Normal 2 29 2 2 5 2 8" xfId="40731"/>
    <cellStyle name="Normal 2 29 2 2 6" xfId="6770"/>
    <cellStyle name="Normal 2 29 2 2 6 2" xfId="12571"/>
    <cellStyle name="Normal 2 29 2 2 6 2 2" xfId="25802"/>
    <cellStyle name="Normal 2 29 2 2 6 3" xfId="18316"/>
    <cellStyle name="Normal 2 29 2 2 6 3 2" xfId="22067"/>
    <cellStyle name="Normal 2 29 2 2 6 4" xfId="14558"/>
    <cellStyle name="Normal 2 29 2 2 6 5" xfId="29539"/>
    <cellStyle name="Normal 2 29 2 2 6 6" xfId="33266"/>
    <cellStyle name="Normal 2 29 2 2 6 7" xfId="37001"/>
    <cellStyle name="Normal 2 29 2 2 6 8" xfId="40732"/>
    <cellStyle name="Normal 2 29 2 2 7" xfId="6771"/>
    <cellStyle name="Normal 2 29 2 2 7 2" xfId="12572"/>
    <cellStyle name="Normal 2 29 2 2 7 2 2" xfId="25803"/>
    <cellStyle name="Normal 2 29 2 2 7 3" xfId="18317"/>
    <cellStyle name="Normal 2 29 2 2 7 3 2" xfId="22068"/>
    <cellStyle name="Normal 2 29 2 2 7 4" xfId="14559"/>
    <cellStyle name="Normal 2 29 2 2 7 5" xfId="29540"/>
    <cellStyle name="Normal 2 29 2 2 7 6" xfId="33267"/>
    <cellStyle name="Normal 2 29 2 2 7 7" xfId="37002"/>
    <cellStyle name="Normal 2 29 2 2 7 8" xfId="40733"/>
    <cellStyle name="Normal 2 29 2 2 8" xfId="6772"/>
    <cellStyle name="Normal 2 29 2 2 8 2" xfId="12573"/>
    <cellStyle name="Normal 2 29 2 2 8 2 2" xfId="25804"/>
    <cellStyle name="Normal 2 29 2 2 8 3" xfId="18318"/>
    <cellStyle name="Normal 2 29 2 2 8 3 2" xfId="22069"/>
    <cellStyle name="Normal 2 29 2 2 8 4" xfId="14560"/>
    <cellStyle name="Normal 2 29 2 2 8 5" xfId="29541"/>
    <cellStyle name="Normal 2 29 2 2 8 6" xfId="33268"/>
    <cellStyle name="Normal 2 29 2 2 8 7" xfId="37003"/>
    <cellStyle name="Normal 2 29 2 2 8 8" xfId="40734"/>
    <cellStyle name="Normal 2 29 2 2 9" xfId="6773"/>
    <cellStyle name="Normal 2 29 2 2 9 2" xfId="12574"/>
    <cellStyle name="Normal 2 29 2 2 9 2 2" xfId="25805"/>
    <cellStyle name="Normal 2 29 2 2 9 3" xfId="18319"/>
    <cellStyle name="Normal 2 29 2 2 9 3 2" xfId="22070"/>
    <cellStyle name="Normal 2 29 2 2 9 4" xfId="14561"/>
    <cellStyle name="Normal 2 29 2 2 9 5" xfId="29542"/>
    <cellStyle name="Normal 2 29 2 2 9 6" xfId="33269"/>
    <cellStyle name="Normal 2 29 2 2 9 7" xfId="37004"/>
    <cellStyle name="Normal 2 29 2 2 9 8" xfId="40735"/>
    <cellStyle name="Normal 2 29 2 3" xfId="6774"/>
    <cellStyle name="Normal 2 29 2 3 10" xfId="6775"/>
    <cellStyle name="Normal 2 29 2 3 10 2" xfId="12576"/>
    <cellStyle name="Normal 2 29 2 3 10 2 2" xfId="25807"/>
    <cellStyle name="Normal 2 29 2 3 10 3" xfId="18321"/>
    <cellStyle name="Normal 2 29 2 3 10 3 2" xfId="22072"/>
    <cellStyle name="Normal 2 29 2 3 10 4" xfId="14563"/>
    <cellStyle name="Normal 2 29 2 3 10 5" xfId="29544"/>
    <cellStyle name="Normal 2 29 2 3 10 6" xfId="33271"/>
    <cellStyle name="Normal 2 29 2 3 10 7" xfId="37006"/>
    <cellStyle name="Normal 2 29 2 3 10 8" xfId="40737"/>
    <cellStyle name="Normal 2 29 2 3 11" xfId="6776"/>
    <cellStyle name="Normal 2 29 2 3 11 2" xfId="12577"/>
    <cellStyle name="Normal 2 29 2 3 11 2 2" xfId="25808"/>
    <cellStyle name="Normal 2 29 2 3 11 3" xfId="18322"/>
    <cellStyle name="Normal 2 29 2 3 11 3 2" xfId="22073"/>
    <cellStyle name="Normal 2 29 2 3 11 4" xfId="14564"/>
    <cellStyle name="Normal 2 29 2 3 11 5" xfId="29545"/>
    <cellStyle name="Normal 2 29 2 3 11 6" xfId="33272"/>
    <cellStyle name="Normal 2 29 2 3 11 7" xfId="37007"/>
    <cellStyle name="Normal 2 29 2 3 11 8" xfId="40738"/>
    <cellStyle name="Normal 2 29 2 3 12" xfId="6777"/>
    <cellStyle name="Normal 2 29 2 3 12 2" xfId="12578"/>
    <cellStyle name="Normal 2 29 2 3 12 2 2" xfId="25809"/>
    <cellStyle name="Normal 2 29 2 3 12 3" xfId="18323"/>
    <cellStyle name="Normal 2 29 2 3 12 3 2" xfId="22074"/>
    <cellStyle name="Normal 2 29 2 3 12 4" xfId="14565"/>
    <cellStyle name="Normal 2 29 2 3 12 5" xfId="29546"/>
    <cellStyle name="Normal 2 29 2 3 12 6" xfId="33273"/>
    <cellStyle name="Normal 2 29 2 3 12 7" xfId="37008"/>
    <cellStyle name="Normal 2 29 2 3 12 8" xfId="40739"/>
    <cellStyle name="Normal 2 29 2 3 13" xfId="6778"/>
    <cellStyle name="Normal 2 29 2 3 13 2" xfId="12579"/>
    <cellStyle name="Normal 2 29 2 3 13 2 2" xfId="25810"/>
    <cellStyle name="Normal 2 29 2 3 13 3" xfId="18324"/>
    <cellStyle name="Normal 2 29 2 3 13 3 2" xfId="22075"/>
    <cellStyle name="Normal 2 29 2 3 13 4" xfId="14566"/>
    <cellStyle name="Normal 2 29 2 3 13 5" xfId="29547"/>
    <cellStyle name="Normal 2 29 2 3 13 6" xfId="33274"/>
    <cellStyle name="Normal 2 29 2 3 13 7" xfId="37009"/>
    <cellStyle name="Normal 2 29 2 3 13 8" xfId="40740"/>
    <cellStyle name="Normal 2 29 2 3 14" xfId="12575"/>
    <cellStyle name="Normal 2 29 2 3 14 2" xfId="25806"/>
    <cellStyle name="Normal 2 29 2 3 15" xfId="18320"/>
    <cellStyle name="Normal 2 29 2 3 15 2" xfId="22071"/>
    <cellStyle name="Normal 2 29 2 3 16" xfId="14562"/>
    <cellStyle name="Normal 2 29 2 3 17" xfId="29543"/>
    <cellStyle name="Normal 2 29 2 3 18" xfId="33270"/>
    <cellStyle name="Normal 2 29 2 3 19" xfId="37005"/>
    <cellStyle name="Normal 2 29 2 3 2" xfId="6779"/>
    <cellStyle name="Normal 2 29 2 3 2 10" xfId="6780"/>
    <cellStyle name="Normal 2 29 2 3 2 11" xfId="6781"/>
    <cellStyle name="Normal 2 29 2 3 2 12" xfId="6782"/>
    <cellStyle name="Normal 2 29 2 3 2 2" xfId="6783"/>
    <cellStyle name="Normal 2 29 2 3 2 2 10" xfId="6784"/>
    <cellStyle name="Normal 2 29 2 3 2 2 10 2" xfId="12584"/>
    <cellStyle name="Normal 2 29 2 3 2 2 10 2 2" xfId="25812"/>
    <cellStyle name="Normal 2 29 2 3 2 2 10 3" xfId="18326"/>
    <cellStyle name="Normal 2 29 2 3 2 2 10 3 2" xfId="22077"/>
    <cellStyle name="Normal 2 29 2 3 2 2 10 4" xfId="14568"/>
    <cellStyle name="Normal 2 29 2 3 2 2 10 5" xfId="29549"/>
    <cellStyle name="Normal 2 29 2 3 2 2 10 6" xfId="33276"/>
    <cellStyle name="Normal 2 29 2 3 2 2 10 7" xfId="37011"/>
    <cellStyle name="Normal 2 29 2 3 2 2 10 8" xfId="40742"/>
    <cellStyle name="Normal 2 29 2 3 2 2 11" xfId="6785"/>
    <cellStyle name="Normal 2 29 2 3 2 2 11 2" xfId="12585"/>
    <cellStyle name="Normal 2 29 2 3 2 2 11 2 2" xfId="25813"/>
    <cellStyle name="Normal 2 29 2 3 2 2 11 3" xfId="18327"/>
    <cellStyle name="Normal 2 29 2 3 2 2 11 3 2" xfId="22078"/>
    <cellStyle name="Normal 2 29 2 3 2 2 11 4" xfId="14569"/>
    <cellStyle name="Normal 2 29 2 3 2 2 11 5" xfId="29550"/>
    <cellStyle name="Normal 2 29 2 3 2 2 11 6" xfId="33277"/>
    <cellStyle name="Normal 2 29 2 3 2 2 11 7" xfId="37012"/>
    <cellStyle name="Normal 2 29 2 3 2 2 11 8" xfId="40743"/>
    <cellStyle name="Normal 2 29 2 3 2 2 12" xfId="6786"/>
    <cellStyle name="Normal 2 29 2 3 2 2 12 2" xfId="12586"/>
    <cellStyle name="Normal 2 29 2 3 2 2 12 2 2" xfId="25814"/>
    <cellStyle name="Normal 2 29 2 3 2 2 12 3" xfId="18328"/>
    <cellStyle name="Normal 2 29 2 3 2 2 12 3 2" xfId="22079"/>
    <cellStyle name="Normal 2 29 2 3 2 2 12 4" xfId="14570"/>
    <cellStyle name="Normal 2 29 2 3 2 2 12 5" xfId="29551"/>
    <cellStyle name="Normal 2 29 2 3 2 2 12 6" xfId="33278"/>
    <cellStyle name="Normal 2 29 2 3 2 2 12 7" xfId="37013"/>
    <cellStyle name="Normal 2 29 2 3 2 2 12 8" xfId="40744"/>
    <cellStyle name="Normal 2 29 2 3 2 2 13" xfId="12583"/>
    <cellStyle name="Normal 2 29 2 3 2 2 13 2" xfId="25811"/>
    <cellStyle name="Normal 2 29 2 3 2 2 14" xfId="18325"/>
    <cellStyle name="Normal 2 29 2 3 2 2 14 2" xfId="22076"/>
    <cellStyle name="Normal 2 29 2 3 2 2 15" xfId="14567"/>
    <cellStyle name="Normal 2 29 2 3 2 2 16" xfId="29548"/>
    <cellStyle name="Normal 2 29 2 3 2 2 17" xfId="33275"/>
    <cellStyle name="Normal 2 29 2 3 2 2 18" xfId="37010"/>
    <cellStyle name="Normal 2 29 2 3 2 2 19" xfId="40741"/>
    <cellStyle name="Normal 2 29 2 3 2 2 2" xfId="6787"/>
    <cellStyle name="Normal 2 29 2 3 2 2 2 10" xfId="6788"/>
    <cellStyle name="Normal 2 29 2 3 2 2 2 11" xfId="6789"/>
    <cellStyle name="Normal 2 29 2 3 2 2 2 2" xfId="6790"/>
    <cellStyle name="Normal 2 29 2 3 2 2 2 2 10" xfId="6791"/>
    <cellStyle name="Normal 2 29 2 3 2 2 2 2 10 2" xfId="12589"/>
    <cellStyle name="Normal 2 29 2 3 2 2 2 2 10 2 2" xfId="25816"/>
    <cellStyle name="Normal 2 29 2 3 2 2 2 2 10 3" xfId="18330"/>
    <cellStyle name="Normal 2 29 2 3 2 2 2 2 10 3 2" xfId="22081"/>
    <cellStyle name="Normal 2 29 2 3 2 2 2 2 10 4" xfId="14572"/>
    <cellStyle name="Normal 2 29 2 3 2 2 2 2 10 5" xfId="29553"/>
    <cellStyle name="Normal 2 29 2 3 2 2 2 2 10 6" xfId="33280"/>
    <cellStyle name="Normal 2 29 2 3 2 2 2 2 10 7" xfId="37015"/>
    <cellStyle name="Normal 2 29 2 3 2 2 2 2 10 8" xfId="40746"/>
    <cellStyle name="Normal 2 29 2 3 2 2 2 2 11" xfId="6792"/>
    <cellStyle name="Normal 2 29 2 3 2 2 2 2 11 2" xfId="12590"/>
    <cellStyle name="Normal 2 29 2 3 2 2 2 2 11 2 2" xfId="25817"/>
    <cellStyle name="Normal 2 29 2 3 2 2 2 2 11 3" xfId="18331"/>
    <cellStyle name="Normal 2 29 2 3 2 2 2 2 11 3 2" xfId="22082"/>
    <cellStyle name="Normal 2 29 2 3 2 2 2 2 11 4" xfId="14573"/>
    <cellStyle name="Normal 2 29 2 3 2 2 2 2 11 5" xfId="29554"/>
    <cellStyle name="Normal 2 29 2 3 2 2 2 2 11 6" xfId="33281"/>
    <cellStyle name="Normal 2 29 2 3 2 2 2 2 11 7" xfId="37016"/>
    <cellStyle name="Normal 2 29 2 3 2 2 2 2 11 8" xfId="40747"/>
    <cellStyle name="Normal 2 29 2 3 2 2 2 2 12" xfId="12588"/>
    <cellStyle name="Normal 2 29 2 3 2 2 2 2 12 2" xfId="25815"/>
    <cellStyle name="Normal 2 29 2 3 2 2 2 2 13" xfId="18329"/>
    <cellStyle name="Normal 2 29 2 3 2 2 2 2 13 2" xfId="22080"/>
    <cellStyle name="Normal 2 29 2 3 2 2 2 2 14" xfId="14571"/>
    <cellStyle name="Normal 2 29 2 3 2 2 2 2 15" xfId="29552"/>
    <cellStyle name="Normal 2 29 2 3 2 2 2 2 16" xfId="33279"/>
    <cellStyle name="Normal 2 29 2 3 2 2 2 2 17" xfId="37014"/>
    <cellStyle name="Normal 2 29 2 3 2 2 2 2 18" xfId="40745"/>
    <cellStyle name="Normal 2 29 2 3 2 2 2 2 2" xfId="6793"/>
    <cellStyle name="Normal 2 29 2 3 2 2 2 2 2 2" xfId="6794"/>
    <cellStyle name="Normal 2 29 2 3 2 2 2 2 2 2 2" xfId="12591"/>
    <cellStyle name="Normal 2 29 2 3 2 2 2 2 2 2 2 2" xfId="25818"/>
    <cellStyle name="Normal 2 29 2 3 2 2 2 2 2 2 3" xfId="18332"/>
    <cellStyle name="Normal 2 29 2 3 2 2 2 2 2 2 3 2" xfId="22083"/>
    <cellStyle name="Normal 2 29 2 3 2 2 2 2 2 2 4" xfId="14574"/>
    <cellStyle name="Normal 2 29 2 3 2 2 2 2 2 2 5" xfId="29555"/>
    <cellStyle name="Normal 2 29 2 3 2 2 2 2 2 2 6" xfId="33282"/>
    <cellStyle name="Normal 2 29 2 3 2 2 2 2 2 2 7" xfId="37017"/>
    <cellStyle name="Normal 2 29 2 3 2 2 2 2 2 2 8" xfId="40748"/>
    <cellStyle name="Normal 2 29 2 3 2 2 2 2 3" xfId="6795"/>
    <cellStyle name="Normal 2 29 2 3 2 2 2 2 3 2" xfId="12592"/>
    <cellStyle name="Normal 2 29 2 3 2 2 2 2 3 2 2" xfId="25819"/>
    <cellStyle name="Normal 2 29 2 3 2 2 2 2 3 3" xfId="18333"/>
    <cellStyle name="Normal 2 29 2 3 2 2 2 2 3 3 2" xfId="22084"/>
    <cellStyle name="Normal 2 29 2 3 2 2 2 2 3 4" xfId="14575"/>
    <cellStyle name="Normal 2 29 2 3 2 2 2 2 3 5" xfId="29556"/>
    <cellStyle name="Normal 2 29 2 3 2 2 2 2 3 6" xfId="33283"/>
    <cellStyle name="Normal 2 29 2 3 2 2 2 2 3 7" xfId="37018"/>
    <cellStyle name="Normal 2 29 2 3 2 2 2 2 3 8" xfId="40749"/>
    <cellStyle name="Normal 2 29 2 3 2 2 2 2 4" xfId="6796"/>
    <cellStyle name="Normal 2 29 2 3 2 2 2 2 4 2" xfId="12593"/>
    <cellStyle name="Normal 2 29 2 3 2 2 2 2 4 2 2" xfId="25820"/>
    <cellStyle name="Normal 2 29 2 3 2 2 2 2 4 3" xfId="18334"/>
    <cellStyle name="Normal 2 29 2 3 2 2 2 2 4 3 2" xfId="22085"/>
    <cellStyle name="Normal 2 29 2 3 2 2 2 2 4 4" xfId="14576"/>
    <cellStyle name="Normal 2 29 2 3 2 2 2 2 4 5" xfId="29557"/>
    <cellStyle name="Normal 2 29 2 3 2 2 2 2 4 6" xfId="33284"/>
    <cellStyle name="Normal 2 29 2 3 2 2 2 2 4 7" xfId="37019"/>
    <cellStyle name="Normal 2 29 2 3 2 2 2 2 4 8" xfId="40750"/>
    <cellStyle name="Normal 2 29 2 3 2 2 2 2 5" xfId="6797"/>
    <cellStyle name="Normal 2 29 2 3 2 2 2 2 5 2" xfId="12594"/>
    <cellStyle name="Normal 2 29 2 3 2 2 2 2 5 2 2" xfId="25821"/>
    <cellStyle name="Normal 2 29 2 3 2 2 2 2 5 3" xfId="18335"/>
    <cellStyle name="Normal 2 29 2 3 2 2 2 2 5 3 2" xfId="22086"/>
    <cellStyle name="Normal 2 29 2 3 2 2 2 2 5 4" xfId="14577"/>
    <cellStyle name="Normal 2 29 2 3 2 2 2 2 5 5" xfId="29558"/>
    <cellStyle name="Normal 2 29 2 3 2 2 2 2 5 6" xfId="33285"/>
    <cellStyle name="Normal 2 29 2 3 2 2 2 2 5 7" xfId="37020"/>
    <cellStyle name="Normal 2 29 2 3 2 2 2 2 5 8" xfId="40751"/>
    <cellStyle name="Normal 2 29 2 3 2 2 2 2 6" xfId="6798"/>
    <cellStyle name="Normal 2 29 2 3 2 2 2 2 6 2" xfId="12595"/>
    <cellStyle name="Normal 2 29 2 3 2 2 2 2 6 2 2" xfId="25822"/>
    <cellStyle name="Normal 2 29 2 3 2 2 2 2 6 3" xfId="18336"/>
    <cellStyle name="Normal 2 29 2 3 2 2 2 2 6 3 2" xfId="22087"/>
    <cellStyle name="Normal 2 29 2 3 2 2 2 2 6 4" xfId="14578"/>
    <cellStyle name="Normal 2 29 2 3 2 2 2 2 6 5" xfId="29559"/>
    <cellStyle name="Normal 2 29 2 3 2 2 2 2 6 6" xfId="33286"/>
    <cellStyle name="Normal 2 29 2 3 2 2 2 2 6 7" xfId="37021"/>
    <cellStyle name="Normal 2 29 2 3 2 2 2 2 6 8" xfId="40752"/>
    <cellStyle name="Normal 2 29 2 3 2 2 2 2 7" xfId="6799"/>
    <cellStyle name="Normal 2 29 2 3 2 2 2 2 7 2" xfId="12596"/>
    <cellStyle name="Normal 2 29 2 3 2 2 2 2 7 2 2" xfId="25823"/>
    <cellStyle name="Normal 2 29 2 3 2 2 2 2 7 3" xfId="18337"/>
    <cellStyle name="Normal 2 29 2 3 2 2 2 2 7 3 2" xfId="22088"/>
    <cellStyle name="Normal 2 29 2 3 2 2 2 2 7 4" xfId="14579"/>
    <cellStyle name="Normal 2 29 2 3 2 2 2 2 7 5" xfId="29560"/>
    <cellStyle name="Normal 2 29 2 3 2 2 2 2 7 6" xfId="33287"/>
    <cellStyle name="Normal 2 29 2 3 2 2 2 2 7 7" xfId="37022"/>
    <cellStyle name="Normal 2 29 2 3 2 2 2 2 7 8" xfId="40753"/>
    <cellStyle name="Normal 2 29 2 3 2 2 2 2 8" xfId="6800"/>
    <cellStyle name="Normal 2 29 2 3 2 2 2 2 8 2" xfId="12597"/>
    <cellStyle name="Normal 2 29 2 3 2 2 2 2 8 2 2" xfId="25824"/>
    <cellStyle name="Normal 2 29 2 3 2 2 2 2 8 3" xfId="18338"/>
    <cellStyle name="Normal 2 29 2 3 2 2 2 2 8 3 2" xfId="22089"/>
    <cellStyle name="Normal 2 29 2 3 2 2 2 2 8 4" xfId="14580"/>
    <cellStyle name="Normal 2 29 2 3 2 2 2 2 8 5" xfId="29561"/>
    <cellStyle name="Normal 2 29 2 3 2 2 2 2 8 6" xfId="33288"/>
    <cellStyle name="Normal 2 29 2 3 2 2 2 2 8 7" xfId="37023"/>
    <cellStyle name="Normal 2 29 2 3 2 2 2 2 8 8" xfId="40754"/>
    <cellStyle name="Normal 2 29 2 3 2 2 2 2 9" xfId="6801"/>
    <cellStyle name="Normal 2 29 2 3 2 2 2 2 9 2" xfId="12598"/>
    <cellStyle name="Normal 2 29 2 3 2 2 2 2 9 2 2" xfId="25825"/>
    <cellStyle name="Normal 2 29 2 3 2 2 2 2 9 3" xfId="18339"/>
    <cellStyle name="Normal 2 29 2 3 2 2 2 2 9 3 2" xfId="22090"/>
    <cellStyle name="Normal 2 29 2 3 2 2 2 2 9 4" xfId="14581"/>
    <cellStyle name="Normal 2 29 2 3 2 2 2 2 9 5" xfId="29562"/>
    <cellStyle name="Normal 2 29 2 3 2 2 2 2 9 6" xfId="33289"/>
    <cellStyle name="Normal 2 29 2 3 2 2 2 2 9 7" xfId="37024"/>
    <cellStyle name="Normal 2 29 2 3 2 2 2 2 9 8" xfId="40755"/>
    <cellStyle name="Normal 2 29 2 3 2 2 2 3" xfId="6802"/>
    <cellStyle name="Normal 2 29 2 3 2 2 2 3 2" xfId="6803"/>
    <cellStyle name="Normal 2 29 2 3 2 2 2 3 3" xfId="12599"/>
    <cellStyle name="Normal 2 29 2 3 2 2 2 3 3 2" xfId="25826"/>
    <cellStyle name="Normal 2 29 2 3 2 2 2 3 4" xfId="18340"/>
    <cellStyle name="Normal 2 29 2 3 2 2 2 3 4 2" xfId="22091"/>
    <cellStyle name="Normal 2 29 2 3 2 2 2 3 5" xfId="14582"/>
    <cellStyle name="Normal 2 29 2 3 2 2 2 3 6" xfId="29563"/>
    <cellStyle name="Normal 2 29 2 3 2 2 2 3 7" xfId="33290"/>
    <cellStyle name="Normal 2 29 2 3 2 2 2 3 8" xfId="37025"/>
    <cellStyle name="Normal 2 29 2 3 2 2 2 3 9" xfId="40756"/>
    <cellStyle name="Normal 2 29 2 3 2 2 2 4" xfId="6804"/>
    <cellStyle name="Normal 2 29 2 3 2 2 2 5" xfId="6805"/>
    <cellStyle name="Normal 2 29 2 3 2 2 2 6" xfId="6806"/>
    <cellStyle name="Normal 2 29 2 3 2 2 2 7" xfId="6807"/>
    <cellStyle name="Normal 2 29 2 3 2 2 2 8" xfId="6808"/>
    <cellStyle name="Normal 2 29 2 3 2 2 2 9" xfId="6809"/>
    <cellStyle name="Normal 2 29 2 3 2 2 3" xfId="6810"/>
    <cellStyle name="Normal 2 29 2 3 2 2 3 2" xfId="6811"/>
    <cellStyle name="Normal 2 29 2 3 2 2 3 2 2" xfId="12602"/>
    <cellStyle name="Normal 2 29 2 3 2 2 3 2 2 2" xfId="25827"/>
    <cellStyle name="Normal 2 29 2 3 2 2 3 2 3" xfId="18341"/>
    <cellStyle name="Normal 2 29 2 3 2 2 3 2 3 2" xfId="22092"/>
    <cellStyle name="Normal 2 29 2 3 2 2 3 2 4" xfId="14583"/>
    <cellStyle name="Normal 2 29 2 3 2 2 3 2 5" xfId="29564"/>
    <cellStyle name="Normal 2 29 2 3 2 2 3 2 6" xfId="33291"/>
    <cellStyle name="Normal 2 29 2 3 2 2 3 2 7" xfId="37026"/>
    <cellStyle name="Normal 2 29 2 3 2 2 3 2 8" xfId="40757"/>
    <cellStyle name="Normal 2 29 2 3 2 2 4" xfId="6812"/>
    <cellStyle name="Normal 2 29 2 3 2 2 4 2" xfId="12603"/>
    <cellStyle name="Normal 2 29 2 3 2 2 4 2 2" xfId="25828"/>
    <cellStyle name="Normal 2 29 2 3 2 2 4 3" xfId="18342"/>
    <cellStyle name="Normal 2 29 2 3 2 2 4 3 2" xfId="22093"/>
    <cellStyle name="Normal 2 29 2 3 2 2 4 4" xfId="14584"/>
    <cellStyle name="Normal 2 29 2 3 2 2 4 5" xfId="29565"/>
    <cellStyle name="Normal 2 29 2 3 2 2 4 6" xfId="33292"/>
    <cellStyle name="Normal 2 29 2 3 2 2 4 7" xfId="37027"/>
    <cellStyle name="Normal 2 29 2 3 2 2 4 8" xfId="40758"/>
    <cellStyle name="Normal 2 29 2 3 2 2 5" xfId="6813"/>
    <cellStyle name="Normal 2 29 2 3 2 2 5 2" xfId="12604"/>
    <cellStyle name="Normal 2 29 2 3 2 2 5 2 2" xfId="25829"/>
    <cellStyle name="Normal 2 29 2 3 2 2 5 3" xfId="18343"/>
    <cellStyle name="Normal 2 29 2 3 2 2 5 3 2" xfId="22094"/>
    <cellStyle name="Normal 2 29 2 3 2 2 5 4" xfId="14585"/>
    <cellStyle name="Normal 2 29 2 3 2 2 5 5" xfId="29566"/>
    <cellStyle name="Normal 2 29 2 3 2 2 5 6" xfId="33293"/>
    <cellStyle name="Normal 2 29 2 3 2 2 5 7" xfId="37028"/>
    <cellStyle name="Normal 2 29 2 3 2 2 5 8" xfId="40759"/>
    <cellStyle name="Normal 2 29 2 3 2 2 6" xfId="6814"/>
    <cellStyle name="Normal 2 29 2 3 2 2 6 2" xfId="12605"/>
    <cellStyle name="Normal 2 29 2 3 2 2 6 2 2" xfId="25830"/>
    <cellStyle name="Normal 2 29 2 3 2 2 6 3" xfId="18344"/>
    <cellStyle name="Normal 2 29 2 3 2 2 6 3 2" xfId="22095"/>
    <cellStyle name="Normal 2 29 2 3 2 2 6 4" xfId="14586"/>
    <cellStyle name="Normal 2 29 2 3 2 2 6 5" xfId="29567"/>
    <cellStyle name="Normal 2 29 2 3 2 2 6 6" xfId="33294"/>
    <cellStyle name="Normal 2 29 2 3 2 2 6 7" xfId="37029"/>
    <cellStyle name="Normal 2 29 2 3 2 2 6 8" xfId="40760"/>
    <cellStyle name="Normal 2 29 2 3 2 2 7" xfId="6815"/>
    <cellStyle name="Normal 2 29 2 3 2 2 7 2" xfId="12606"/>
    <cellStyle name="Normal 2 29 2 3 2 2 7 2 2" xfId="25831"/>
    <cellStyle name="Normal 2 29 2 3 2 2 7 3" xfId="18345"/>
    <cellStyle name="Normal 2 29 2 3 2 2 7 3 2" xfId="22096"/>
    <cellStyle name="Normal 2 29 2 3 2 2 7 4" xfId="14587"/>
    <cellStyle name="Normal 2 29 2 3 2 2 7 5" xfId="29568"/>
    <cellStyle name="Normal 2 29 2 3 2 2 7 6" xfId="33295"/>
    <cellStyle name="Normal 2 29 2 3 2 2 7 7" xfId="37030"/>
    <cellStyle name="Normal 2 29 2 3 2 2 7 8" xfId="40761"/>
    <cellStyle name="Normal 2 29 2 3 2 2 8" xfId="6816"/>
    <cellStyle name="Normal 2 29 2 3 2 2 8 2" xfId="12607"/>
    <cellStyle name="Normal 2 29 2 3 2 2 8 2 2" xfId="25832"/>
    <cellStyle name="Normal 2 29 2 3 2 2 8 3" xfId="18346"/>
    <cellStyle name="Normal 2 29 2 3 2 2 8 3 2" xfId="22097"/>
    <cellStyle name="Normal 2 29 2 3 2 2 8 4" xfId="14588"/>
    <cellStyle name="Normal 2 29 2 3 2 2 8 5" xfId="29569"/>
    <cellStyle name="Normal 2 29 2 3 2 2 8 6" xfId="33296"/>
    <cellStyle name="Normal 2 29 2 3 2 2 8 7" xfId="37031"/>
    <cellStyle name="Normal 2 29 2 3 2 2 8 8" xfId="40762"/>
    <cellStyle name="Normal 2 29 2 3 2 2 9" xfId="6817"/>
    <cellStyle name="Normal 2 29 2 3 2 2 9 2" xfId="12608"/>
    <cellStyle name="Normal 2 29 2 3 2 2 9 2 2" xfId="25833"/>
    <cellStyle name="Normal 2 29 2 3 2 2 9 3" xfId="18347"/>
    <cellStyle name="Normal 2 29 2 3 2 2 9 3 2" xfId="22098"/>
    <cellStyle name="Normal 2 29 2 3 2 2 9 4" xfId="14589"/>
    <cellStyle name="Normal 2 29 2 3 2 2 9 5" xfId="29570"/>
    <cellStyle name="Normal 2 29 2 3 2 2 9 6" xfId="33297"/>
    <cellStyle name="Normal 2 29 2 3 2 2 9 7" xfId="37032"/>
    <cellStyle name="Normal 2 29 2 3 2 2 9 8" xfId="40763"/>
    <cellStyle name="Normal 2 29 2 3 2 3" xfId="6818"/>
    <cellStyle name="Normal 2 29 2 3 2 3 10" xfId="6819"/>
    <cellStyle name="Normal 2 29 2 3 2 3 10 2" xfId="12610"/>
    <cellStyle name="Normal 2 29 2 3 2 3 10 2 2" xfId="25835"/>
    <cellStyle name="Normal 2 29 2 3 2 3 10 3" xfId="18349"/>
    <cellStyle name="Normal 2 29 2 3 2 3 10 3 2" xfId="22100"/>
    <cellStyle name="Normal 2 29 2 3 2 3 10 4" xfId="14591"/>
    <cellStyle name="Normal 2 29 2 3 2 3 10 5" xfId="29572"/>
    <cellStyle name="Normal 2 29 2 3 2 3 10 6" xfId="33299"/>
    <cellStyle name="Normal 2 29 2 3 2 3 10 7" xfId="37034"/>
    <cellStyle name="Normal 2 29 2 3 2 3 10 8" xfId="40765"/>
    <cellStyle name="Normal 2 29 2 3 2 3 11" xfId="6820"/>
    <cellStyle name="Normal 2 29 2 3 2 3 11 2" xfId="12611"/>
    <cellStyle name="Normal 2 29 2 3 2 3 11 2 2" xfId="25836"/>
    <cellStyle name="Normal 2 29 2 3 2 3 11 3" xfId="18350"/>
    <cellStyle name="Normal 2 29 2 3 2 3 11 3 2" xfId="22101"/>
    <cellStyle name="Normal 2 29 2 3 2 3 11 4" xfId="14592"/>
    <cellStyle name="Normal 2 29 2 3 2 3 11 5" xfId="29573"/>
    <cellStyle name="Normal 2 29 2 3 2 3 11 6" xfId="33300"/>
    <cellStyle name="Normal 2 29 2 3 2 3 11 7" xfId="37035"/>
    <cellStyle name="Normal 2 29 2 3 2 3 11 8" xfId="40766"/>
    <cellStyle name="Normal 2 29 2 3 2 3 12" xfId="12609"/>
    <cellStyle name="Normal 2 29 2 3 2 3 12 2" xfId="25834"/>
    <cellStyle name="Normal 2 29 2 3 2 3 13" xfId="18348"/>
    <cellStyle name="Normal 2 29 2 3 2 3 13 2" xfId="22099"/>
    <cellStyle name="Normal 2 29 2 3 2 3 14" xfId="14590"/>
    <cellStyle name="Normal 2 29 2 3 2 3 15" xfId="29571"/>
    <cellStyle name="Normal 2 29 2 3 2 3 16" xfId="33298"/>
    <cellStyle name="Normal 2 29 2 3 2 3 17" xfId="37033"/>
    <cellStyle name="Normal 2 29 2 3 2 3 18" xfId="40764"/>
    <cellStyle name="Normal 2 29 2 3 2 3 2" xfId="6821"/>
    <cellStyle name="Normal 2 29 2 3 2 3 2 2" xfId="6822"/>
    <cellStyle name="Normal 2 29 2 3 2 3 2 2 2" xfId="12613"/>
    <cellStyle name="Normal 2 29 2 3 2 3 2 2 2 2" xfId="25837"/>
    <cellStyle name="Normal 2 29 2 3 2 3 2 2 3" xfId="18351"/>
    <cellStyle name="Normal 2 29 2 3 2 3 2 2 3 2" xfId="22102"/>
    <cellStyle name="Normal 2 29 2 3 2 3 2 2 4" xfId="14593"/>
    <cellStyle name="Normal 2 29 2 3 2 3 2 2 5" xfId="29574"/>
    <cellStyle name="Normal 2 29 2 3 2 3 2 2 6" xfId="33301"/>
    <cellStyle name="Normal 2 29 2 3 2 3 2 2 7" xfId="37036"/>
    <cellStyle name="Normal 2 29 2 3 2 3 2 2 8" xfId="40767"/>
    <cellStyle name="Normal 2 29 2 3 2 3 3" xfId="6823"/>
    <cellStyle name="Normal 2 29 2 3 2 3 3 2" xfId="12614"/>
    <cellStyle name="Normal 2 29 2 3 2 3 3 2 2" xfId="25838"/>
    <cellStyle name="Normal 2 29 2 3 2 3 3 3" xfId="18352"/>
    <cellStyle name="Normal 2 29 2 3 2 3 3 3 2" xfId="22103"/>
    <cellStyle name="Normal 2 29 2 3 2 3 3 4" xfId="14594"/>
    <cellStyle name="Normal 2 29 2 3 2 3 3 5" xfId="29575"/>
    <cellStyle name="Normal 2 29 2 3 2 3 3 6" xfId="33302"/>
    <cellStyle name="Normal 2 29 2 3 2 3 3 7" xfId="37037"/>
    <cellStyle name="Normal 2 29 2 3 2 3 3 8" xfId="40768"/>
    <cellStyle name="Normal 2 29 2 3 2 3 4" xfId="6824"/>
    <cellStyle name="Normal 2 29 2 3 2 3 4 2" xfId="12615"/>
    <cellStyle name="Normal 2 29 2 3 2 3 4 2 2" xfId="25839"/>
    <cellStyle name="Normal 2 29 2 3 2 3 4 3" xfId="18353"/>
    <cellStyle name="Normal 2 29 2 3 2 3 4 3 2" xfId="22104"/>
    <cellStyle name="Normal 2 29 2 3 2 3 4 4" xfId="14595"/>
    <cellStyle name="Normal 2 29 2 3 2 3 4 5" xfId="29576"/>
    <cellStyle name="Normal 2 29 2 3 2 3 4 6" xfId="33303"/>
    <cellStyle name="Normal 2 29 2 3 2 3 4 7" xfId="37038"/>
    <cellStyle name="Normal 2 29 2 3 2 3 4 8" xfId="40769"/>
    <cellStyle name="Normal 2 29 2 3 2 3 5" xfId="6825"/>
    <cellStyle name="Normal 2 29 2 3 2 3 5 2" xfId="12616"/>
    <cellStyle name="Normal 2 29 2 3 2 3 5 2 2" xfId="25840"/>
    <cellStyle name="Normal 2 29 2 3 2 3 5 3" xfId="18354"/>
    <cellStyle name="Normal 2 29 2 3 2 3 5 3 2" xfId="22105"/>
    <cellStyle name="Normal 2 29 2 3 2 3 5 4" xfId="14596"/>
    <cellStyle name="Normal 2 29 2 3 2 3 5 5" xfId="29577"/>
    <cellStyle name="Normal 2 29 2 3 2 3 5 6" xfId="33304"/>
    <cellStyle name="Normal 2 29 2 3 2 3 5 7" xfId="37039"/>
    <cellStyle name="Normal 2 29 2 3 2 3 5 8" xfId="40770"/>
    <cellStyle name="Normal 2 29 2 3 2 3 6" xfId="6826"/>
    <cellStyle name="Normal 2 29 2 3 2 3 6 2" xfId="12617"/>
    <cellStyle name="Normal 2 29 2 3 2 3 6 2 2" xfId="25841"/>
    <cellStyle name="Normal 2 29 2 3 2 3 6 3" xfId="18355"/>
    <cellStyle name="Normal 2 29 2 3 2 3 6 3 2" xfId="22106"/>
    <cellStyle name="Normal 2 29 2 3 2 3 6 4" xfId="14597"/>
    <cellStyle name="Normal 2 29 2 3 2 3 6 5" xfId="29578"/>
    <cellStyle name="Normal 2 29 2 3 2 3 6 6" xfId="33305"/>
    <cellStyle name="Normal 2 29 2 3 2 3 6 7" xfId="37040"/>
    <cellStyle name="Normal 2 29 2 3 2 3 6 8" xfId="40771"/>
    <cellStyle name="Normal 2 29 2 3 2 3 7" xfId="6827"/>
    <cellStyle name="Normal 2 29 2 3 2 3 7 2" xfId="12618"/>
    <cellStyle name="Normal 2 29 2 3 2 3 7 2 2" xfId="25842"/>
    <cellStyle name="Normal 2 29 2 3 2 3 7 3" xfId="18356"/>
    <cellStyle name="Normal 2 29 2 3 2 3 7 3 2" xfId="22107"/>
    <cellStyle name="Normal 2 29 2 3 2 3 7 4" xfId="14598"/>
    <cellStyle name="Normal 2 29 2 3 2 3 7 5" xfId="29579"/>
    <cellStyle name="Normal 2 29 2 3 2 3 7 6" xfId="33306"/>
    <cellStyle name="Normal 2 29 2 3 2 3 7 7" xfId="37041"/>
    <cellStyle name="Normal 2 29 2 3 2 3 7 8" xfId="40772"/>
    <cellStyle name="Normal 2 29 2 3 2 3 8" xfId="6828"/>
    <cellStyle name="Normal 2 29 2 3 2 3 8 2" xfId="12619"/>
    <cellStyle name="Normal 2 29 2 3 2 3 8 2 2" xfId="25843"/>
    <cellStyle name="Normal 2 29 2 3 2 3 8 3" xfId="18357"/>
    <cellStyle name="Normal 2 29 2 3 2 3 8 3 2" xfId="22108"/>
    <cellStyle name="Normal 2 29 2 3 2 3 8 4" xfId="14599"/>
    <cellStyle name="Normal 2 29 2 3 2 3 8 5" xfId="29580"/>
    <cellStyle name="Normal 2 29 2 3 2 3 8 6" xfId="33307"/>
    <cellStyle name="Normal 2 29 2 3 2 3 8 7" xfId="37042"/>
    <cellStyle name="Normal 2 29 2 3 2 3 8 8" xfId="40773"/>
    <cellStyle name="Normal 2 29 2 3 2 3 9" xfId="6829"/>
    <cellStyle name="Normal 2 29 2 3 2 3 9 2" xfId="12620"/>
    <cellStyle name="Normal 2 29 2 3 2 3 9 2 2" xfId="25844"/>
    <cellStyle name="Normal 2 29 2 3 2 3 9 3" xfId="18358"/>
    <cellStyle name="Normal 2 29 2 3 2 3 9 3 2" xfId="22109"/>
    <cellStyle name="Normal 2 29 2 3 2 3 9 4" xfId="14600"/>
    <cellStyle name="Normal 2 29 2 3 2 3 9 5" xfId="29581"/>
    <cellStyle name="Normal 2 29 2 3 2 3 9 6" xfId="33308"/>
    <cellStyle name="Normal 2 29 2 3 2 3 9 7" xfId="37043"/>
    <cellStyle name="Normal 2 29 2 3 2 3 9 8" xfId="40774"/>
    <cellStyle name="Normal 2 29 2 3 2 4" xfId="6830"/>
    <cellStyle name="Normal 2 29 2 3 2 4 2" xfId="6831"/>
    <cellStyle name="Normal 2 29 2 3 2 4 3" xfId="12621"/>
    <cellStyle name="Normal 2 29 2 3 2 4 3 2" xfId="25845"/>
    <cellStyle name="Normal 2 29 2 3 2 4 4" xfId="18359"/>
    <cellStyle name="Normal 2 29 2 3 2 4 4 2" xfId="22110"/>
    <cellStyle name="Normal 2 29 2 3 2 4 5" xfId="14601"/>
    <cellStyle name="Normal 2 29 2 3 2 4 6" xfId="29582"/>
    <cellStyle name="Normal 2 29 2 3 2 4 7" xfId="33309"/>
    <cellStyle name="Normal 2 29 2 3 2 4 8" xfId="37044"/>
    <cellStyle name="Normal 2 29 2 3 2 4 9" xfId="40775"/>
    <cellStyle name="Normal 2 29 2 3 2 5" xfId="6832"/>
    <cellStyle name="Normal 2 29 2 3 2 6" xfId="6833"/>
    <cellStyle name="Normal 2 29 2 3 2 7" xfId="6834"/>
    <cellStyle name="Normal 2 29 2 3 2 8" xfId="6835"/>
    <cellStyle name="Normal 2 29 2 3 2 9" xfId="6836"/>
    <cellStyle name="Normal 2 29 2 3 20" xfId="40736"/>
    <cellStyle name="Normal 2 29 2 3 3" xfId="6837"/>
    <cellStyle name="Normal 2 29 2 3 3 10" xfId="6838"/>
    <cellStyle name="Normal 2 29 2 3 3 11" xfId="6839"/>
    <cellStyle name="Normal 2 29 2 3 3 2" xfId="6840"/>
    <cellStyle name="Normal 2 29 2 3 3 2 10" xfId="6841"/>
    <cellStyle name="Normal 2 29 2 3 3 2 10 2" xfId="12623"/>
    <cellStyle name="Normal 2 29 2 3 3 2 10 2 2" xfId="25847"/>
    <cellStyle name="Normal 2 29 2 3 3 2 10 3" xfId="18361"/>
    <cellStyle name="Normal 2 29 2 3 3 2 10 3 2" xfId="22112"/>
    <cellStyle name="Normal 2 29 2 3 3 2 10 4" xfId="14603"/>
    <cellStyle name="Normal 2 29 2 3 3 2 10 5" xfId="29584"/>
    <cellStyle name="Normal 2 29 2 3 3 2 10 6" xfId="33311"/>
    <cellStyle name="Normal 2 29 2 3 3 2 10 7" xfId="37046"/>
    <cellStyle name="Normal 2 29 2 3 3 2 10 8" xfId="40777"/>
    <cellStyle name="Normal 2 29 2 3 3 2 11" xfId="6842"/>
    <cellStyle name="Normal 2 29 2 3 3 2 11 2" xfId="12624"/>
    <cellStyle name="Normal 2 29 2 3 3 2 11 2 2" xfId="25848"/>
    <cellStyle name="Normal 2 29 2 3 3 2 11 3" xfId="18362"/>
    <cellStyle name="Normal 2 29 2 3 3 2 11 3 2" xfId="22113"/>
    <cellStyle name="Normal 2 29 2 3 3 2 11 4" xfId="14604"/>
    <cellStyle name="Normal 2 29 2 3 3 2 11 5" xfId="29585"/>
    <cellStyle name="Normal 2 29 2 3 3 2 11 6" xfId="33312"/>
    <cellStyle name="Normal 2 29 2 3 3 2 11 7" xfId="37047"/>
    <cellStyle name="Normal 2 29 2 3 3 2 11 8" xfId="40778"/>
    <cellStyle name="Normal 2 29 2 3 3 2 12" xfId="12622"/>
    <cellStyle name="Normal 2 29 2 3 3 2 12 2" xfId="25846"/>
    <cellStyle name="Normal 2 29 2 3 3 2 13" xfId="18360"/>
    <cellStyle name="Normal 2 29 2 3 3 2 13 2" xfId="22111"/>
    <cellStyle name="Normal 2 29 2 3 3 2 14" xfId="14602"/>
    <cellStyle name="Normal 2 29 2 3 3 2 15" xfId="29583"/>
    <cellStyle name="Normal 2 29 2 3 3 2 16" xfId="33310"/>
    <cellStyle name="Normal 2 29 2 3 3 2 17" xfId="37045"/>
    <cellStyle name="Normal 2 29 2 3 3 2 18" xfId="40776"/>
    <cellStyle name="Normal 2 29 2 3 3 2 2" xfId="6843"/>
    <cellStyle name="Normal 2 29 2 3 3 2 2 2" xfId="6844"/>
    <cellStyle name="Normal 2 29 2 3 3 2 2 2 2" xfId="12625"/>
    <cellStyle name="Normal 2 29 2 3 3 2 2 2 2 2" xfId="25849"/>
    <cellStyle name="Normal 2 29 2 3 3 2 2 2 3" xfId="18363"/>
    <cellStyle name="Normal 2 29 2 3 3 2 2 2 3 2" xfId="22114"/>
    <cellStyle name="Normal 2 29 2 3 3 2 2 2 4" xfId="14605"/>
    <cellStyle name="Normal 2 29 2 3 3 2 2 2 5" xfId="29586"/>
    <cellStyle name="Normal 2 29 2 3 3 2 2 2 6" xfId="33313"/>
    <cellStyle name="Normal 2 29 2 3 3 2 2 2 7" xfId="37048"/>
    <cellStyle name="Normal 2 29 2 3 3 2 2 2 8" xfId="40779"/>
    <cellStyle name="Normal 2 29 2 3 3 2 3" xfId="6845"/>
    <cellStyle name="Normal 2 29 2 3 3 2 3 2" xfId="12626"/>
    <cellStyle name="Normal 2 29 2 3 3 2 3 2 2" xfId="25850"/>
    <cellStyle name="Normal 2 29 2 3 3 2 3 3" xfId="18364"/>
    <cellStyle name="Normal 2 29 2 3 3 2 3 3 2" xfId="22115"/>
    <cellStyle name="Normal 2 29 2 3 3 2 3 4" xfId="14606"/>
    <cellStyle name="Normal 2 29 2 3 3 2 3 5" xfId="29587"/>
    <cellStyle name="Normal 2 29 2 3 3 2 3 6" xfId="33314"/>
    <cellStyle name="Normal 2 29 2 3 3 2 3 7" xfId="37049"/>
    <cellStyle name="Normal 2 29 2 3 3 2 3 8" xfId="40780"/>
    <cellStyle name="Normal 2 29 2 3 3 2 4" xfId="6846"/>
    <cellStyle name="Normal 2 29 2 3 3 2 4 2" xfId="12627"/>
    <cellStyle name="Normal 2 29 2 3 3 2 4 2 2" xfId="25851"/>
    <cellStyle name="Normal 2 29 2 3 3 2 4 3" xfId="18365"/>
    <cellStyle name="Normal 2 29 2 3 3 2 4 3 2" xfId="22116"/>
    <cellStyle name="Normal 2 29 2 3 3 2 4 4" xfId="14607"/>
    <cellStyle name="Normal 2 29 2 3 3 2 4 5" xfId="29588"/>
    <cellStyle name="Normal 2 29 2 3 3 2 4 6" xfId="33315"/>
    <cellStyle name="Normal 2 29 2 3 3 2 4 7" xfId="37050"/>
    <cellStyle name="Normal 2 29 2 3 3 2 4 8" xfId="40781"/>
    <cellStyle name="Normal 2 29 2 3 3 2 5" xfId="6847"/>
    <cellStyle name="Normal 2 29 2 3 3 2 5 2" xfId="12628"/>
    <cellStyle name="Normal 2 29 2 3 3 2 5 2 2" xfId="25852"/>
    <cellStyle name="Normal 2 29 2 3 3 2 5 3" xfId="18366"/>
    <cellStyle name="Normal 2 29 2 3 3 2 5 3 2" xfId="22117"/>
    <cellStyle name="Normal 2 29 2 3 3 2 5 4" xfId="14608"/>
    <cellStyle name="Normal 2 29 2 3 3 2 5 5" xfId="29589"/>
    <cellStyle name="Normal 2 29 2 3 3 2 5 6" xfId="33316"/>
    <cellStyle name="Normal 2 29 2 3 3 2 5 7" xfId="37051"/>
    <cellStyle name="Normal 2 29 2 3 3 2 5 8" xfId="40782"/>
    <cellStyle name="Normal 2 29 2 3 3 2 6" xfId="6848"/>
    <cellStyle name="Normal 2 29 2 3 3 2 6 2" xfId="12629"/>
    <cellStyle name="Normal 2 29 2 3 3 2 6 2 2" xfId="25853"/>
    <cellStyle name="Normal 2 29 2 3 3 2 6 3" xfId="18367"/>
    <cellStyle name="Normal 2 29 2 3 3 2 6 3 2" xfId="22118"/>
    <cellStyle name="Normal 2 29 2 3 3 2 6 4" xfId="14609"/>
    <cellStyle name="Normal 2 29 2 3 3 2 6 5" xfId="29590"/>
    <cellStyle name="Normal 2 29 2 3 3 2 6 6" xfId="33317"/>
    <cellStyle name="Normal 2 29 2 3 3 2 6 7" xfId="37052"/>
    <cellStyle name="Normal 2 29 2 3 3 2 6 8" xfId="40783"/>
    <cellStyle name="Normal 2 29 2 3 3 2 7" xfId="6849"/>
    <cellStyle name="Normal 2 29 2 3 3 2 7 2" xfId="12630"/>
    <cellStyle name="Normal 2 29 2 3 3 2 7 2 2" xfId="25854"/>
    <cellStyle name="Normal 2 29 2 3 3 2 7 3" xfId="18368"/>
    <cellStyle name="Normal 2 29 2 3 3 2 7 3 2" xfId="22119"/>
    <cellStyle name="Normal 2 29 2 3 3 2 7 4" xfId="14610"/>
    <cellStyle name="Normal 2 29 2 3 3 2 7 5" xfId="29591"/>
    <cellStyle name="Normal 2 29 2 3 3 2 7 6" xfId="33318"/>
    <cellStyle name="Normal 2 29 2 3 3 2 7 7" xfId="37053"/>
    <cellStyle name="Normal 2 29 2 3 3 2 7 8" xfId="40784"/>
    <cellStyle name="Normal 2 29 2 3 3 2 8" xfId="6850"/>
    <cellStyle name="Normal 2 29 2 3 3 2 8 2" xfId="12631"/>
    <cellStyle name="Normal 2 29 2 3 3 2 8 2 2" xfId="25855"/>
    <cellStyle name="Normal 2 29 2 3 3 2 8 3" xfId="18369"/>
    <cellStyle name="Normal 2 29 2 3 3 2 8 3 2" xfId="22120"/>
    <cellStyle name="Normal 2 29 2 3 3 2 8 4" xfId="14611"/>
    <cellStyle name="Normal 2 29 2 3 3 2 8 5" xfId="29592"/>
    <cellStyle name="Normal 2 29 2 3 3 2 8 6" xfId="33319"/>
    <cellStyle name="Normal 2 29 2 3 3 2 8 7" xfId="37054"/>
    <cellStyle name="Normal 2 29 2 3 3 2 8 8" xfId="40785"/>
    <cellStyle name="Normal 2 29 2 3 3 2 9" xfId="6851"/>
    <cellStyle name="Normal 2 29 2 3 3 2 9 2" xfId="12632"/>
    <cellStyle name="Normal 2 29 2 3 3 2 9 2 2" xfId="25856"/>
    <cellStyle name="Normal 2 29 2 3 3 2 9 3" xfId="18370"/>
    <cellStyle name="Normal 2 29 2 3 3 2 9 3 2" xfId="22121"/>
    <cellStyle name="Normal 2 29 2 3 3 2 9 4" xfId="14612"/>
    <cellStyle name="Normal 2 29 2 3 3 2 9 5" xfId="29593"/>
    <cellStyle name="Normal 2 29 2 3 3 2 9 6" xfId="33320"/>
    <cellStyle name="Normal 2 29 2 3 3 2 9 7" xfId="37055"/>
    <cellStyle name="Normal 2 29 2 3 3 2 9 8" xfId="40786"/>
    <cellStyle name="Normal 2 29 2 3 3 3" xfId="6852"/>
    <cellStyle name="Normal 2 29 2 3 3 3 2" xfId="6853"/>
    <cellStyle name="Normal 2 29 2 3 3 3 3" xfId="12633"/>
    <cellStyle name="Normal 2 29 2 3 3 3 3 2" xfId="25857"/>
    <cellStyle name="Normal 2 29 2 3 3 3 4" xfId="18371"/>
    <cellStyle name="Normal 2 29 2 3 3 3 4 2" xfId="22122"/>
    <cellStyle name="Normal 2 29 2 3 3 3 5" xfId="14613"/>
    <cellStyle name="Normal 2 29 2 3 3 3 6" xfId="29594"/>
    <cellStyle name="Normal 2 29 2 3 3 3 7" xfId="33321"/>
    <cellStyle name="Normal 2 29 2 3 3 3 8" xfId="37056"/>
    <cellStyle name="Normal 2 29 2 3 3 3 9" xfId="40787"/>
    <cellStyle name="Normal 2 29 2 3 3 4" xfId="6854"/>
    <cellStyle name="Normal 2 29 2 3 3 5" xfId="6855"/>
    <cellStyle name="Normal 2 29 2 3 3 6" xfId="6856"/>
    <cellStyle name="Normal 2 29 2 3 3 7" xfId="6857"/>
    <cellStyle name="Normal 2 29 2 3 3 8" xfId="6858"/>
    <cellStyle name="Normal 2 29 2 3 3 9" xfId="6859"/>
    <cellStyle name="Normal 2 29 2 3 4" xfId="6860"/>
    <cellStyle name="Normal 2 29 2 3 4 2" xfId="6861"/>
    <cellStyle name="Normal 2 29 2 3 4 2 2" xfId="12640"/>
    <cellStyle name="Normal 2 29 2 3 4 2 2 2" xfId="25858"/>
    <cellStyle name="Normal 2 29 2 3 4 2 3" xfId="18372"/>
    <cellStyle name="Normal 2 29 2 3 4 2 3 2" xfId="22123"/>
    <cellStyle name="Normal 2 29 2 3 4 2 4" xfId="14614"/>
    <cellStyle name="Normal 2 29 2 3 4 2 5" xfId="29595"/>
    <cellStyle name="Normal 2 29 2 3 4 2 6" xfId="33322"/>
    <cellStyle name="Normal 2 29 2 3 4 2 7" xfId="37057"/>
    <cellStyle name="Normal 2 29 2 3 4 2 8" xfId="40788"/>
    <cellStyle name="Normal 2 29 2 3 5" xfId="6862"/>
    <cellStyle name="Normal 2 29 2 3 5 2" xfId="12641"/>
    <cellStyle name="Normal 2 29 2 3 5 2 2" xfId="25859"/>
    <cellStyle name="Normal 2 29 2 3 5 3" xfId="18373"/>
    <cellStyle name="Normal 2 29 2 3 5 3 2" xfId="22124"/>
    <cellStyle name="Normal 2 29 2 3 5 4" xfId="14615"/>
    <cellStyle name="Normal 2 29 2 3 5 5" xfId="29596"/>
    <cellStyle name="Normal 2 29 2 3 5 6" xfId="33323"/>
    <cellStyle name="Normal 2 29 2 3 5 7" xfId="37058"/>
    <cellStyle name="Normal 2 29 2 3 5 8" xfId="40789"/>
    <cellStyle name="Normal 2 29 2 3 6" xfId="6863"/>
    <cellStyle name="Normal 2 29 2 3 6 2" xfId="12642"/>
    <cellStyle name="Normal 2 29 2 3 6 2 2" xfId="25860"/>
    <cellStyle name="Normal 2 29 2 3 6 3" xfId="18374"/>
    <cellStyle name="Normal 2 29 2 3 6 3 2" xfId="22125"/>
    <cellStyle name="Normal 2 29 2 3 6 4" xfId="14616"/>
    <cellStyle name="Normal 2 29 2 3 6 5" xfId="29597"/>
    <cellStyle name="Normal 2 29 2 3 6 6" xfId="33324"/>
    <cellStyle name="Normal 2 29 2 3 6 7" xfId="37059"/>
    <cellStyle name="Normal 2 29 2 3 6 8" xfId="40790"/>
    <cellStyle name="Normal 2 29 2 3 7" xfId="6864"/>
    <cellStyle name="Normal 2 29 2 3 7 2" xfId="12643"/>
    <cellStyle name="Normal 2 29 2 3 7 2 2" xfId="25861"/>
    <cellStyle name="Normal 2 29 2 3 7 3" xfId="18375"/>
    <cellStyle name="Normal 2 29 2 3 7 3 2" xfId="22126"/>
    <cellStyle name="Normal 2 29 2 3 7 4" xfId="14617"/>
    <cellStyle name="Normal 2 29 2 3 7 5" xfId="29598"/>
    <cellStyle name="Normal 2 29 2 3 7 6" xfId="33325"/>
    <cellStyle name="Normal 2 29 2 3 7 7" xfId="37060"/>
    <cellStyle name="Normal 2 29 2 3 7 8" xfId="40791"/>
    <cellStyle name="Normal 2 29 2 3 8" xfId="6865"/>
    <cellStyle name="Normal 2 29 2 3 8 2" xfId="12644"/>
    <cellStyle name="Normal 2 29 2 3 8 2 2" xfId="25862"/>
    <cellStyle name="Normal 2 29 2 3 8 3" xfId="18376"/>
    <cellStyle name="Normal 2 29 2 3 8 3 2" xfId="22127"/>
    <cellStyle name="Normal 2 29 2 3 8 4" xfId="14618"/>
    <cellStyle name="Normal 2 29 2 3 8 5" xfId="29599"/>
    <cellStyle name="Normal 2 29 2 3 8 6" xfId="33326"/>
    <cellStyle name="Normal 2 29 2 3 8 7" xfId="37061"/>
    <cellStyle name="Normal 2 29 2 3 8 8" xfId="40792"/>
    <cellStyle name="Normal 2 29 2 3 9" xfId="6866"/>
    <cellStyle name="Normal 2 29 2 3 9 2" xfId="12645"/>
    <cellStyle name="Normal 2 29 2 3 9 2 2" xfId="25863"/>
    <cellStyle name="Normal 2 29 2 3 9 3" xfId="18377"/>
    <cellStyle name="Normal 2 29 2 3 9 3 2" xfId="22128"/>
    <cellStyle name="Normal 2 29 2 3 9 4" xfId="14619"/>
    <cellStyle name="Normal 2 29 2 3 9 5" xfId="29600"/>
    <cellStyle name="Normal 2 29 2 3 9 6" xfId="33327"/>
    <cellStyle name="Normal 2 29 2 3 9 7" xfId="37062"/>
    <cellStyle name="Normal 2 29 2 3 9 8" xfId="40793"/>
    <cellStyle name="Normal 2 29 2 4" xfId="6867"/>
    <cellStyle name="Normal 2 29 2 4 10" xfId="6868"/>
    <cellStyle name="Normal 2 29 2 4 10 2" xfId="12647"/>
    <cellStyle name="Normal 2 29 2 4 10 2 2" xfId="25865"/>
    <cellStyle name="Normal 2 29 2 4 10 3" xfId="18379"/>
    <cellStyle name="Normal 2 29 2 4 10 3 2" xfId="22130"/>
    <cellStyle name="Normal 2 29 2 4 10 4" xfId="14621"/>
    <cellStyle name="Normal 2 29 2 4 10 5" xfId="29602"/>
    <cellStyle name="Normal 2 29 2 4 10 6" xfId="33329"/>
    <cellStyle name="Normal 2 29 2 4 10 7" xfId="37064"/>
    <cellStyle name="Normal 2 29 2 4 10 8" xfId="40795"/>
    <cellStyle name="Normal 2 29 2 4 11" xfId="6869"/>
    <cellStyle name="Normal 2 29 2 4 11 2" xfId="12648"/>
    <cellStyle name="Normal 2 29 2 4 11 2 2" xfId="25866"/>
    <cellStyle name="Normal 2 29 2 4 11 3" xfId="18380"/>
    <cellStyle name="Normal 2 29 2 4 11 3 2" xfId="22131"/>
    <cellStyle name="Normal 2 29 2 4 11 4" xfId="14622"/>
    <cellStyle name="Normal 2 29 2 4 11 5" xfId="29603"/>
    <cellStyle name="Normal 2 29 2 4 11 6" xfId="33330"/>
    <cellStyle name="Normal 2 29 2 4 11 7" xfId="37065"/>
    <cellStyle name="Normal 2 29 2 4 11 8" xfId="40796"/>
    <cellStyle name="Normal 2 29 2 4 12" xfId="6870"/>
    <cellStyle name="Normal 2 29 2 4 12 2" xfId="12649"/>
    <cellStyle name="Normal 2 29 2 4 12 2 2" xfId="25867"/>
    <cellStyle name="Normal 2 29 2 4 12 3" xfId="18381"/>
    <cellStyle name="Normal 2 29 2 4 12 3 2" xfId="22132"/>
    <cellStyle name="Normal 2 29 2 4 12 4" xfId="14623"/>
    <cellStyle name="Normal 2 29 2 4 12 5" xfId="29604"/>
    <cellStyle name="Normal 2 29 2 4 12 6" xfId="33331"/>
    <cellStyle name="Normal 2 29 2 4 12 7" xfId="37066"/>
    <cellStyle name="Normal 2 29 2 4 12 8" xfId="40797"/>
    <cellStyle name="Normal 2 29 2 4 13" xfId="12646"/>
    <cellStyle name="Normal 2 29 2 4 13 2" xfId="25864"/>
    <cellStyle name="Normal 2 29 2 4 14" xfId="18378"/>
    <cellStyle name="Normal 2 29 2 4 14 2" xfId="22129"/>
    <cellStyle name="Normal 2 29 2 4 15" xfId="14620"/>
    <cellStyle name="Normal 2 29 2 4 16" xfId="29601"/>
    <cellStyle name="Normal 2 29 2 4 17" xfId="33328"/>
    <cellStyle name="Normal 2 29 2 4 18" xfId="37063"/>
    <cellStyle name="Normal 2 29 2 4 19" xfId="40794"/>
    <cellStyle name="Normal 2 29 2 4 2" xfId="6871"/>
    <cellStyle name="Normal 2 29 2 4 2 10" xfId="6872"/>
    <cellStyle name="Normal 2 29 2 4 2 11" xfId="6873"/>
    <cellStyle name="Normal 2 29 2 4 2 2" xfId="6874"/>
    <cellStyle name="Normal 2 29 2 4 2 2 10" xfId="6875"/>
    <cellStyle name="Normal 2 29 2 4 2 2 10 2" xfId="12651"/>
    <cellStyle name="Normal 2 29 2 4 2 2 10 2 2" xfId="25869"/>
    <cellStyle name="Normal 2 29 2 4 2 2 10 3" xfId="18383"/>
    <cellStyle name="Normal 2 29 2 4 2 2 10 3 2" xfId="22134"/>
    <cellStyle name="Normal 2 29 2 4 2 2 10 4" xfId="14625"/>
    <cellStyle name="Normal 2 29 2 4 2 2 10 5" xfId="29606"/>
    <cellStyle name="Normal 2 29 2 4 2 2 10 6" xfId="33333"/>
    <cellStyle name="Normal 2 29 2 4 2 2 10 7" xfId="37068"/>
    <cellStyle name="Normal 2 29 2 4 2 2 10 8" xfId="40799"/>
    <cellStyle name="Normal 2 29 2 4 2 2 11" xfId="6876"/>
    <cellStyle name="Normal 2 29 2 4 2 2 11 2" xfId="12652"/>
    <cellStyle name="Normal 2 29 2 4 2 2 11 2 2" xfId="25870"/>
    <cellStyle name="Normal 2 29 2 4 2 2 11 3" xfId="18384"/>
    <cellStyle name="Normal 2 29 2 4 2 2 11 3 2" xfId="22135"/>
    <cellStyle name="Normal 2 29 2 4 2 2 11 4" xfId="14626"/>
    <cellStyle name="Normal 2 29 2 4 2 2 11 5" xfId="29607"/>
    <cellStyle name="Normal 2 29 2 4 2 2 11 6" xfId="33334"/>
    <cellStyle name="Normal 2 29 2 4 2 2 11 7" xfId="37069"/>
    <cellStyle name="Normal 2 29 2 4 2 2 11 8" xfId="40800"/>
    <cellStyle name="Normal 2 29 2 4 2 2 12" xfId="12650"/>
    <cellStyle name="Normal 2 29 2 4 2 2 12 2" xfId="25868"/>
    <cellStyle name="Normal 2 29 2 4 2 2 13" xfId="18382"/>
    <cellStyle name="Normal 2 29 2 4 2 2 13 2" xfId="22133"/>
    <cellStyle name="Normal 2 29 2 4 2 2 14" xfId="14624"/>
    <cellStyle name="Normal 2 29 2 4 2 2 15" xfId="29605"/>
    <cellStyle name="Normal 2 29 2 4 2 2 16" xfId="33332"/>
    <cellStyle name="Normal 2 29 2 4 2 2 17" xfId="37067"/>
    <cellStyle name="Normal 2 29 2 4 2 2 18" xfId="40798"/>
    <cellStyle name="Normal 2 29 2 4 2 2 2" xfId="6877"/>
    <cellStyle name="Normal 2 29 2 4 2 2 2 2" xfId="6878"/>
    <cellStyle name="Normal 2 29 2 4 2 2 2 2 2" xfId="12653"/>
    <cellStyle name="Normal 2 29 2 4 2 2 2 2 2 2" xfId="25871"/>
    <cellStyle name="Normal 2 29 2 4 2 2 2 2 3" xfId="18385"/>
    <cellStyle name="Normal 2 29 2 4 2 2 2 2 3 2" xfId="22136"/>
    <cellStyle name="Normal 2 29 2 4 2 2 2 2 4" xfId="14627"/>
    <cellStyle name="Normal 2 29 2 4 2 2 2 2 5" xfId="29608"/>
    <cellStyle name="Normal 2 29 2 4 2 2 2 2 6" xfId="33335"/>
    <cellStyle name="Normal 2 29 2 4 2 2 2 2 7" xfId="37070"/>
    <cellStyle name="Normal 2 29 2 4 2 2 2 2 8" xfId="40801"/>
    <cellStyle name="Normal 2 29 2 4 2 2 3" xfId="6879"/>
    <cellStyle name="Normal 2 29 2 4 2 2 3 2" xfId="12654"/>
    <cellStyle name="Normal 2 29 2 4 2 2 3 2 2" xfId="25872"/>
    <cellStyle name="Normal 2 29 2 4 2 2 3 3" xfId="18386"/>
    <cellStyle name="Normal 2 29 2 4 2 2 3 3 2" xfId="22137"/>
    <cellStyle name="Normal 2 29 2 4 2 2 3 4" xfId="14628"/>
    <cellStyle name="Normal 2 29 2 4 2 2 3 5" xfId="29609"/>
    <cellStyle name="Normal 2 29 2 4 2 2 3 6" xfId="33336"/>
    <cellStyle name="Normal 2 29 2 4 2 2 3 7" xfId="37071"/>
    <cellStyle name="Normal 2 29 2 4 2 2 3 8" xfId="40802"/>
    <cellStyle name="Normal 2 29 2 4 2 2 4" xfId="6880"/>
    <cellStyle name="Normal 2 29 2 4 2 2 4 2" xfId="12655"/>
    <cellStyle name="Normal 2 29 2 4 2 2 4 2 2" xfId="25873"/>
    <cellStyle name="Normal 2 29 2 4 2 2 4 3" xfId="18387"/>
    <cellStyle name="Normal 2 29 2 4 2 2 4 3 2" xfId="22138"/>
    <cellStyle name="Normal 2 29 2 4 2 2 4 4" xfId="14629"/>
    <cellStyle name="Normal 2 29 2 4 2 2 4 5" xfId="29610"/>
    <cellStyle name="Normal 2 29 2 4 2 2 4 6" xfId="33337"/>
    <cellStyle name="Normal 2 29 2 4 2 2 4 7" xfId="37072"/>
    <cellStyle name="Normal 2 29 2 4 2 2 4 8" xfId="40803"/>
    <cellStyle name="Normal 2 29 2 4 2 2 5" xfId="6881"/>
    <cellStyle name="Normal 2 29 2 4 2 2 5 2" xfId="12656"/>
    <cellStyle name="Normal 2 29 2 4 2 2 5 2 2" xfId="25874"/>
    <cellStyle name="Normal 2 29 2 4 2 2 5 3" xfId="18388"/>
    <cellStyle name="Normal 2 29 2 4 2 2 5 3 2" xfId="22139"/>
    <cellStyle name="Normal 2 29 2 4 2 2 5 4" xfId="14630"/>
    <cellStyle name="Normal 2 29 2 4 2 2 5 5" xfId="29611"/>
    <cellStyle name="Normal 2 29 2 4 2 2 5 6" xfId="33338"/>
    <cellStyle name="Normal 2 29 2 4 2 2 5 7" xfId="37073"/>
    <cellStyle name="Normal 2 29 2 4 2 2 5 8" xfId="40804"/>
    <cellStyle name="Normal 2 29 2 4 2 2 6" xfId="6882"/>
    <cellStyle name="Normal 2 29 2 4 2 2 6 2" xfId="12657"/>
    <cellStyle name="Normal 2 29 2 4 2 2 6 2 2" xfId="25875"/>
    <cellStyle name="Normal 2 29 2 4 2 2 6 3" xfId="18389"/>
    <cellStyle name="Normal 2 29 2 4 2 2 6 3 2" xfId="22140"/>
    <cellStyle name="Normal 2 29 2 4 2 2 6 4" xfId="14631"/>
    <cellStyle name="Normal 2 29 2 4 2 2 6 5" xfId="29612"/>
    <cellStyle name="Normal 2 29 2 4 2 2 6 6" xfId="33339"/>
    <cellStyle name="Normal 2 29 2 4 2 2 6 7" xfId="37074"/>
    <cellStyle name="Normal 2 29 2 4 2 2 6 8" xfId="40805"/>
    <cellStyle name="Normal 2 29 2 4 2 2 7" xfId="6883"/>
    <cellStyle name="Normal 2 29 2 4 2 2 7 2" xfId="12658"/>
    <cellStyle name="Normal 2 29 2 4 2 2 7 2 2" xfId="25876"/>
    <cellStyle name="Normal 2 29 2 4 2 2 7 3" xfId="18390"/>
    <cellStyle name="Normal 2 29 2 4 2 2 7 3 2" xfId="22141"/>
    <cellStyle name="Normal 2 29 2 4 2 2 7 4" xfId="14632"/>
    <cellStyle name="Normal 2 29 2 4 2 2 7 5" xfId="29613"/>
    <cellStyle name="Normal 2 29 2 4 2 2 7 6" xfId="33340"/>
    <cellStyle name="Normal 2 29 2 4 2 2 7 7" xfId="37075"/>
    <cellStyle name="Normal 2 29 2 4 2 2 7 8" xfId="40806"/>
    <cellStyle name="Normal 2 29 2 4 2 2 8" xfId="6884"/>
    <cellStyle name="Normal 2 29 2 4 2 2 8 2" xfId="12659"/>
    <cellStyle name="Normal 2 29 2 4 2 2 8 2 2" xfId="25877"/>
    <cellStyle name="Normal 2 29 2 4 2 2 8 3" xfId="18391"/>
    <cellStyle name="Normal 2 29 2 4 2 2 8 3 2" xfId="22142"/>
    <cellStyle name="Normal 2 29 2 4 2 2 8 4" xfId="14633"/>
    <cellStyle name="Normal 2 29 2 4 2 2 8 5" xfId="29614"/>
    <cellStyle name="Normal 2 29 2 4 2 2 8 6" xfId="33341"/>
    <cellStyle name="Normal 2 29 2 4 2 2 8 7" xfId="37076"/>
    <cellStyle name="Normal 2 29 2 4 2 2 8 8" xfId="40807"/>
    <cellStyle name="Normal 2 29 2 4 2 2 9" xfId="6885"/>
    <cellStyle name="Normal 2 29 2 4 2 2 9 2" xfId="12660"/>
    <cellStyle name="Normal 2 29 2 4 2 2 9 2 2" xfId="25878"/>
    <cellStyle name="Normal 2 29 2 4 2 2 9 3" xfId="18392"/>
    <cellStyle name="Normal 2 29 2 4 2 2 9 3 2" xfId="22143"/>
    <cellStyle name="Normal 2 29 2 4 2 2 9 4" xfId="14634"/>
    <cellStyle name="Normal 2 29 2 4 2 2 9 5" xfId="29615"/>
    <cellStyle name="Normal 2 29 2 4 2 2 9 6" xfId="33342"/>
    <cellStyle name="Normal 2 29 2 4 2 2 9 7" xfId="37077"/>
    <cellStyle name="Normal 2 29 2 4 2 2 9 8" xfId="40808"/>
    <cellStyle name="Normal 2 29 2 4 2 3" xfId="6886"/>
    <cellStyle name="Normal 2 29 2 4 2 3 2" xfId="6887"/>
    <cellStyle name="Normal 2 29 2 4 2 3 3" xfId="12661"/>
    <cellStyle name="Normal 2 29 2 4 2 3 3 2" xfId="25879"/>
    <cellStyle name="Normal 2 29 2 4 2 3 4" xfId="18393"/>
    <cellStyle name="Normal 2 29 2 4 2 3 4 2" xfId="22144"/>
    <cellStyle name="Normal 2 29 2 4 2 3 5" xfId="14635"/>
    <cellStyle name="Normal 2 29 2 4 2 3 6" xfId="29616"/>
    <cellStyle name="Normal 2 29 2 4 2 3 7" xfId="33343"/>
    <cellStyle name="Normal 2 29 2 4 2 3 8" xfId="37078"/>
    <cellStyle name="Normal 2 29 2 4 2 3 9" xfId="40809"/>
    <cellStyle name="Normal 2 29 2 4 2 4" xfId="6888"/>
    <cellStyle name="Normal 2 29 2 4 2 5" xfId="6889"/>
    <cellStyle name="Normal 2 29 2 4 2 6" xfId="6890"/>
    <cellStyle name="Normal 2 29 2 4 2 7" xfId="6891"/>
    <cellStyle name="Normal 2 29 2 4 2 8" xfId="6892"/>
    <cellStyle name="Normal 2 29 2 4 2 9" xfId="6893"/>
    <cellStyle name="Normal 2 29 2 4 3" xfId="6894"/>
    <cellStyle name="Normal 2 29 2 4 3 2" xfId="6895"/>
    <cellStyle name="Normal 2 29 2 4 3 2 2" xfId="12667"/>
    <cellStyle name="Normal 2 29 2 4 3 2 2 2" xfId="25880"/>
    <cellStyle name="Normal 2 29 2 4 3 2 3" xfId="18394"/>
    <cellStyle name="Normal 2 29 2 4 3 2 3 2" xfId="22145"/>
    <cellStyle name="Normal 2 29 2 4 3 2 4" xfId="14636"/>
    <cellStyle name="Normal 2 29 2 4 3 2 5" xfId="29617"/>
    <cellStyle name="Normal 2 29 2 4 3 2 6" xfId="33344"/>
    <cellStyle name="Normal 2 29 2 4 3 2 7" xfId="37079"/>
    <cellStyle name="Normal 2 29 2 4 3 2 8" xfId="40810"/>
    <cellStyle name="Normal 2 29 2 4 4" xfId="6896"/>
    <cellStyle name="Normal 2 29 2 4 4 2" xfId="12668"/>
    <cellStyle name="Normal 2 29 2 4 4 2 2" xfId="25881"/>
    <cellStyle name="Normal 2 29 2 4 4 3" xfId="18395"/>
    <cellStyle name="Normal 2 29 2 4 4 3 2" xfId="22146"/>
    <cellStyle name="Normal 2 29 2 4 4 4" xfId="14637"/>
    <cellStyle name="Normal 2 29 2 4 4 5" xfId="29618"/>
    <cellStyle name="Normal 2 29 2 4 4 6" xfId="33345"/>
    <cellStyle name="Normal 2 29 2 4 4 7" xfId="37080"/>
    <cellStyle name="Normal 2 29 2 4 4 8" xfId="40811"/>
    <cellStyle name="Normal 2 29 2 4 5" xfId="6897"/>
    <cellStyle name="Normal 2 29 2 4 5 2" xfId="12669"/>
    <cellStyle name="Normal 2 29 2 4 5 2 2" xfId="25882"/>
    <cellStyle name="Normal 2 29 2 4 5 3" xfId="18396"/>
    <cellStyle name="Normal 2 29 2 4 5 3 2" xfId="22147"/>
    <cellStyle name="Normal 2 29 2 4 5 4" xfId="14638"/>
    <cellStyle name="Normal 2 29 2 4 5 5" xfId="29619"/>
    <cellStyle name="Normal 2 29 2 4 5 6" xfId="33346"/>
    <cellStyle name="Normal 2 29 2 4 5 7" xfId="37081"/>
    <cellStyle name="Normal 2 29 2 4 5 8" xfId="40812"/>
    <cellStyle name="Normal 2 29 2 4 6" xfId="6898"/>
    <cellStyle name="Normal 2 29 2 4 6 2" xfId="12670"/>
    <cellStyle name="Normal 2 29 2 4 6 2 2" xfId="25883"/>
    <cellStyle name="Normal 2 29 2 4 6 3" xfId="18397"/>
    <cellStyle name="Normal 2 29 2 4 6 3 2" xfId="22148"/>
    <cellStyle name="Normal 2 29 2 4 6 4" xfId="14639"/>
    <cellStyle name="Normal 2 29 2 4 6 5" xfId="29620"/>
    <cellStyle name="Normal 2 29 2 4 6 6" xfId="33347"/>
    <cellStyle name="Normal 2 29 2 4 6 7" xfId="37082"/>
    <cellStyle name="Normal 2 29 2 4 6 8" xfId="40813"/>
    <cellStyle name="Normal 2 29 2 4 7" xfId="6899"/>
    <cellStyle name="Normal 2 29 2 4 7 2" xfId="12671"/>
    <cellStyle name="Normal 2 29 2 4 7 2 2" xfId="25884"/>
    <cellStyle name="Normal 2 29 2 4 7 3" xfId="18398"/>
    <cellStyle name="Normal 2 29 2 4 7 3 2" xfId="22149"/>
    <cellStyle name="Normal 2 29 2 4 7 4" xfId="14640"/>
    <cellStyle name="Normal 2 29 2 4 7 5" xfId="29621"/>
    <cellStyle name="Normal 2 29 2 4 7 6" xfId="33348"/>
    <cellStyle name="Normal 2 29 2 4 7 7" xfId="37083"/>
    <cellStyle name="Normal 2 29 2 4 7 8" xfId="40814"/>
    <cellStyle name="Normal 2 29 2 4 8" xfId="6900"/>
    <cellStyle name="Normal 2 29 2 4 8 2" xfId="12672"/>
    <cellStyle name="Normal 2 29 2 4 8 2 2" xfId="25885"/>
    <cellStyle name="Normal 2 29 2 4 8 3" xfId="18399"/>
    <cellStyle name="Normal 2 29 2 4 8 3 2" xfId="22150"/>
    <cellStyle name="Normal 2 29 2 4 8 4" xfId="14641"/>
    <cellStyle name="Normal 2 29 2 4 8 5" xfId="29622"/>
    <cellStyle name="Normal 2 29 2 4 8 6" xfId="33349"/>
    <cellStyle name="Normal 2 29 2 4 8 7" xfId="37084"/>
    <cellStyle name="Normal 2 29 2 4 8 8" xfId="40815"/>
    <cellStyle name="Normal 2 29 2 4 9" xfId="6901"/>
    <cellStyle name="Normal 2 29 2 4 9 2" xfId="12673"/>
    <cellStyle name="Normal 2 29 2 4 9 2 2" xfId="25886"/>
    <cellStyle name="Normal 2 29 2 4 9 3" xfId="18400"/>
    <cellStyle name="Normal 2 29 2 4 9 3 2" xfId="22151"/>
    <cellStyle name="Normal 2 29 2 4 9 4" xfId="14642"/>
    <cellStyle name="Normal 2 29 2 4 9 5" xfId="29623"/>
    <cellStyle name="Normal 2 29 2 4 9 6" xfId="33350"/>
    <cellStyle name="Normal 2 29 2 4 9 7" xfId="37085"/>
    <cellStyle name="Normal 2 29 2 4 9 8" xfId="40816"/>
    <cellStyle name="Normal 2 29 2 5" xfId="6902"/>
    <cellStyle name="Normal 2 29 2 5 10" xfId="6903"/>
    <cellStyle name="Normal 2 29 2 5 10 2" xfId="12675"/>
    <cellStyle name="Normal 2 29 2 5 10 2 2" xfId="25888"/>
    <cellStyle name="Normal 2 29 2 5 10 3" xfId="18402"/>
    <cellStyle name="Normal 2 29 2 5 10 3 2" xfId="22153"/>
    <cellStyle name="Normal 2 29 2 5 10 4" xfId="14644"/>
    <cellStyle name="Normal 2 29 2 5 10 5" xfId="29625"/>
    <cellStyle name="Normal 2 29 2 5 10 6" xfId="33352"/>
    <cellStyle name="Normal 2 29 2 5 10 7" xfId="37087"/>
    <cellStyle name="Normal 2 29 2 5 10 8" xfId="40818"/>
    <cellStyle name="Normal 2 29 2 5 11" xfId="6904"/>
    <cellStyle name="Normal 2 29 2 5 11 2" xfId="12676"/>
    <cellStyle name="Normal 2 29 2 5 11 2 2" xfId="25889"/>
    <cellStyle name="Normal 2 29 2 5 11 3" xfId="18403"/>
    <cellStyle name="Normal 2 29 2 5 11 3 2" xfId="22154"/>
    <cellStyle name="Normal 2 29 2 5 11 4" xfId="14645"/>
    <cellStyle name="Normal 2 29 2 5 11 5" xfId="29626"/>
    <cellStyle name="Normal 2 29 2 5 11 6" xfId="33353"/>
    <cellStyle name="Normal 2 29 2 5 11 7" xfId="37088"/>
    <cellStyle name="Normal 2 29 2 5 11 8" xfId="40819"/>
    <cellStyle name="Normal 2 29 2 5 12" xfId="12674"/>
    <cellStyle name="Normal 2 29 2 5 12 2" xfId="25887"/>
    <cellStyle name="Normal 2 29 2 5 13" xfId="18401"/>
    <cellStyle name="Normal 2 29 2 5 13 2" xfId="22152"/>
    <cellStyle name="Normal 2 29 2 5 14" xfId="14643"/>
    <cellStyle name="Normal 2 29 2 5 15" xfId="29624"/>
    <cellStyle name="Normal 2 29 2 5 16" xfId="33351"/>
    <cellStyle name="Normal 2 29 2 5 17" xfId="37086"/>
    <cellStyle name="Normal 2 29 2 5 18" xfId="40817"/>
    <cellStyle name="Normal 2 29 2 5 2" xfId="6905"/>
    <cellStyle name="Normal 2 29 2 5 2 2" xfId="6906"/>
    <cellStyle name="Normal 2 29 2 5 2 2 2" xfId="12677"/>
    <cellStyle name="Normal 2 29 2 5 2 2 2 2" xfId="25890"/>
    <cellStyle name="Normal 2 29 2 5 2 2 3" xfId="18404"/>
    <cellStyle name="Normal 2 29 2 5 2 2 3 2" xfId="22155"/>
    <cellStyle name="Normal 2 29 2 5 2 2 4" xfId="14646"/>
    <cellStyle name="Normal 2 29 2 5 2 2 5" xfId="29627"/>
    <cellStyle name="Normal 2 29 2 5 2 2 6" xfId="33354"/>
    <cellStyle name="Normal 2 29 2 5 2 2 7" xfId="37089"/>
    <cellStyle name="Normal 2 29 2 5 2 2 8" xfId="40820"/>
    <cellStyle name="Normal 2 29 2 5 3" xfId="6907"/>
    <cellStyle name="Normal 2 29 2 5 3 2" xfId="12678"/>
    <cellStyle name="Normal 2 29 2 5 3 2 2" xfId="25891"/>
    <cellStyle name="Normal 2 29 2 5 3 3" xfId="18405"/>
    <cellStyle name="Normal 2 29 2 5 3 3 2" xfId="22156"/>
    <cellStyle name="Normal 2 29 2 5 3 4" xfId="14647"/>
    <cellStyle name="Normal 2 29 2 5 3 5" xfId="29628"/>
    <cellStyle name="Normal 2 29 2 5 3 6" xfId="33355"/>
    <cellStyle name="Normal 2 29 2 5 3 7" xfId="37090"/>
    <cellStyle name="Normal 2 29 2 5 3 8" xfId="40821"/>
    <cellStyle name="Normal 2 29 2 5 4" xfId="6908"/>
    <cellStyle name="Normal 2 29 2 5 4 2" xfId="12679"/>
    <cellStyle name="Normal 2 29 2 5 4 2 2" xfId="25892"/>
    <cellStyle name="Normal 2 29 2 5 4 3" xfId="18406"/>
    <cellStyle name="Normal 2 29 2 5 4 3 2" xfId="22157"/>
    <cellStyle name="Normal 2 29 2 5 4 4" xfId="14648"/>
    <cellStyle name="Normal 2 29 2 5 4 5" xfId="29629"/>
    <cellStyle name="Normal 2 29 2 5 4 6" xfId="33356"/>
    <cellStyle name="Normal 2 29 2 5 4 7" xfId="37091"/>
    <cellStyle name="Normal 2 29 2 5 4 8" xfId="40822"/>
    <cellStyle name="Normal 2 29 2 5 5" xfId="6909"/>
    <cellStyle name="Normal 2 29 2 5 5 2" xfId="12680"/>
    <cellStyle name="Normal 2 29 2 5 5 2 2" xfId="25893"/>
    <cellStyle name="Normal 2 29 2 5 5 3" xfId="18407"/>
    <cellStyle name="Normal 2 29 2 5 5 3 2" xfId="22158"/>
    <cellStyle name="Normal 2 29 2 5 5 4" xfId="14649"/>
    <cellStyle name="Normal 2 29 2 5 5 5" xfId="29630"/>
    <cellStyle name="Normal 2 29 2 5 5 6" xfId="33357"/>
    <cellStyle name="Normal 2 29 2 5 5 7" xfId="37092"/>
    <cellStyle name="Normal 2 29 2 5 5 8" xfId="40823"/>
    <cellStyle name="Normal 2 29 2 5 6" xfId="6910"/>
    <cellStyle name="Normal 2 29 2 5 6 2" xfId="12681"/>
    <cellStyle name="Normal 2 29 2 5 6 2 2" xfId="25894"/>
    <cellStyle name="Normal 2 29 2 5 6 3" xfId="18408"/>
    <cellStyle name="Normal 2 29 2 5 6 3 2" xfId="22159"/>
    <cellStyle name="Normal 2 29 2 5 6 4" xfId="14650"/>
    <cellStyle name="Normal 2 29 2 5 6 5" xfId="29631"/>
    <cellStyle name="Normal 2 29 2 5 6 6" xfId="33358"/>
    <cellStyle name="Normal 2 29 2 5 6 7" xfId="37093"/>
    <cellStyle name="Normal 2 29 2 5 6 8" xfId="40824"/>
    <cellStyle name="Normal 2 29 2 5 7" xfId="6911"/>
    <cellStyle name="Normal 2 29 2 5 7 2" xfId="12682"/>
    <cellStyle name="Normal 2 29 2 5 7 2 2" xfId="25895"/>
    <cellStyle name="Normal 2 29 2 5 7 3" xfId="18409"/>
    <cellStyle name="Normal 2 29 2 5 7 3 2" xfId="22160"/>
    <cellStyle name="Normal 2 29 2 5 7 4" xfId="14651"/>
    <cellStyle name="Normal 2 29 2 5 7 5" xfId="29632"/>
    <cellStyle name="Normal 2 29 2 5 7 6" xfId="33359"/>
    <cellStyle name="Normal 2 29 2 5 7 7" xfId="37094"/>
    <cellStyle name="Normal 2 29 2 5 7 8" xfId="40825"/>
    <cellStyle name="Normal 2 29 2 5 8" xfId="6912"/>
    <cellStyle name="Normal 2 29 2 5 8 2" xfId="12683"/>
    <cellStyle name="Normal 2 29 2 5 8 2 2" xfId="25896"/>
    <cellStyle name="Normal 2 29 2 5 8 3" xfId="18410"/>
    <cellStyle name="Normal 2 29 2 5 8 3 2" xfId="22161"/>
    <cellStyle name="Normal 2 29 2 5 8 4" xfId="14652"/>
    <cellStyle name="Normal 2 29 2 5 8 5" xfId="29633"/>
    <cellStyle name="Normal 2 29 2 5 8 6" xfId="33360"/>
    <cellStyle name="Normal 2 29 2 5 8 7" xfId="37095"/>
    <cellStyle name="Normal 2 29 2 5 8 8" xfId="40826"/>
    <cellStyle name="Normal 2 29 2 5 9" xfId="6913"/>
    <cellStyle name="Normal 2 29 2 5 9 2" xfId="12684"/>
    <cellStyle name="Normal 2 29 2 5 9 2 2" xfId="25897"/>
    <cellStyle name="Normal 2 29 2 5 9 3" xfId="18411"/>
    <cellStyle name="Normal 2 29 2 5 9 3 2" xfId="22162"/>
    <cellStyle name="Normal 2 29 2 5 9 4" xfId="14653"/>
    <cellStyle name="Normal 2 29 2 5 9 5" xfId="29634"/>
    <cellStyle name="Normal 2 29 2 5 9 6" xfId="33361"/>
    <cellStyle name="Normal 2 29 2 5 9 7" xfId="37096"/>
    <cellStyle name="Normal 2 29 2 5 9 8" xfId="40827"/>
    <cellStyle name="Normal 2 29 2 6" xfId="6914"/>
    <cellStyle name="Normal 2 29 2 6 2" xfId="6915"/>
    <cellStyle name="Normal 2 29 2 6 3" xfId="12685"/>
    <cellStyle name="Normal 2 29 2 6 3 2" xfId="25898"/>
    <cellStyle name="Normal 2 29 2 6 4" xfId="18412"/>
    <cellStyle name="Normal 2 29 2 6 4 2" xfId="22163"/>
    <cellStyle name="Normal 2 29 2 6 5" xfId="14654"/>
    <cellStyle name="Normal 2 29 2 6 6" xfId="29635"/>
    <cellStyle name="Normal 2 29 2 6 7" xfId="33362"/>
    <cellStyle name="Normal 2 29 2 6 8" xfId="37097"/>
    <cellStyle name="Normal 2 29 2 6 9" xfId="40828"/>
    <cellStyle name="Normal 2 29 2 7" xfId="6916"/>
    <cellStyle name="Normal 2 29 2 8" xfId="6917"/>
    <cellStyle name="Normal 2 29 2 9" xfId="6918"/>
    <cellStyle name="Normal 2 29 20" xfId="33112"/>
    <cellStyle name="Normal 2 29 21" xfId="36847"/>
    <cellStyle name="Normal 2 29 22" xfId="40578"/>
    <cellStyle name="Normal 2 29 3" xfId="6919"/>
    <cellStyle name="Normal 2 29 3 10" xfId="6920"/>
    <cellStyle name="Normal 2 29 3 11" xfId="6921"/>
    <cellStyle name="Normal 2 29 3 12" xfId="6922"/>
    <cellStyle name="Normal 2 29 3 13" xfId="6923"/>
    <cellStyle name="Normal 2 29 3 2" xfId="6924"/>
    <cellStyle name="Normal 2 29 3 2 10" xfId="6925"/>
    <cellStyle name="Normal 2 29 3 2 10 2" xfId="12691"/>
    <cellStyle name="Normal 2 29 3 2 10 2 2" xfId="25900"/>
    <cellStyle name="Normal 2 29 3 2 10 3" xfId="18414"/>
    <cellStyle name="Normal 2 29 3 2 10 3 2" xfId="22165"/>
    <cellStyle name="Normal 2 29 3 2 10 4" xfId="14656"/>
    <cellStyle name="Normal 2 29 3 2 10 5" xfId="29637"/>
    <cellStyle name="Normal 2 29 3 2 10 6" xfId="33364"/>
    <cellStyle name="Normal 2 29 3 2 10 7" xfId="37099"/>
    <cellStyle name="Normal 2 29 3 2 10 8" xfId="40830"/>
    <cellStyle name="Normal 2 29 3 2 11" xfId="6926"/>
    <cellStyle name="Normal 2 29 3 2 11 2" xfId="12692"/>
    <cellStyle name="Normal 2 29 3 2 11 2 2" xfId="25901"/>
    <cellStyle name="Normal 2 29 3 2 11 3" xfId="18415"/>
    <cellStyle name="Normal 2 29 3 2 11 3 2" xfId="22166"/>
    <cellStyle name="Normal 2 29 3 2 11 4" xfId="14657"/>
    <cellStyle name="Normal 2 29 3 2 11 5" xfId="29638"/>
    <cellStyle name="Normal 2 29 3 2 11 6" xfId="33365"/>
    <cellStyle name="Normal 2 29 3 2 11 7" xfId="37100"/>
    <cellStyle name="Normal 2 29 3 2 11 8" xfId="40831"/>
    <cellStyle name="Normal 2 29 3 2 12" xfId="6927"/>
    <cellStyle name="Normal 2 29 3 2 12 2" xfId="12693"/>
    <cellStyle name="Normal 2 29 3 2 12 2 2" xfId="25902"/>
    <cellStyle name="Normal 2 29 3 2 12 3" xfId="18416"/>
    <cellStyle name="Normal 2 29 3 2 12 3 2" xfId="22167"/>
    <cellStyle name="Normal 2 29 3 2 12 4" xfId="14658"/>
    <cellStyle name="Normal 2 29 3 2 12 5" xfId="29639"/>
    <cellStyle name="Normal 2 29 3 2 12 6" xfId="33366"/>
    <cellStyle name="Normal 2 29 3 2 12 7" xfId="37101"/>
    <cellStyle name="Normal 2 29 3 2 12 8" xfId="40832"/>
    <cellStyle name="Normal 2 29 3 2 13" xfId="6928"/>
    <cellStyle name="Normal 2 29 3 2 13 2" xfId="12694"/>
    <cellStyle name="Normal 2 29 3 2 13 2 2" xfId="25903"/>
    <cellStyle name="Normal 2 29 3 2 13 3" xfId="18417"/>
    <cellStyle name="Normal 2 29 3 2 13 3 2" xfId="22168"/>
    <cellStyle name="Normal 2 29 3 2 13 4" xfId="14659"/>
    <cellStyle name="Normal 2 29 3 2 13 5" xfId="29640"/>
    <cellStyle name="Normal 2 29 3 2 13 6" xfId="33367"/>
    <cellStyle name="Normal 2 29 3 2 13 7" xfId="37102"/>
    <cellStyle name="Normal 2 29 3 2 13 8" xfId="40833"/>
    <cellStyle name="Normal 2 29 3 2 14" xfId="12690"/>
    <cellStyle name="Normal 2 29 3 2 14 2" xfId="25899"/>
    <cellStyle name="Normal 2 29 3 2 15" xfId="18413"/>
    <cellStyle name="Normal 2 29 3 2 15 2" xfId="22164"/>
    <cellStyle name="Normal 2 29 3 2 16" xfId="14655"/>
    <cellStyle name="Normal 2 29 3 2 17" xfId="29636"/>
    <cellStyle name="Normal 2 29 3 2 18" xfId="33363"/>
    <cellStyle name="Normal 2 29 3 2 19" xfId="37098"/>
    <cellStyle name="Normal 2 29 3 2 2" xfId="6929"/>
    <cellStyle name="Normal 2 29 3 2 2 10" xfId="6930"/>
    <cellStyle name="Normal 2 29 3 2 2 11" xfId="6931"/>
    <cellStyle name="Normal 2 29 3 2 2 12" xfId="6932"/>
    <cellStyle name="Normal 2 29 3 2 2 2" xfId="6933"/>
    <cellStyle name="Normal 2 29 3 2 2 2 10" xfId="6934"/>
    <cellStyle name="Normal 2 29 3 2 2 2 10 2" xfId="12699"/>
    <cellStyle name="Normal 2 29 3 2 2 2 10 2 2" xfId="25905"/>
    <cellStyle name="Normal 2 29 3 2 2 2 10 3" xfId="18419"/>
    <cellStyle name="Normal 2 29 3 2 2 2 10 3 2" xfId="22170"/>
    <cellStyle name="Normal 2 29 3 2 2 2 10 4" xfId="14661"/>
    <cellStyle name="Normal 2 29 3 2 2 2 10 5" xfId="29642"/>
    <cellStyle name="Normal 2 29 3 2 2 2 10 6" xfId="33369"/>
    <cellStyle name="Normal 2 29 3 2 2 2 10 7" xfId="37104"/>
    <cellStyle name="Normal 2 29 3 2 2 2 10 8" xfId="40835"/>
    <cellStyle name="Normal 2 29 3 2 2 2 11" xfId="6935"/>
    <cellStyle name="Normal 2 29 3 2 2 2 11 2" xfId="12700"/>
    <cellStyle name="Normal 2 29 3 2 2 2 11 2 2" xfId="25906"/>
    <cellStyle name="Normal 2 29 3 2 2 2 11 3" xfId="18420"/>
    <cellStyle name="Normal 2 29 3 2 2 2 11 3 2" xfId="22171"/>
    <cellStyle name="Normal 2 29 3 2 2 2 11 4" xfId="14662"/>
    <cellStyle name="Normal 2 29 3 2 2 2 11 5" xfId="29643"/>
    <cellStyle name="Normal 2 29 3 2 2 2 11 6" xfId="33370"/>
    <cellStyle name="Normal 2 29 3 2 2 2 11 7" xfId="37105"/>
    <cellStyle name="Normal 2 29 3 2 2 2 11 8" xfId="40836"/>
    <cellStyle name="Normal 2 29 3 2 2 2 12" xfId="6936"/>
    <cellStyle name="Normal 2 29 3 2 2 2 12 2" xfId="12701"/>
    <cellStyle name="Normal 2 29 3 2 2 2 12 2 2" xfId="25907"/>
    <cellStyle name="Normal 2 29 3 2 2 2 12 3" xfId="18421"/>
    <cellStyle name="Normal 2 29 3 2 2 2 12 3 2" xfId="22172"/>
    <cellStyle name="Normal 2 29 3 2 2 2 12 4" xfId="14663"/>
    <cellStyle name="Normal 2 29 3 2 2 2 12 5" xfId="29644"/>
    <cellStyle name="Normal 2 29 3 2 2 2 12 6" xfId="33371"/>
    <cellStyle name="Normal 2 29 3 2 2 2 12 7" xfId="37106"/>
    <cellStyle name="Normal 2 29 3 2 2 2 12 8" xfId="40837"/>
    <cellStyle name="Normal 2 29 3 2 2 2 13" xfId="12698"/>
    <cellStyle name="Normal 2 29 3 2 2 2 13 2" xfId="25904"/>
    <cellStyle name="Normal 2 29 3 2 2 2 14" xfId="18418"/>
    <cellStyle name="Normal 2 29 3 2 2 2 14 2" xfId="22169"/>
    <cellStyle name="Normal 2 29 3 2 2 2 15" xfId="14660"/>
    <cellStyle name="Normal 2 29 3 2 2 2 16" xfId="29641"/>
    <cellStyle name="Normal 2 29 3 2 2 2 17" xfId="33368"/>
    <cellStyle name="Normal 2 29 3 2 2 2 18" xfId="37103"/>
    <cellStyle name="Normal 2 29 3 2 2 2 19" xfId="40834"/>
    <cellStyle name="Normal 2 29 3 2 2 2 2" xfId="6937"/>
    <cellStyle name="Normal 2 29 3 2 2 2 2 10" xfId="6938"/>
    <cellStyle name="Normal 2 29 3 2 2 2 2 11" xfId="6939"/>
    <cellStyle name="Normal 2 29 3 2 2 2 2 2" xfId="6940"/>
    <cellStyle name="Normal 2 29 3 2 2 2 2 2 10" xfId="6941"/>
    <cellStyle name="Normal 2 29 3 2 2 2 2 2 10 2" xfId="12704"/>
    <cellStyle name="Normal 2 29 3 2 2 2 2 2 10 2 2" xfId="25909"/>
    <cellStyle name="Normal 2 29 3 2 2 2 2 2 10 3" xfId="18423"/>
    <cellStyle name="Normal 2 29 3 2 2 2 2 2 10 3 2" xfId="22174"/>
    <cellStyle name="Normal 2 29 3 2 2 2 2 2 10 4" xfId="14665"/>
    <cellStyle name="Normal 2 29 3 2 2 2 2 2 10 5" xfId="29646"/>
    <cellStyle name="Normal 2 29 3 2 2 2 2 2 10 6" xfId="33373"/>
    <cellStyle name="Normal 2 29 3 2 2 2 2 2 10 7" xfId="37108"/>
    <cellStyle name="Normal 2 29 3 2 2 2 2 2 10 8" xfId="40839"/>
    <cellStyle name="Normal 2 29 3 2 2 2 2 2 11" xfId="6942"/>
    <cellStyle name="Normal 2 29 3 2 2 2 2 2 11 2" xfId="12705"/>
    <cellStyle name="Normal 2 29 3 2 2 2 2 2 11 2 2" xfId="25910"/>
    <cellStyle name="Normal 2 29 3 2 2 2 2 2 11 3" xfId="18424"/>
    <cellStyle name="Normal 2 29 3 2 2 2 2 2 11 3 2" xfId="22175"/>
    <cellStyle name="Normal 2 29 3 2 2 2 2 2 11 4" xfId="14666"/>
    <cellStyle name="Normal 2 29 3 2 2 2 2 2 11 5" xfId="29647"/>
    <cellStyle name="Normal 2 29 3 2 2 2 2 2 11 6" xfId="33374"/>
    <cellStyle name="Normal 2 29 3 2 2 2 2 2 11 7" xfId="37109"/>
    <cellStyle name="Normal 2 29 3 2 2 2 2 2 11 8" xfId="40840"/>
    <cellStyle name="Normal 2 29 3 2 2 2 2 2 12" xfId="12703"/>
    <cellStyle name="Normal 2 29 3 2 2 2 2 2 12 2" xfId="25908"/>
    <cellStyle name="Normal 2 29 3 2 2 2 2 2 13" xfId="18422"/>
    <cellStyle name="Normal 2 29 3 2 2 2 2 2 13 2" xfId="22173"/>
    <cellStyle name="Normal 2 29 3 2 2 2 2 2 14" xfId="14664"/>
    <cellStyle name="Normal 2 29 3 2 2 2 2 2 15" xfId="29645"/>
    <cellStyle name="Normal 2 29 3 2 2 2 2 2 16" xfId="33372"/>
    <cellStyle name="Normal 2 29 3 2 2 2 2 2 17" xfId="37107"/>
    <cellStyle name="Normal 2 29 3 2 2 2 2 2 18" xfId="40838"/>
    <cellStyle name="Normal 2 29 3 2 2 2 2 2 2" xfId="6943"/>
    <cellStyle name="Normal 2 29 3 2 2 2 2 2 2 2" xfId="6944"/>
    <cellStyle name="Normal 2 29 3 2 2 2 2 2 2 2 2" xfId="12706"/>
    <cellStyle name="Normal 2 29 3 2 2 2 2 2 2 2 2 2" xfId="25911"/>
    <cellStyle name="Normal 2 29 3 2 2 2 2 2 2 2 3" xfId="18425"/>
    <cellStyle name="Normal 2 29 3 2 2 2 2 2 2 2 3 2" xfId="22176"/>
    <cellStyle name="Normal 2 29 3 2 2 2 2 2 2 2 4" xfId="14667"/>
    <cellStyle name="Normal 2 29 3 2 2 2 2 2 2 2 5" xfId="29648"/>
    <cellStyle name="Normal 2 29 3 2 2 2 2 2 2 2 6" xfId="33375"/>
    <cellStyle name="Normal 2 29 3 2 2 2 2 2 2 2 7" xfId="37110"/>
    <cellStyle name="Normal 2 29 3 2 2 2 2 2 2 2 8" xfId="40841"/>
    <cellStyle name="Normal 2 29 3 2 2 2 2 2 3" xfId="6945"/>
    <cellStyle name="Normal 2 29 3 2 2 2 2 2 3 2" xfId="12707"/>
    <cellStyle name="Normal 2 29 3 2 2 2 2 2 3 2 2" xfId="25912"/>
    <cellStyle name="Normal 2 29 3 2 2 2 2 2 3 3" xfId="18426"/>
    <cellStyle name="Normal 2 29 3 2 2 2 2 2 3 3 2" xfId="22177"/>
    <cellStyle name="Normal 2 29 3 2 2 2 2 2 3 4" xfId="14668"/>
    <cellStyle name="Normal 2 29 3 2 2 2 2 2 3 5" xfId="29649"/>
    <cellStyle name="Normal 2 29 3 2 2 2 2 2 3 6" xfId="33376"/>
    <cellStyle name="Normal 2 29 3 2 2 2 2 2 3 7" xfId="37111"/>
    <cellStyle name="Normal 2 29 3 2 2 2 2 2 3 8" xfId="40842"/>
    <cellStyle name="Normal 2 29 3 2 2 2 2 2 4" xfId="6946"/>
    <cellStyle name="Normal 2 29 3 2 2 2 2 2 4 2" xfId="12708"/>
    <cellStyle name="Normal 2 29 3 2 2 2 2 2 4 2 2" xfId="25913"/>
    <cellStyle name="Normal 2 29 3 2 2 2 2 2 4 3" xfId="18427"/>
    <cellStyle name="Normal 2 29 3 2 2 2 2 2 4 3 2" xfId="22178"/>
    <cellStyle name="Normal 2 29 3 2 2 2 2 2 4 4" xfId="14669"/>
    <cellStyle name="Normal 2 29 3 2 2 2 2 2 4 5" xfId="29650"/>
    <cellStyle name="Normal 2 29 3 2 2 2 2 2 4 6" xfId="33377"/>
    <cellStyle name="Normal 2 29 3 2 2 2 2 2 4 7" xfId="37112"/>
    <cellStyle name="Normal 2 29 3 2 2 2 2 2 4 8" xfId="40843"/>
    <cellStyle name="Normal 2 29 3 2 2 2 2 2 5" xfId="6947"/>
    <cellStyle name="Normal 2 29 3 2 2 2 2 2 5 2" xfId="12709"/>
    <cellStyle name="Normal 2 29 3 2 2 2 2 2 5 2 2" xfId="25914"/>
    <cellStyle name="Normal 2 29 3 2 2 2 2 2 5 3" xfId="18428"/>
    <cellStyle name="Normal 2 29 3 2 2 2 2 2 5 3 2" xfId="22179"/>
    <cellStyle name="Normal 2 29 3 2 2 2 2 2 5 4" xfId="14670"/>
    <cellStyle name="Normal 2 29 3 2 2 2 2 2 5 5" xfId="29651"/>
    <cellStyle name="Normal 2 29 3 2 2 2 2 2 5 6" xfId="33378"/>
    <cellStyle name="Normal 2 29 3 2 2 2 2 2 5 7" xfId="37113"/>
    <cellStyle name="Normal 2 29 3 2 2 2 2 2 5 8" xfId="40844"/>
    <cellStyle name="Normal 2 29 3 2 2 2 2 2 6" xfId="6948"/>
    <cellStyle name="Normal 2 29 3 2 2 2 2 2 6 2" xfId="12710"/>
    <cellStyle name="Normal 2 29 3 2 2 2 2 2 6 2 2" xfId="25915"/>
    <cellStyle name="Normal 2 29 3 2 2 2 2 2 6 3" xfId="18429"/>
    <cellStyle name="Normal 2 29 3 2 2 2 2 2 6 3 2" xfId="22180"/>
    <cellStyle name="Normal 2 29 3 2 2 2 2 2 6 4" xfId="14671"/>
    <cellStyle name="Normal 2 29 3 2 2 2 2 2 6 5" xfId="29652"/>
    <cellStyle name="Normal 2 29 3 2 2 2 2 2 6 6" xfId="33379"/>
    <cellStyle name="Normal 2 29 3 2 2 2 2 2 6 7" xfId="37114"/>
    <cellStyle name="Normal 2 29 3 2 2 2 2 2 6 8" xfId="40845"/>
    <cellStyle name="Normal 2 29 3 2 2 2 2 2 7" xfId="6949"/>
    <cellStyle name="Normal 2 29 3 2 2 2 2 2 7 2" xfId="12711"/>
    <cellStyle name="Normal 2 29 3 2 2 2 2 2 7 2 2" xfId="25916"/>
    <cellStyle name="Normal 2 29 3 2 2 2 2 2 7 3" xfId="18430"/>
    <cellStyle name="Normal 2 29 3 2 2 2 2 2 7 3 2" xfId="22181"/>
    <cellStyle name="Normal 2 29 3 2 2 2 2 2 7 4" xfId="14672"/>
    <cellStyle name="Normal 2 29 3 2 2 2 2 2 7 5" xfId="29653"/>
    <cellStyle name="Normal 2 29 3 2 2 2 2 2 7 6" xfId="33380"/>
    <cellStyle name="Normal 2 29 3 2 2 2 2 2 7 7" xfId="37115"/>
    <cellStyle name="Normal 2 29 3 2 2 2 2 2 7 8" xfId="40846"/>
    <cellStyle name="Normal 2 29 3 2 2 2 2 2 8" xfId="6950"/>
    <cellStyle name="Normal 2 29 3 2 2 2 2 2 8 2" xfId="12712"/>
    <cellStyle name="Normal 2 29 3 2 2 2 2 2 8 2 2" xfId="25917"/>
    <cellStyle name="Normal 2 29 3 2 2 2 2 2 8 3" xfId="18431"/>
    <cellStyle name="Normal 2 29 3 2 2 2 2 2 8 3 2" xfId="22182"/>
    <cellStyle name="Normal 2 29 3 2 2 2 2 2 8 4" xfId="14673"/>
    <cellStyle name="Normal 2 29 3 2 2 2 2 2 8 5" xfId="29654"/>
    <cellStyle name="Normal 2 29 3 2 2 2 2 2 8 6" xfId="33381"/>
    <cellStyle name="Normal 2 29 3 2 2 2 2 2 8 7" xfId="37116"/>
    <cellStyle name="Normal 2 29 3 2 2 2 2 2 8 8" xfId="40847"/>
    <cellStyle name="Normal 2 29 3 2 2 2 2 2 9" xfId="6951"/>
    <cellStyle name="Normal 2 29 3 2 2 2 2 2 9 2" xfId="12713"/>
    <cellStyle name="Normal 2 29 3 2 2 2 2 2 9 2 2" xfId="25918"/>
    <cellStyle name="Normal 2 29 3 2 2 2 2 2 9 3" xfId="18432"/>
    <cellStyle name="Normal 2 29 3 2 2 2 2 2 9 3 2" xfId="22183"/>
    <cellStyle name="Normal 2 29 3 2 2 2 2 2 9 4" xfId="14674"/>
    <cellStyle name="Normal 2 29 3 2 2 2 2 2 9 5" xfId="29655"/>
    <cellStyle name="Normal 2 29 3 2 2 2 2 2 9 6" xfId="33382"/>
    <cellStyle name="Normal 2 29 3 2 2 2 2 2 9 7" xfId="37117"/>
    <cellStyle name="Normal 2 29 3 2 2 2 2 2 9 8" xfId="40848"/>
    <cellStyle name="Normal 2 29 3 2 2 2 2 3" xfId="6952"/>
    <cellStyle name="Normal 2 29 3 2 2 2 2 3 2" xfId="6953"/>
    <cellStyle name="Normal 2 29 3 2 2 2 2 3 3" xfId="12714"/>
    <cellStyle name="Normal 2 29 3 2 2 2 2 3 3 2" xfId="25919"/>
    <cellStyle name="Normal 2 29 3 2 2 2 2 3 4" xfId="18433"/>
    <cellStyle name="Normal 2 29 3 2 2 2 2 3 4 2" xfId="22184"/>
    <cellStyle name="Normal 2 29 3 2 2 2 2 3 5" xfId="14675"/>
    <cellStyle name="Normal 2 29 3 2 2 2 2 3 6" xfId="29656"/>
    <cellStyle name="Normal 2 29 3 2 2 2 2 3 7" xfId="33383"/>
    <cellStyle name="Normal 2 29 3 2 2 2 2 3 8" xfId="37118"/>
    <cellStyle name="Normal 2 29 3 2 2 2 2 3 9" xfId="40849"/>
    <cellStyle name="Normal 2 29 3 2 2 2 2 4" xfId="6954"/>
    <cellStyle name="Normal 2 29 3 2 2 2 2 5" xfId="6955"/>
    <cellStyle name="Normal 2 29 3 2 2 2 2 6" xfId="6956"/>
    <cellStyle name="Normal 2 29 3 2 2 2 2 7" xfId="6957"/>
    <cellStyle name="Normal 2 29 3 2 2 2 2 8" xfId="6958"/>
    <cellStyle name="Normal 2 29 3 2 2 2 2 9" xfId="6959"/>
    <cellStyle name="Normal 2 29 3 2 2 2 3" xfId="6960"/>
    <cellStyle name="Normal 2 29 3 2 2 2 3 2" xfId="6961"/>
    <cellStyle name="Normal 2 29 3 2 2 2 3 2 2" xfId="12715"/>
    <cellStyle name="Normal 2 29 3 2 2 2 3 2 2 2" xfId="25920"/>
    <cellStyle name="Normal 2 29 3 2 2 2 3 2 3" xfId="18434"/>
    <cellStyle name="Normal 2 29 3 2 2 2 3 2 3 2" xfId="22185"/>
    <cellStyle name="Normal 2 29 3 2 2 2 3 2 4" xfId="14676"/>
    <cellStyle name="Normal 2 29 3 2 2 2 3 2 5" xfId="29657"/>
    <cellStyle name="Normal 2 29 3 2 2 2 3 2 6" xfId="33384"/>
    <cellStyle name="Normal 2 29 3 2 2 2 3 2 7" xfId="37119"/>
    <cellStyle name="Normal 2 29 3 2 2 2 3 2 8" xfId="40850"/>
    <cellStyle name="Normal 2 29 3 2 2 2 4" xfId="6962"/>
    <cellStyle name="Normal 2 29 3 2 2 2 4 2" xfId="12716"/>
    <cellStyle name="Normal 2 29 3 2 2 2 4 2 2" xfId="25921"/>
    <cellStyle name="Normal 2 29 3 2 2 2 4 3" xfId="18435"/>
    <cellStyle name="Normal 2 29 3 2 2 2 4 3 2" xfId="22186"/>
    <cellStyle name="Normal 2 29 3 2 2 2 4 4" xfId="14677"/>
    <cellStyle name="Normal 2 29 3 2 2 2 4 5" xfId="29658"/>
    <cellStyle name="Normal 2 29 3 2 2 2 4 6" xfId="33385"/>
    <cellStyle name="Normal 2 29 3 2 2 2 4 7" xfId="37120"/>
    <cellStyle name="Normal 2 29 3 2 2 2 4 8" xfId="40851"/>
    <cellStyle name="Normal 2 29 3 2 2 2 5" xfId="6963"/>
    <cellStyle name="Normal 2 29 3 2 2 2 5 2" xfId="12717"/>
    <cellStyle name="Normal 2 29 3 2 2 2 5 2 2" xfId="25922"/>
    <cellStyle name="Normal 2 29 3 2 2 2 5 3" xfId="18436"/>
    <cellStyle name="Normal 2 29 3 2 2 2 5 3 2" xfId="22187"/>
    <cellStyle name="Normal 2 29 3 2 2 2 5 4" xfId="14678"/>
    <cellStyle name="Normal 2 29 3 2 2 2 5 5" xfId="29659"/>
    <cellStyle name="Normal 2 29 3 2 2 2 5 6" xfId="33386"/>
    <cellStyle name="Normal 2 29 3 2 2 2 5 7" xfId="37121"/>
    <cellStyle name="Normal 2 29 3 2 2 2 5 8" xfId="40852"/>
    <cellStyle name="Normal 2 29 3 2 2 2 6" xfId="6964"/>
    <cellStyle name="Normal 2 29 3 2 2 2 6 2" xfId="12718"/>
    <cellStyle name="Normal 2 29 3 2 2 2 6 2 2" xfId="25923"/>
    <cellStyle name="Normal 2 29 3 2 2 2 6 3" xfId="18437"/>
    <cellStyle name="Normal 2 29 3 2 2 2 6 3 2" xfId="22188"/>
    <cellStyle name="Normal 2 29 3 2 2 2 6 4" xfId="14679"/>
    <cellStyle name="Normal 2 29 3 2 2 2 6 5" xfId="29660"/>
    <cellStyle name="Normal 2 29 3 2 2 2 6 6" xfId="33387"/>
    <cellStyle name="Normal 2 29 3 2 2 2 6 7" xfId="37122"/>
    <cellStyle name="Normal 2 29 3 2 2 2 6 8" xfId="40853"/>
    <cellStyle name="Normal 2 29 3 2 2 2 7" xfId="6965"/>
    <cellStyle name="Normal 2 29 3 2 2 2 7 2" xfId="12719"/>
    <cellStyle name="Normal 2 29 3 2 2 2 7 2 2" xfId="25924"/>
    <cellStyle name="Normal 2 29 3 2 2 2 7 3" xfId="18438"/>
    <cellStyle name="Normal 2 29 3 2 2 2 7 3 2" xfId="22189"/>
    <cellStyle name="Normal 2 29 3 2 2 2 7 4" xfId="14680"/>
    <cellStyle name="Normal 2 29 3 2 2 2 7 5" xfId="29661"/>
    <cellStyle name="Normal 2 29 3 2 2 2 7 6" xfId="33388"/>
    <cellStyle name="Normal 2 29 3 2 2 2 7 7" xfId="37123"/>
    <cellStyle name="Normal 2 29 3 2 2 2 7 8" xfId="40854"/>
    <cellStyle name="Normal 2 29 3 2 2 2 8" xfId="6966"/>
    <cellStyle name="Normal 2 29 3 2 2 2 8 2" xfId="12720"/>
    <cellStyle name="Normal 2 29 3 2 2 2 8 2 2" xfId="25925"/>
    <cellStyle name="Normal 2 29 3 2 2 2 8 3" xfId="18439"/>
    <cellStyle name="Normal 2 29 3 2 2 2 8 3 2" xfId="22190"/>
    <cellStyle name="Normal 2 29 3 2 2 2 8 4" xfId="14681"/>
    <cellStyle name="Normal 2 29 3 2 2 2 8 5" xfId="29662"/>
    <cellStyle name="Normal 2 29 3 2 2 2 8 6" xfId="33389"/>
    <cellStyle name="Normal 2 29 3 2 2 2 8 7" xfId="37124"/>
    <cellStyle name="Normal 2 29 3 2 2 2 8 8" xfId="40855"/>
    <cellStyle name="Normal 2 29 3 2 2 2 9" xfId="6967"/>
    <cellStyle name="Normal 2 29 3 2 2 2 9 2" xfId="12721"/>
    <cellStyle name="Normal 2 29 3 2 2 2 9 2 2" xfId="25926"/>
    <cellStyle name="Normal 2 29 3 2 2 2 9 3" xfId="18440"/>
    <cellStyle name="Normal 2 29 3 2 2 2 9 3 2" xfId="22191"/>
    <cellStyle name="Normal 2 29 3 2 2 2 9 4" xfId="14682"/>
    <cellStyle name="Normal 2 29 3 2 2 2 9 5" xfId="29663"/>
    <cellStyle name="Normal 2 29 3 2 2 2 9 6" xfId="33390"/>
    <cellStyle name="Normal 2 29 3 2 2 2 9 7" xfId="37125"/>
    <cellStyle name="Normal 2 29 3 2 2 2 9 8" xfId="40856"/>
    <cellStyle name="Normal 2 29 3 2 2 3" xfId="6968"/>
    <cellStyle name="Normal 2 29 3 2 2 3 10" xfId="6969"/>
    <cellStyle name="Normal 2 29 3 2 2 3 10 2" xfId="12723"/>
    <cellStyle name="Normal 2 29 3 2 2 3 10 2 2" xfId="25928"/>
    <cellStyle name="Normal 2 29 3 2 2 3 10 3" xfId="18442"/>
    <cellStyle name="Normal 2 29 3 2 2 3 10 3 2" xfId="22193"/>
    <cellStyle name="Normal 2 29 3 2 2 3 10 4" xfId="14684"/>
    <cellStyle name="Normal 2 29 3 2 2 3 10 5" xfId="29665"/>
    <cellStyle name="Normal 2 29 3 2 2 3 10 6" xfId="33392"/>
    <cellStyle name="Normal 2 29 3 2 2 3 10 7" xfId="37127"/>
    <cellStyle name="Normal 2 29 3 2 2 3 10 8" xfId="40858"/>
    <cellStyle name="Normal 2 29 3 2 2 3 11" xfId="6970"/>
    <cellStyle name="Normal 2 29 3 2 2 3 11 2" xfId="12724"/>
    <cellStyle name="Normal 2 29 3 2 2 3 11 2 2" xfId="25929"/>
    <cellStyle name="Normal 2 29 3 2 2 3 11 3" xfId="18443"/>
    <cellStyle name="Normal 2 29 3 2 2 3 11 3 2" xfId="22194"/>
    <cellStyle name="Normal 2 29 3 2 2 3 11 4" xfId="14685"/>
    <cellStyle name="Normal 2 29 3 2 2 3 11 5" xfId="29666"/>
    <cellStyle name="Normal 2 29 3 2 2 3 11 6" xfId="33393"/>
    <cellStyle name="Normal 2 29 3 2 2 3 11 7" xfId="37128"/>
    <cellStyle name="Normal 2 29 3 2 2 3 11 8" xfId="40859"/>
    <cellStyle name="Normal 2 29 3 2 2 3 12" xfId="12722"/>
    <cellStyle name="Normal 2 29 3 2 2 3 12 2" xfId="25927"/>
    <cellStyle name="Normal 2 29 3 2 2 3 13" xfId="18441"/>
    <cellStyle name="Normal 2 29 3 2 2 3 13 2" xfId="22192"/>
    <cellStyle name="Normal 2 29 3 2 2 3 14" xfId="14683"/>
    <cellStyle name="Normal 2 29 3 2 2 3 15" xfId="29664"/>
    <cellStyle name="Normal 2 29 3 2 2 3 16" xfId="33391"/>
    <cellStyle name="Normal 2 29 3 2 2 3 17" xfId="37126"/>
    <cellStyle name="Normal 2 29 3 2 2 3 18" xfId="40857"/>
    <cellStyle name="Normal 2 29 3 2 2 3 2" xfId="6971"/>
    <cellStyle name="Normal 2 29 3 2 2 3 2 2" xfId="6972"/>
    <cellStyle name="Normal 2 29 3 2 2 3 2 2 2" xfId="12726"/>
    <cellStyle name="Normal 2 29 3 2 2 3 2 2 2 2" xfId="25930"/>
    <cellStyle name="Normal 2 29 3 2 2 3 2 2 3" xfId="18444"/>
    <cellStyle name="Normal 2 29 3 2 2 3 2 2 3 2" xfId="22195"/>
    <cellStyle name="Normal 2 29 3 2 2 3 2 2 4" xfId="14686"/>
    <cellStyle name="Normal 2 29 3 2 2 3 2 2 5" xfId="29667"/>
    <cellStyle name="Normal 2 29 3 2 2 3 2 2 6" xfId="33394"/>
    <cellStyle name="Normal 2 29 3 2 2 3 2 2 7" xfId="37129"/>
    <cellStyle name="Normal 2 29 3 2 2 3 2 2 8" xfId="40860"/>
    <cellStyle name="Normal 2 29 3 2 2 3 3" xfId="6973"/>
    <cellStyle name="Normal 2 29 3 2 2 3 3 2" xfId="12727"/>
    <cellStyle name="Normal 2 29 3 2 2 3 3 2 2" xfId="25931"/>
    <cellStyle name="Normal 2 29 3 2 2 3 3 3" xfId="18445"/>
    <cellStyle name="Normal 2 29 3 2 2 3 3 3 2" xfId="22196"/>
    <cellStyle name="Normal 2 29 3 2 2 3 3 4" xfId="14687"/>
    <cellStyle name="Normal 2 29 3 2 2 3 3 5" xfId="29668"/>
    <cellStyle name="Normal 2 29 3 2 2 3 3 6" xfId="33395"/>
    <cellStyle name="Normal 2 29 3 2 2 3 3 7" xfId="37130"/>
    <cellStyle name="Normal 2 29 3 2 2 3 3 8" xfId="40861"/>
    <cellStyle name="Normal 2 29 3 2 2 3 4" xfId="6974"/>
    <cellStyle name="Normal 2 29 3 2 2 3 4 2" xfId="12728"/>
    <cellStyle name="Normal 2 29 3 2 2 3 4 2 2" xfId="25932"/>
    <cellStyle name="Normal 2 29 3 2 2 3 4 3" xfId="18446"/>
    <cellStyle name="Normal 2 29 3 2 2 3 4 3 2" xfId="22197"/>
    <cellStyle name="Normal 2 29 3 2 2 3 4 4" xfId="14688"/>
    <cellStyle name="Normal 2 29 3 2 2 3 4 5" xfId="29669"/>
    <cellStyle name="Normal 2 29 3 2 2 3 4 6" xfId="33396"/>
    <cellStyle name="Normal 2 29 3 2 2 3 4 7" xfId="37131"/>
    <cellStyle name="Normal 2 29 3 2 2 3 4 8" xfId="40862"/>
    <cellStyle name="Normal 2 29 3 2 2 3 5" xfId="6975"/>
    <cellStyle name="Normal 2 29 3 2 2 3 5 2" xfId="12729"/>
    <cellStyle name="Normal 2 29 3 2 2 3 5 2 2" xfId="25933"/>
    <cellStyle name="Normal 2 29 3 2 2 3 5 3" xfId="18447"/>
    <cellStyle name="Normal 2 29 3 2 2 3 5 3 2" xfId="22198"/>
    <cellStyle name="Normal 2 29 3 2 2 3 5 4" xfId="14689"/>
    <cellStyle name="Normal 2 29 3 2 2 3 5 5" xfId="29670"/>
    <cellStyle name="Normal 2 29 3 2 2 3 5 6" xfId="33397"/>
    <cellStyle name="Normal 2 29 3 2 2 3 5 7" xfId="37132"/>
    <cellStyle name="Normal 2 29 3 2 2 3 5 8" xfId="40863"/>
    <cellStyle name="Normal 2 29 3 2 2 3 6" xfId="6976"/>
    <cellStyle name="Normal 2 29 3 2 2 3 6 2" xfId="12730"/>
    <cellStyle name="Normal 2 29 3 2 2 3 6 2 2" xfId="25934"/>
    <cellStyle name="Normal 2 29 3 2 2 3 6 3" xfId="18448"/>
    <cellStyle name="Normal 2 29 3 2 2 3 6 3 2" xfId="22199"/>
    <cellStyle name="Normal 2 29 3 2 2 3 6 4" xfId="14690"/>
    <cellStyle name="Normal 2 29 3 2 2 3 6 5" xfId="29671"/>
    <cellStyle name="Normal 2 29 3 2 2 3 6 6" xfId="33398"/>
    <cellStyle name="Normal 2 29 3 2 2 3 6 7" xfId="37133"/>
    <cellStyle name="Normal 2 29 3 2 2 3 6 8" xfId="40864"/>
    <cellStyle name="Normal 2 29 3 2 2 3 7" xfId="6977"/>
    <cellStyle name="Normal 2 29 3 2 2 3 7 2" xfId="12731"/>
    <cellStyle name="Normal 2 29 3 2 2 3 7 2 2" xfId="25935"/>
    <cellStyle name="Normal 2 29 3 2 2 3 7 3" xfId="18449"/>
    <cellStyle name="Normal 2 29 3 2 2 3 7 3 2" xfId="22200"/>
    <cellStyle name="Normal 2 29 3 2 2 3 7 4" xfId="14691"/>
    <cellStyle name="Normal 2 29 3 2 2 3 7 5" xfId="29672"/>
    <cellStyle name="Normal 2 29 3 2 2 3 7 6" xfId="33399"/>
    <cellStyle name="Normal 2 29 3 2 2 3 7 7" xfId="37134"/>
    <cellStyle name="Normal 2 29 3 2 2 3 7 8" xfId="40865"/>
    <cellStyle name="Normal 2 29 3 2 2 3 8" xfId="6978"/>
    <cellStyle name="Normal 2 29 3 2 2 3 8 2" xfId="12732"/>
    <cellStyle name="Normal 2 29 3 2 2 3 8 2 2" xfId="25936"/>
    <cellStyle name="Normal 2 29 3 2 2 3 8 3" xfId="18450"/>
    <cellStyle name="Normal 2 29 3 2 2 3 8 3 2" xfId="22201"/>
    <cellStyle name="Normal 2 29 3 2 2 3 8 4" xfId="14692"/>
    <cellStyle name="Normal 2 29 3 2 2 3 8 5" xfId="29673"/>
    <cellStyle name="Normal 2 29 3 2 2 3 8 6" xfId="33400"/>
    <cellStyle name="Normal 2 29 3 2 2 3 8 7" xfId="37135"/>
    <cellStyle name="Normal 2 29 3 2 2 3 8 8" xfId="40866"/>
    <cellStyle name="Normal 2 29 3 2 2 3 9" xfId="6979"/>
    <cellStyle name="Normal 2 29 3 2 2 3 9 2" xfId="12733"/>
    <cellStyle name="Normal 2 29 3 2 2 3 9 2 2" xfId="25937"/>
    <cellStyle name="Normal 2 29 3 2 2 3 9 3" xfId="18451"/>
    <cellStyle name="Normal 2 29 3 2 2 3 9 3 2" xfId="22202"/>
    <cellStyle name="Normal 2 29 3 2 2 3 9 4" xfId="14693"/>
    <cellStyle name="Normal 2 29 3 2 2 3 9 5" xfId="29674"/>
    <cellStyle name="Normal 2 29 3 2 2 3 9 6" xfId="33401"/>
    <cellStyle name="Normal 2 29 3 2 2 3 9 7" xfId="37136"/>
    <cellStyle name="Normal 2 29 3 2 2 3 9 8" xfId="40867"/>
    <cellStyle name="Normal 2 29 3 2 2 4" xfId="6980"/>
    <cellStyle name="Normal 2 29 3 2 2 4 2" xfId="6981"/>
    <cellStyle name="Normal 2 29 3 2 2 4 3" xfId="12734"/>
    <cellStyle name="Normal 2 29 3 2 2 4 3 2" xfId="25938"/>
    <cellStyle name="Normal 2 29 3 2 2 4 4" xfId="18452"/>
    <cellStyle name="Normal 2 29 3 2 2 4 4 2" xfId="22203"/>
    <cellStyle name="Normal 2 29 3 2 2 4 5" xfId="14694"/>
    <cellStyle name="Normal 2 29 3 2 2 4 6" xfId="29675"/>
    <cellStyle name="Normal 2 29 3 2 2 4 7" xfId="33402"/>
    <cellStyle name="Normal 2 29 3 2 2 4 8" xfId="37137"/>
    <cellStyle name="Normal 2 29 3 2 2 4 9" xfId="40868"/>
    <cellStyle name="Normal 2 29 3 2 2 5" xfId="6982"/>
    <cellStyle name="Normal 2 29 3 2 2 6" xfId="6983"/>
    <cellStyle name="Normal 2 29 3 2 2 7" xfId="6984"/>
    <cellStyle name="Normal 2 29 3 2 2 8" xfId="6985"/>
    <cellStyle name="Normal 2 29 3 2 2 9" xfId="6986"/>
    <cellStyle name="Normal 2 29 3 2 20" xfId="40829"/>
    <cellStyle name="Normal 2 29 3 2 3" xfId="6987"/>
    <cellStyle name="Normal 2 29 3 2 3 10" xfId="6988"/>
    <cellStyle name="Normal 2 29 3 2 3 11" xfId="6989"/>
    <cellStyle name="Normal 2 29 3 2 3 2" xfId="6990"/>
    <cellStyle name="Normal 2 29 3 2 3 2 10" xfId="6991"/>
    <cellStyle name="Normal 2 29 3 2 3 2 10 2" xfId="12743"/>
    <cellStyle name="Normal 2 29 3 2 3 2 10 2 2" xfId="25940"/>
    <cellStyle name="Normal 2 29 3 2 3 2 10 3" xfId="18454"/>
    <cellStyle name="Normal 2 29 3 2 3 2 10 3 2" xfId="22205"/>
    <cellStyle name="Normal 2 29 3 2 3 2 10 4" xfId="14696"/>
    <cellStyle name="Normal 2 29 3 2 3 2 10 5" xfId="29677"/>
    <cellStyle name="Normal 2 29 3 2 3 2 10 6" xfId="33404"/>
    <cellStyle name="Normal 2 29 3 2 3 2 10 7" xfId="37139"/>
    <cellStyle name="Normal 2 29 3 2 3 2 10 8" xfId="40870"/>
    <cellStyle name="Normal 2 29 3 2 3 2 11" xfId="6992"/>
    <cellStyle name="Normal 2 29 3 2 3 2 11 2" xfId="12744"/>
    <cellStyle name="Normal 2 29 3 2 3 2 11 2 2" xfId="25941"/>
    <cellStyle name="Normal 2 29 3 2 3 2 11 3" xfId="18455"/>
    <cellStyle name="Normal 2 29 3 2 3 2 11 3 2" xfId="22206"/>
    <cellStyle name="Normal 2 29 3 2 3 2 11 4" xfId="14697"/>
    <cellStyle name="Normal 2 29 3 2 3 2 11 5" xfId="29678"/>
    <cellStyle name="Normal 2 29 3 2 3 2 11 6" xfId="33405"/>
    <cellStyle name="Normal 2 29 3 2 3 2 11 7" xfId="37140"/>
    <cellStyle name="Normal 2 29 3 2 3 2 11 8" xfId="40871"/>
    <cellStyle name="Normal 2 29 3 2 3 2 12" xfId="12742"/>
    <cellStyle name="Normal 2 29 3 2 3 2 12 2" xfId="25939"/>
    <cellStyle name="Normal 2 29 3 2 3 2 13" xfId="18453"/>
    <cellStyle name="Normal 2 29 3 2 3 2 13 2" xfId="22204"/>
    <cellStyle name="Normal 2 29 3 2 3 2 14" xfId="14695"/>
    <cellStyle name="Normal 2 29 3 2 3 2 15" xfId="29676"/>
    <cellStyle name="Normal 2 29 3 2 3 2 16" xfId="33403"/>
    <cellStyle name="Normal 2 29 3 2 3 2 17" xfId="37138"/>
    <cellStyle name="Normal 2 29 3 2 3 2 18" xfId="40869"/>
    <cellStyle name="Normal 2 29 3 2 3 2 2" xfId="6993"/>
    <cellStyle name="Normal 2 29 3 2 3 2 2 2" xfId="6994"/>
    <cellStyle name="Normal 2 29 3 2 3 2 2 2 2" xfId="12745"/>
    <cellStyle name="Normal 2 29 3 2 3 2 2 2 2 2" xfId="25942"/>
    <cellStyle name="Normal 2 29 3 2 3 2 2 2 3" xfId="18456"/>
    <cellStyle name="Normal 2 29 3 2 3 2 2 2 3 2" xfId="22207"/>
    <cellStyle name="Normal 2 29 3 2 3 2 2 2 4" xfId="14698"/>
    <cellStyle name="Normal 2 29 3 2 3 2 2 2 5" xfId="29679"/>
    <cellStyle name="Normal 2 29 3 2 3 2 2 2 6" xfId="33406"/>
    <cellStyle name="Normal 2 29 3 2 3 2 2 2 7" xfId="37141"/>
    <cellStyle name="Normal 2 29 3 2 3 2 2 2 8" xfId="40872"/>
    <cellStyle name="Normal 2 29 3 2 3 2 3" xfId="6995"/>
    <cellStyle name="Normal 2 29 3 2 3 2 3 2" xfId="12746"/>
    <cellStyle name="Normal 2 29 3 2 3 2 3 2 2" xfId="25943"/>
    <cellStyle name="Normal 2 29 3 2 3 2 3 3" xfId="18457"/>
    <cellStyle name="Normal 2 29 3 2 3 2 3 3 2" xfId="22208"/>
    <cellStyle name="Normal 2 29 3 2 3 2 3 4" xfId="14699"/>
    <cellStyle name="Normal 2 29 3 2 3 2 3 5" xfId="29680"/>
    <cellStyle name="Normal 2 29 3 2 3 2 3 6" xfId="33407"/>
    <cellStyle name="Normal 2 29 3 2 3 2 3 7" xfId="37142"/>
    <cellStyle name="Normal 2 29 3 2 3 2 3 8" xfId="40873"/>
    <cellStyle name="Normal 2 29 3 2 3 2 4" xfId="6996"/>
    <cellStyle name="Normal 2 29 3 2 3 2 4 2" xfId="12747"/>
    <cellStyle name="Normal 2 29 3 2 3 2 4 2 2" xfId="25944"/>
    <cellStyle name="Normal 2 29 3 2 3 2 4 3" xfId="18458"/>
    <cellStyle name="Normal 2 29 3 2 3 2 4 3 2" xfId="22209"/>
    <cellStyle name="Normal 2 29 3 2 3 2 4 4" xfId="14700"/>
    <cellStyle name="Normal 2 29 3 2 3 2 4 5" xfId="29681"/>
    <cellStyle name="Normal 2 29 3 2 3 2 4 6" xfId="33408"/>
    <cellStyle name="Normal 2 29 3 2 3 2 4 7" xfId="37143"/>
    <cellStyle name="Normal 2 29 3 2 3 2 4 8" xfId="40874"/>
    <cellStyle name="Normal 2 29 3 2 3 2 5" xfId="6997"/>
    <cellStyle name="Normal 2 29 3 2 3 2 5 2" xfId="12748"/>
    <cellStyle name="Normal 2 29 3 2 3 2 5 2 2" xfId="25945"/>
    <cellStyle name="Normal 2 29 3 2 3 2 5 3" xfId="18459"/>
    <cellStyle name="Normal 2 29 3 2 3 2 5 3 2" xfId="22210"/>
    <cellStyle name="Normal 2 29 3 2 3 2 5 4" xfId="14701"/>
    <cellStyle name="Normal 2 29 3 2 3 2 5 5" xfId="29682"/>
    <cellStyle name="Normal 2 29 3 2 3 2 5 6" xfId="33409"/>
    <cellStyle name="Normal 2 29 3 2 3 2 5 7" xfId="37144"/>
    <cellStyle name="Normal 2 29 3 2 3 2 5 8" xfId="40875"/>
    <cellStyle name="Normal 2 29 3 2 3 2 6" xfId="6998"/>
    <cellStyle name="Normal 2 29 3 2 3 2 6 2" xfId="12749"/>
    <cellStyle name="Normal 2 29 3 2 3 2 6 2 2" xfId="25946"/>
    <cellStyle name="Normal 2 29 3 2 3 2 6 3" xfId="18460"/>
    <cellStyle name="Normal 2 29 3 2 3 2 6 3 2" xfId="22211"/>
    <cellStyle name="Normal 2 29 3 2 3 2 6 4" xfId="14702"/>
    <cellStyle name="Normal 2 29 3 2 3 2 6 5" xfId="29683"/>
    <cellStyle name="Normal 2 29 3 2 3 2 6 6" xfId="33410"/>
    <cellStyle name="Normal 2 29 3 2 3 2 6 7" xfId="37145"/>
    <cellStyle name="Normal 2 29 3 2 3 2 6 8" xfId="40876"/>
    <cellStyle name="Normal 2 29 3 2 3 2 7" xfId="6999"/>
    <cellStyle name="Normal 2 29 3 2 3 2 7 2" xfId="12750"/>
    <cellStyle name="Normal 2 29 3 2 3 2 7 2 2" xfId="25947"/>
    <cellStyle name="Normal 2 29 3 2 3 2 7 3" xfId="18461"/>
    <cellStyle name="Normal 2 29 3 2 3 2 7 3 2" xfId="22212"/>
    <cellStyle name="Normal 2 29 3 2 3 2 7 4" xfId="14703"/>
    <cellStyle name="Normal 2 29 3 2 3 2 7 5" xfId="29684"/>
    <cellStyle name="Normal 2 29 3 2 3 2 7 6" xfId="33411"/>
    <cellStyle name="Normal 2 29 3 2 3 2 7 7" xfId="37146"/>
    <cellStyle name="Normal 2 29 3 2 3 2 7 8" xfId="40877"/>
    <cellStyle name="Normal 2 29 3 2 3 2 8" xfId="7000"/>
    <cellStyle name="Normal 2 29 3 2 3 2 8 2" xfId="12751"/>
    <cellStyle name="Normal 2 29 3 2 3 2 8 2 2" xfId="25948"/>
    <cellStyle name="Normal 2 29 3 2 3 2 8 3" xfId="18462"/>
    <cellStyle name="Normal 2 29 3 2 3 2 8 3 2" xfId="22213"/>
    <cellStyle name="Normal 2 29 3 2 3 2 8 4" xfId="14704"/>
    <cellStyle name="Normal 2 29 3 2 3 2 8 5" xfId="29685"/>
    <cellStyle name="Normal 2 29 3 2 3 2 8 6" xfId="33412"/>
    <cellStyle name="Normal 2 29 3 2 3 2 8 7" xfId="37147"/>
    <cellStyle name="Normal 2 29 3 2 3 2 8 8" xfId="40878"/>
    <cellStyle name="Normal 2 29 3 2 3 2 9" xfId="7001"/>
    <cellStyle name="Normal 2 29 3 2 3 2 9 2" xfId="12752"/>
    <cellStyle name="Normal 2 29 3 2 3 2 9 2 2" xfId="25949"/>
    <cellStyle name="Normal 2 29 3 2 3 2 9 3" xfId="18463"/>
    <cellStyle name="Normal 2 29 3 2 3 2 9 3 2" xfId="22214"/>
    <cellStyle name="Normal 2 29 3 2 3 2 9 4" xfId="14705"/>
    <cellStyle name="Normal 2 29 3 2 3 2 9 5" xfId="29686"/>
    <cellStyle name="Normal 2 29 3 2 3 2 9 6" xfId="33413"/>
    <cellStyle name="Normal 2 29 3 2 3 2 9 7" xfId="37148"/>
    <cellStyle name="Normal 2 29 3 2 3 2 9 8" xfId="40879"/>
    <cellStyle name="Normal 2 29 3 2 3 3" xfId="7002"/>
    <cellStyle name="Normal 2 29 3 2 3 3 2" xfId="7003"/>
    <cellStyle name="Normal 2 29 3 2 3 3 3" xfId="12753"/>
    <cellStyle name="Normal 2 29 3 2 3 3 3 2" xfId="25950"/>
    <cellStyle name="Normal 2 29 3 2 3 3 4" xfId="18464"/>
    <cellStyle name="Normal 2 29 3 2 3 3 4 2" xfId="22215"/>
    <cellStyle name="Normal 2 29 3 2 3 3 5" xfId="14706"/>
    <cellStyle name="Normal 2 29 3 2 3 3 6" xfId="29687"/>
    <cellStyle name="Normal 2 29 3 2 3 3 7" xfId="33414"/>
    <cellStyle name="Normal 2 29 3 2 3 3 8" xfId="37149"/>
    <cellStyle name="Normal 2 29 3 2 3 3 9" xfId="40880"/>
    <cellStyle name="Normal 2 29 3 2 3 4" xfId="7004"/>
    <cellStyle name="Normal 2 29 3 2 3 5" xfId="7005"/>
    <cellStyle name="Normal 2 29 3 2 3 6" xfId="7006"/>
    <cellStyle name="Normal 2 29 3 2 3 7" xfId="7007"/>
    <cellStyle name="Normal 2 29 3 2 3 8" xfId="7008"/>
    <cellStyle name="Normal 2 29 3 2 3 9" xfId="7009"/>
    <cellStyle name="Normal 2 29 3 2 4" xfId="7010"/>
    <cellStyle name="Normal 2 29 3 2 4 2" xfId="7011"/>
    <cellStyle name="Normal 2 29 3 2 4 2 2" xfId="12755"/>
    <cellStyle name="Normal 2 29 3 2 4 2 2 2" xfId="25951"/>
    <cellStyle name="Normal 2 29 3 2 4 2 3" xfId="18465"/>
    <cellStyle name="Normal 2 29 3 2 4 2 3 2" xfId="22216"/>
    <cellStyle name="Normal 2 29 3 2 4 2 4" xfId="14707"/>
    <cellStyle name="Normal 2 29 3 2 4 2 5" xfId="29688"/>
    <cellStyle name="Normal 2 29 3 2 4 2 6" xfId="33415"/>
    <cellStyle name="Normal 2 29 3 2 4 2 7" xfId="37150"/>
    <cellStyle name="Normal 2 29 3 2 4 2 8" xfId="40881"/>
    <cellStyle name="Normal 2 29 3 2 5" xfId="7012"/>
    <cellStyle name="Normal 2 29 3 2 5 2" xfId="12756"/>
    <cellStyle name="Normal 2 29 3 2 5 2 2" xfId="25952"/>
    <cellStyle name="Normal 2 29 3 2 5 3" xfId="18466"/>
    <cellStyle name="Normal 2 29 3 2 5 3 2" xfId="22217"/>
    <cellStyle name="Normal 2 29 3 2 5 4" xfId="14708"/>
    <cellStyle name="Normal 2 29 3 2 5 5" xfId="29689"/>
    <cellStyle name="Normal 2 29 3 2 5 6" xfId="33416"/>
    <cellStyle name="Normal 2 29 3 2 5 7" xfId="37151"/>
    <cellStyle name="Normal 2 29 3 2 5 8" xfId="40882"/>
    <cellStyle name="Normal 2 29 3 2 6" xfId="7013"/>
    <cellStyle name="Normal 2 29 3 2 6 2" xfId="12757"/>
    <cellStyle name="Normal 2 29 3 2 6 2 2" xfId="25953"/>
    <cellStyle name="Normal 2 29 3 2 6 3" xfId="18467"/>
    <cellStyle name="Normal 2 29 3 2 6 3 2" xfId="22218"/>
    <cellStyle name="Normal 2 29 3 2 6 4" xfId="14709"/>
    <cellStyle name="Normal 2 29 3 2 6 5" xfId="29690"/>
    <cellStyle name="Normal 2 29 3 2 6 6" xfId="33417"/>
    <cellStyle name="Normal 2 29 3 2 6 7" xfId="37152"/>
    <cellStyle name="Normal 2 29 3 2 6 8" xfId="40883"/>
    <cellStyle name="Normal 2 29 3 2 7" xfId="7014"/>
    <cellStyle name="Normal 2 29 3 2 7 2" xfId="12758"/>
    <cellStyle name="Normal 2 29 3 2 7 2 2" xfId="25954"/>
    <cellStyle name="Normal 2 29 3 2 7 3" xfId="18468"/>
    <cellStyle name="Normal 2 29 3 2 7 3 2" xfId="22219"/>
    <cellStyle name="Normal 2 29 3 2 7 4" xfId="14710"/>
    <cellStyle name="Normal 2 29 3 2 7 5" xfId="29691"/>
    <cellStyle name="Normal 2 29 3 2 7 6" xfId="33418"/>
    <cellStyle name="Normal 2 29 3 2 7 7" xfId="37153"/>
    <cellStyle name="Normal 2 29 3 2 7 8" xfId="40884"/>
    <cellStyle name="Normal 2 29 3 2 8" xfId="7015"/>
    <cellStyle name="Normal 2 29 3 2 8 2" xfId="12759"/>
    <cellStyle name="Normal 2 29 3 2 8 2 2" xfId="25955"/>
    <cellStyle name="Normal 2 29 3 2 8 3" xfId="18469"/>
    <cellStyle name="Normal 2 29 3 2 8 3 2" xfId="22220"/>
    <cellStyle name="Normal 2 29 3 2 8 4" xfId="14711"/>
    <cellStyle name="Normal 2 29 3 2 8 5" xfId="29692"/>
    <cellStyle name="Normal 2 29 3 2 8 6" xfId="33419"/>
    <cellStyle name="Normal 2 29 3 2 8 7" xfId="37154"/>
    <cellStyle name="Normal 2 29 3 2 8 8" xfId="40885"/>
    <cellStyle name="Normal 2 29 3 2 9" xfId="7016"/>
    <cellStyle name="Normal 2 29 3 2 9 2" xfId="12760"/>
    <cellStyle name="Normal 2 29 3 2 9 2 2" xfId="25956"/>
    <cellStyle name="Normal 2 29 3 2 9 3" xfId="18470"/>
    <cellStyle name="Normal 2 29 3 2 9 3 2" xfId="22221"/>
    <cellStyle name="Normal 2 29 3 2 9 4" xfId="14712"/>
    <cellStyle name="Normal 2 29 3 2 9 5" xfId="29693"/>
    <cellStyle name="Normal 2 29 3 2 9 6" xfId="33420"/>
    <cellStyle name="Normal 2 29 3 2 9 7" xfId="37155"/>
    <cellStyle name="Normal 2 29 3 2 9 8" xfId="40886"/>
    <cellStyle name="Normal 2 29 3 3" xfId="7017"/>
    <cellStyle name="Normal 2 29 3 3 10" xfId="7018"/>
    <cellStyle name="Normal 2 29 3 3 10 2" xfId="12762"/>
    <cellStyle name="Normal 2 29 3 3 10 2 2" xfId="25958"/>
    <cellStyle name="Normal 2 29 3 3 10 3" xfId="18472"/>
    <cellStyle name="Normal 2 29 3 3 10 3 2" xfId="22223"/>
    <cellStyle name="Normal 2 29 3 3 10 4" xfId="14714"/>
    <cellStyle name="Normal 2 29 3 3 10 5" xfId="29695"/>
    <cellStyle name="Normal 2 29 3 3 10 6" xfId="33422"/>
    <cellStyle name="Normal 2 29 3 3 10 7" xfId="37157"/>
    <cellStyle name="Normal 2 29 3 3 10 8" xfId="40888"/>
    <cellStyle name="Normal 2 29 3 3 11" xfId="7019"/>
    <cellStyle name="Normal 2 29 3 3 11 2" xfId="12763"/>
    <cellStyle name="Normal 2 29 3 3 11 2 2" xfId="25959"/>
    <cellStyle name="Normal 2 29 3 3 11 3" xfId="18473"/>
    <cellStyle name="Normal 2 29 3 3 11 3 2" xfId="22224"/>
    <cellStyle name="Normal 2 29 3 3 11 4" xfId="14715"/>
    <cellStyle name="Normal 2 29 3 3 11 5" xfId="29696"/>
    <cellStyle name="Normal 2 29 3 3 11 6" xfId="33423"/>
    <cellStyle name="Normal 2 29 3 3 11 7" xfId="37158"/>
    <cellStyle name="Normal 2 29 3 3 11 8" xfId="40889"/>
    <cellStyle name="Normal 2 29 3 3 12" xfId="7020"/>
    <cellStyle name="Normal 2 29 3 3 12 2" xfId="12764"/>
    <cellStyle name="Normal 2 29 3 3 12 2 2" xfId="25960"/>
    <cellStyle name="Normal 2 29 3 3 12 3" xfId="18474"/>
    <cellStyle name="Normal 2 29 3 3 12 3 2" xfId="22225"/>
    <cellStyle name="Normal 2 29 3 3 12 4" xfId="14716"/>
    <cellStyle name="Normal 2 29 3 3 12 5" xfId="29697"/>
    <cellStyle name="Normal 2 29 3 3 12 6" xfId="33424"/>
    <cellStyle name="Normal 2 29 3 3 12 7" xfId="37159"/>
    <cellStyle name="Normal 2 29 3 3 12 8" xfId="40890"/>
    <cellStyle name="Normal 2 29 3 3 13" xfId="12761"/>
    <cellStyle name="Normal 2 29 3 3 13 2" xfId="25957"/>
    <cellStyle name="Normal 2 29 3 3 14" xfId="18471"/>
    <cellStyle name="Normal 2 29 3 3 14 2" xfId="22222"/>
    <cellStyle name="Normal 2 29 3 3 15" xfId="14713"/>
    <cellStyle name="Normal 2 29 3 3 16" xfId="29694"/>
    <cellStyle name="Normal 2 29 3 3 17" xfId="33421"/>
    <cellStyle name="Normal 2 29 3 3 18" xfId="37156"/>
    <cellStyle name="Normal 2 29 3 3 19" xfId="40887"/>
    <cellStyle name="Normal 2 29 3 3 2" xfId="7021"/>
    <cellStyle name="Normal 2 29 3 3 2 10" xfId="7022"/>
    <cellStyle name="Normal 2 29 3 3 2 11" xfId="7023"/>
    <cellStyle name="Normal 2 29 3 3 2 2" xfId="7024"/>
    <cellStyle name="Normal 2 29 3 3 2 2 10" xfId="7025"/>
    <cellStyle name="Normal 2 29 3 3 2 2 10 2" xfId="12766"/>
    <cellStyle name="Normal 2 29 3 3 2 2 10 2 2" xfId="25962"/>
    <cellStyle name="Normal 2 29 3 3 2 2 10 3" xfId="18476"/>
    <cellStyle name="Normal 2 29 3 3 2 2 10 3 2" xfId="22227"/>
    <cellStyle name="Normal 2 29 3 3 2 2 10 4" xfId="14718"/>
    <cellStyle name="Normal 2 29 3 3 2 2 10 5" xfId="29699"/>
    <cellStyle name="Normal 2 29 3 3 2 2 10 6" xfId="33426"/>
    <cellStyle name="Normal 2 29 3 3 2 2 10 7" xfId="37161"/>
    <cellStyle name="Normal 2 29 3 3 2 2 10 8" xfId="40892"/>
    <cellStyle name="Normal 2 29 3 3 2 2 11" xfId="7026"/>
    <cellStyle name="Normal 2 29 3 3 2 2 11 2" xfId="12767"/>
    <cellStyle name="Normal 2 29 3 3 2 2 11 2 2" xfId="25963"/>
    <cellStyle name="Normal 2 29 3 3 2 2 11 3" xfId="18477"/>
    <cellStyle name="Normal 2 29 3 3 2 2 11 3 2" xfId="22228"/>
    <cellStyle name="Normal 2 29 3 3 2 2 11 4" xfId="14719"/>
    <cellStyle name="Normal 2 29 3 3 2 2 11 5" xfId="29700"/>
    <cellStyle name="Normal 2 29 3 3 2 2 11 6" xfId="33427"/>
    <cellStyle name="Normal 2 29 3 3 2 2 11 7" xfId="37162"/>
    <cellStyle name="Normal 2 29 3 3 2 2 11 8" xfId="40893"/>
    <cellStyle name="Normal 2 29 3 3 2 2 12" xfId="12765"/>
    <cellStyle name="Normal 2 29 3 3 2 2 12 2" xfId="25961"/>
    <cellStyle name="Normal 2 29 3 3 2 2 13" xfId="18475"/>
    <cellStyle name="Normal 2 29 3 3 2 2 13 2" xfId="22226"/>
    <cellStyle name="Normal 2 29 3 3 2 2 14" xfId="14717"/>
    <cellStyle name="Normal 2 29 3 3 2 2 15" xfId="29698"/>
    <cellStyle name="Normal 2 29 3 3 2 2 16" xfId="33425"/>
    <cellStyle name="Normal 2 29 3 3 2 2 17" xfId="37160"/>
    <cellStyle name="Normal 2 29 3 3 2 2 18" xfId="40891"/>
    <cellStyle name="Normal 2 29 3 3 2 2 2" xfId="7027"/>
    <cellStyle name="Normal 2 29 3 3 2 2 2 2" xfId="7028"/>
    <cellStyle name="Normal 2 29 3 3 2 2 2 2 2" xfId="12768"/>
    <cellStyle name="Normal 2 29 3 3 2 2 2 2 2 2" xfId="25964"/>
    <cellStyle name="Normal 2 29 3 3 2 2 2 2 3" xfId="18478"/>
    <cellStyle name="Normal 2 29 3 3 2 2 2 2 3 2" xfId="22229"/>
    <cellStyle name="Normal 2 29 3 3 2 2 2 2 4" xfId="14720"/>
    <cellStyle name="Normal 2 29 3 3 2 2 2 2 5" xfId="29701"/>
    <cellStyle name="Normal 2 29 3 3 2 2 2 2 6" xfId="33428"/>
    <cellStyle name="Normal 2 29 3 3 2 2 2 2 7" xfId="37163"/>
    <cellStyle name="Normal 2 29 3 3 2 2 2 2 8" xfId="40894"/>
    <cellStyle name="Normal 2 29 3 3 2 2 3" xfId="7029"/>
    <cellStyle name="Normal 2 29 3 3 2 2 3 2" xfId="12769"/>
    <cellStyle name="Normal 2 29 3 3 2 2 3 2 2" xfId="25965"/>
    <cellStyle name="Normal 2 29 3 3 2 2 3 3" xfId="18479"/>
    <cellStyle name="Normal 2 29 3 3 2 2 3 3 2" xfId="22230"/>
    <cellStyle name="Normal 2 29 3 3 2 2 3 4" xfId="14721"/>
    <cellStyle name="Normal 2 29 3 3 2 2 3 5" xfId="29702"/>
    <cellStyle name="Normal 2 29 3 3 2 2 3 6" xfId="33429"/>
    <cellStyle name="Normal 2 29 3 3 2 2 3 7" xfId="37164"/>
    <cellStyle name="Normal 2 29 3 3 2 2 3 8" xfId="40895"/>
    <cellStyle name="Normal 2 29 3 3 2 2 4" xfId="7030"/>
    <cellStyle name="Normal 2 29 3 3 2 2 4 2" xfId="12770"/>
    <cellStyle name="Normal 2 29 3 3 2 2 4 2 2" xfId="25966"/>
    <cellStyle name="Normal 2 29 3 3 2 2 4 3" xfId="18480"/>
    <cellStyle name="Normal 2 29 3 3 2 2 4 3 2" xfId="22231"/>
    <cellStyle name="Normal 2 29 3 3 2 2 4 4" xfId="14722"/>
    <cellStyle name="Normal 2 29 3 3 2 2 4 5" xfId="29703"/>
    <cellStyle name="Normal 2 29 3 3 2 2 4 6" xfId="33430"/>
    <cellStyle name="Normal 2 29 3 3 2 2 4 7" xfId="37165"/>
    <cellStyle name="Normal 2 29 3 3 2 2 4 8" xfId="40896"/>
    <cellStyle name="Normal 2 29 3 3 2 2 5" xfId="7031"/>
    <cellStyle name="Normal 2 29 3 3 2 2 5 2" xfId="12771"/>
    <cellStyle name="Normal 2 29 3 3 2 2 5 2 2" xfId="25967"/>
    <cellStyle name="Normal 2 29 3 3 2 2 5 3" xfId="18481"/>
    <cellStyle name="Normal 2 29 3 3 2 2 5 3 2" xfId="22232"/>
    <cellStyle name="Normal 2 29 3 3 2 2 5 4" xfId="14723"/>
    <cellStyle name="Normal 2 29 3 3 2 2 5 5" xfId="29704"/>
    <cellStyle name="Normal 2 29 3 3 2 2 5 6" xfId="33431"/>
    <cellStyle name="Normal 2 29 3 3 2 2 5 7" xfId="37166"/>
    <cellStyle name="Normal 2 29 3 3 2 2 5 8" xfId="40897"/>
    <cellStyle name="Normal 2 29 3 3 2 2 6" xfId="7032"/>
    <cellStyle name="Normal 2 29 3 3 2 2 6 2" xfId="12772"/>
    <cellStyle name="Normal 2 29 3 3 2 2 6 2 2" xfId="25968"/>
    <cellStyle name="Normal 2 29 3 3 2 2 6 3" xfId="18482"/>
    <cellStyle name="Normal 2 29 3 3 2 2 6 3 2" xfId="22233"/>
    <cellStyle name="Normal 2 29 3 3 2 2 6 4" xfId="14724"/>
    <cellStyle name="Normal 2 29 3 3 2 2 6 5" xfId="29705"/>
    <cellStyle name="Normal 2 29 3 3 2 2 6 6" xfId="33432"/>
    <cellStyle name="Normal 2 29 3 3 2 2 6 7" xfId="37167"/>
    <cellStyle name="Normal 2 29 3 3 2 2 6 8" xfId="40898"/>
    <cellStyle name="Normal 2 29 3 3 2 2 7" xfId="7033"/>
    <cellStyle name="Normal 2 29 3 3 2 2 7 2" xfId="12773"/>
    <cellStyle name="Normal 2 29 3 3 2 2 7 2 2" xfId="25969"/>
    <cellStyle name="Normal 2 29 3 3 2 2 7 3" xfId="18483"/>
    <cellStyle name="Normal 2 29 3 3 2 2 7 3 2" xfId="22234"/>
    <cellStyle name="Normal 2 29 3 3 2 2 7 4" xfId="14725"/>
    <cellStyle name="Normal 2 29 3 3 2 2 7 5" xfId="29706"/>
    <cellStyle name="Normal 2 29 3 3 2 2 7 6" xfId="33433"/>
    <cellStyle name="Normal 2 29 3 3 2 2 7 7" xfId="37168"/>
    <cellStyle name="Normal 2 29 3 3 2 2 7 8" xfId="40899"/>
    <cellStyle name="Normal 2 29 3 3 2 2 8" xfId="7034"/>
    <cellStyle name="Normal 2 29 3 3 2 2 8 2" xfId="12774"/>
    <cellStyle name="Normal 2 29 3 3 2 2 8 2 2" xfId="25970"/>
    <cellStyle name="Normal 2 29 3 3 2 2 8 3" xfId="18484"/>
    <cellStyle name="Normal 2 29 3 3 2 2 8 3 2" xfId="22235"/>
    <cellStyle name="Normal 2 29 3 3 2 2 8 4" xfId="14726"/>
    <cellStyle name="Normal 2 29 3 3 2 2 8 5" xfId="29707"/>
    <cellStyle name="Normal 2 29 3 3 2 2 8 6" xfId="33434"/>
    <cellStyle name="Normal 2 29 3 3 2 2 8 7" xfId="37169"/>
    <cellStyle name="Normal 2 29 3 3 2 2 8 8" xfId="40900"/>
    <cellStyle name="Normal 2 29 3 3 2 2 9" xfId="7035"/>
    <cellStyle name="Normal 2 29 3 3 2 2 9 2" xfId="12775"/>
    <cellStyle name="Normal 2 29 3 3 2 2 9 2 2" xfId="25971"/>
    <cellStyle name="Normal 2 29 3 3 2 2 9 3" xfId="18485"/>
    <cellStyle name="Normal 2 29 3 3 2 2 9 3 2" xfId="22236"/>
    <cellStyle name="Normal 2 29 3 3 2 2 9 4" xfId="14727"/>
    <cellStyle name="Normal 2 29 3 3 2 2 9 5" xfId="29708"/>
    <cellStyle name="Normal 2 29 3 3 2 2 9 6" xfId="33435"/>
    <cellStyle name="Normal 2 29 3 3 2 2 9 7" xfId="37170"/>
    <cellStyle name="Normal 2 29 3 3 2 2 9 8" xfId="40901"/>
    <cellStyle name="Normal 2 29 3 3 2 3" xfId="7036"/>
    <cellStyle name="Normal 2 29 3 3 2 3 2" xfId="7037"/>
    <cellStyle name="Normal 2 29 3 3 2 3 3" xfId="12776"/>
    <cellStyle name="Normal 2 29 3 3 2 3 3 2" xfId="25972"/>
    <cellStyle name="Normal 2 29 3 3 2 3 4" xfId="18486"/>
    <cellStyle name="Normal 2 29 3 3 2 3 4 2" xfId="22237"/>
    <cellStyle name="Normal 2 29 3 3 2 3 5" xfId="14728"/>
    <cellStyle name="Normal 2 29 3 3 2 3 6" xfId="29709"/>
    <cellStyle name="Normal 2 29 3 3 2 3 7" xfId="33436"/>
    <cellStyle name="Normal 2 29 3 3 2 3 8" xfId="37171"/>
    <cellStyle name="Normal 2 29 3 3 2 3 9" xfId="40902"/>
    <cellStyle name="Normal 2 29 3 3 2 4" xfId="7038"/>
    <cellStyle name="Normal 2 29 3 3 2 5" xfId="7039"/>
    <cellStyle name="Normal 2 29 3 3 2 6" xfId="7040"/>
    <cellStyle name="Normal 2 29 3 3 2 7" xfId="7041"/>
    <cellStyle name="Normal 2 29 3 3 2 8" xfId="7042"/>
    <cellStyle name="Normal 2 29 3 3 2 9" xfId="7043"/>
    <cellStyle name="Normal 2 29 3 3 3" xfId="7044"/>
    <cellStyle name="Normal 2 29 3 3 3 2" xfId="7045"/>
    <cellStyle name="Normal 2 29 3 3 3 2 2" xfId="12781"/>
    <cellStyle name="Normal 2 29 3 3 3 2 2 2" xfId="25973"/>
    <cellStyle name="Normal 2 29 3 3 3 2 3" xfId="18487"/>
    <cellStyle name="Normal 2 29 3 3 3 2 3 2" xfId="22238"/>
    <cellStyle name="Normal 2 29 3 3 3 2 4" xfId="14729"/>
    <cellStyle name="Normal 2 29 3 3 3 2 5" xfId="29710"/>
    <cellStyle name="Normal 2 29 3 3 3 2 6" xfId="33437"/>
    <cellStyle name="Normal 2 29 3 3 3 2 7" xfId="37172"/>
    <cellStyle name="Normal 2 29 3 3 3 2 8" xfId="40903"/>
    <cellStyle name="Normal 2 29 3 3 4" xfId="7046"/>
    <cellStyle name="Normal 2 29 3 3 4 2" xfId="12782"/>
    <cellStyle name="Normal 2 29 3 3 4 2 2" xfId="25974"/>
    <cellStyle name="Normal 2 29 3 3 4 3" xfId="18488"/>
    <cellStyle name="Normal 2 29 3 3 4 3 2" xfId="22239"/>
    <cellStyle name="Normal 2 29 3 3 4 4" xfId="14730"/>
    <cellStyle name="Normal 2 29 3 3 4 5" xfId="29711"/>
    <cellStyle name="Normal 2 29 3 3 4 6" xfId="33438"/>
    <cellStyle name="Normal 2 29 3 3 4 7" xfId="37173"/>
    <cellStyle name="Normal 2 29 3 3 4 8" xfId="40904"/>
    <cellStyle name="Normal 2 29 3 3 5" xfId="7047"/>
    <cellStyle name="Normal 2 29 3 3 5 2" xfId="12783"/>
    <cellStyle name="Normal 2 29 3 3 5 2 2" xfId="25975"/>
    <cellStyle name="Normal 2 29 3 3 5 3" xfId="18489"/>
    <cellStyle name="Normal 2 29 3 3 5 3 2" xfId="22240"/>
    <cellStyle name="Normal 2 29 3 3 5 4" xfId="14731"/>
    <cellStyle name="Normal 2 29 3 3 5 5" xfId="29712"/>
    <cellStyle name="Normal 2 29 3 3 5 6" xfId="33439"/>
    <cellStyle name="Normal 2 29 3 3 5 7" xfId="37174"/>
    <cellStyle name="Normal 2 29 3 3 5 8" xfId="40905"/>
    <cellStyle name="Normal 2 29 3 3 6" xfId="7048"/>
    <cellStyle name="Normal 2 29 3 3 6 2" xfId="12784"/>
    <cellStyle name="Normal 2 29 3 3 6 2 2" xfId="25976"/>
    <cellStyle name="Normal 2 29 3 3 6 3" xfId="18490"/>
    <cellStyle name="Normal 2 29 3 3 6 3 2" xfId="22241"/>
    <cellStyle name="Normal 2 29 3 3 6 4" xfId="14732"/>
    <cellStyle name="Normal 2 29 3 3 6 5" xfId="29713"/>
    <cellStyle name="Normal 2 29 3 3 6 6" xfId="33440"/>
    <cellStyle name="Normal 2 29 3 3 6 7" xfId="37175"/>
    <cellStyle name="Normal 2 29 3 3 6 8" xfId="40906"/>
    <cellStyle name="Normal 2 29 3 3 7" xfId="7049"/>
    <cellStyle name="Normal 2 29 3 3 7 2" xfId="12785"/>
    <cellStyle name="Normal 2 29 3 3 7 2 2" xfId="25977"/>
    <cellStyle name="Normal 2 29 3 3 7 3" xfId="18491"/>
    <cellStyle name="Normal 2 29 3 3 7 3 2" xfId="22242"/>
    <cellStyle name="Normal 2 29 3 3 7 4" xfId="14733"/>
    <cellStyle name="Normal 2 29 3 3 7 5" xfId="29714"/>
    <cellStyle name="Normal 2 29 3 3 7 6" xfId="33441"/>
    <cellStyle name="Normal 2 29 3 3 7 7" xfId="37176"/>
    <cellStyle name="Normal 2 29 3 3 7 8" xfId="40907"/>
    <cellStyle name="Normal 2 29 3 3 8" xfId="7050"/>
    <cellStyle name="Normal 2 29 3 3 8 2" xfId="12786"/>
    <cellStyle name="Normal 2 29 3 3 8 2 2" xfId="25978"/>
    <cellStyle name="Normal 2 29 3 3 8 3" xfId="18492"/>
    <cellStyle name="Normal 2 29 3 3 8 3 2" xfId="22243"/>
    <cellStyle name="Normal 2 29 3 3 8 4" xfId="14734"/>
    <cellStyle name="Normal 2 29 3 3 8 5" xfId="29715"/>
    <cellStyle name="Normal 2 29 3 3 8 6" xfId="33442"/>
    <cellStyle name="Normal 2 29 3 3 8 7" xfId="37177"/>
    <cellStyle name="Normal 2 29 3 3 8 8" xfId="40908"/>
    <cellStyle name="Normal 2 29 3 3 9" xfId="7051"/>
    <cellStyle name="Normal 2 29 3 3 9 2" xfId="12787"/>
    <cellStyle name="Normal 2 29 3 3 9 2 2" xfId="25979"/>
    <cellStyle name="Normal 2 29 3 3 9 3" xfId="18493"/>
    <cellStyle name="Normal 2 29 3 3 9 3 2" xfId="22244"/>
    <cellStyle name="Normal 2 29 3 3 9 4" xfId="14735"/>
    <cellStyle name="Normal 2 29 3 3 9 5" xfId="29716"/>
    <cellStyle name="Normal 2 29 3 3 9 6" xfId="33443"/>
    <cellStyle name="Normal 2 29 3 3 9 7" xfId="37178"/>
    <cellStyle name="Normal 2 29 3 3 9 8" xfId="40909"/>
    <cellStyle name="Normal 2 29 3 4" xfId="7052"/>
    <cellStyle name="Normal 2 29 3 4 10" xfId="7053"/>
    <cellStyle name="Normal 2 29 3 4 10 2" xfId="12789"/>
    <cellStyle name="Normal 2 29 3 4 10 2 2" xfId="25981"/>
    <cellStyle name="Normal 2 29 3 4 10 3" xfId="18495"/>
    <cellStyle name="Normal 2 29 3 4 10 3 2" xfId="22246"/>
    <cellStyle name="Normal 2 29 3 4 10 4" xfId="14737"/>
    <cellStyle name="Normal 2 29 3 4 10 5" xfId="29718"/>
    <cellStyle name="Normal 2 29 3 4 10 6" xfId="33445"/>
    <cellStyle name="Normal 2 29 3 4 10 7" xfId="37180"/>
    <cellStyle name="Normal 2 29 3 4 10 8" xfId="40911"/>
    <cellStyle name="Normal 2 29 3 4 11" xfId="7054"/>
    <cellStyle name="Normal 2 29 3 4 11 2" xfId="12790"/>
    <cellStyle name="Normal 2 29 3 4 11 2 2" xfId="25982"/>
    <cellStyle name="Normal 2 29 3 4 11 3" xfId="18496"/>
    <cellStyle name="Normal 2 29 3 4 11 3 2" xfId="22247"/>
    <cellStyle name="Normal 2 29 3 4 11 4" xfId="14738"/>
    <cellStyle name="Normal 2 29 3 4 11 5" xfId="29719"/>
    <cellStyle name="Normal 2 29 3 4 11 6" xfId="33446"/>
    <cellStyle name="Normal 2 29 3 4 11 7" xfId="37181"/>
    <cellStyle name="Normal 2 29 3 4 11 8" xfId="40912"/>
    <cellStyle name="Normal 2 29 3 4 12" xfId="12788"/>
    <cellStyle name="Normal 2 29 3 4 12 2" xfId="25980"/>
    <cellStyle name="Normal 2 29 3 4 13" xfId="18494"/>
    <cellStyle name="Normal 2 29 3 4 13 2" xfId="22245"/>
    <cellStyle name="Normal 2 29 3 4 14" xfId="14736"/>
    <cellStyle name="Normal 2 29 3 4 15" xfId="29717"/>
    <cellStyle name="Normal 2 29 3 4 16" xfId="33444"/>
    <cellStyle name="Normal 2 29 3 4 17" xfId="37179"/>
    <cellStyle name="Normal 2 29 3 4 18" xfId="40910"/>
    <cellStyle name="Normal 2 29 3 4 2" xfId="7055"/>
    <cellStyle name="Normal 2 29 3 4 2 2" xfId="7056"/>
    <cellStyle name="Normal 2 29 3 4 2 2 2" xfId="12792"/>
    <cellStyle name="Normal 2 29 3 4 2 2 2 2" xfId="25983"/>
    <cellStyle name="Normal 2 29 3 4 2 2 3" xfId="18497"/>
    <cellStyle name="Normal 2 29 3 4 2 2 3 2" xfId="22248"/>
    <cellStyle name="Normal 2 29 3 4 2 2 4" xfId="14739"/>
    <cellStyle name="Normal 2 29 3 4 2 2 5" xfId="29720"/>
    <cellStyle name="Normal 2 29 3 4 2 2 6" xfId="33447"/>
    <cellStyle name="Normal 2 29 3 4 2 2 7" xfId="37182"/>
    <cellStyle name="Normal 2 29 3 4 2 2 8" xfId="40913"/>
    <cellStyle name="Normal 2 29 3 4 3" xfId="7057"/>
    <cellStyle name="Normal 2 29 3 4 3 2" xfId="12793"/>
    <cellStyle name="Normal 2 29 3 4 3 2 2" xfId="25984"/>
    <cellStyle name="Normal 2 29 3 4 3 3" xfId="18498"/>
    <cellStyle name="Normal 2 29 3 4 3 3 2" xfId="22249"/>
    <cellStyle name="Normal 2 29 3 4 3 4" xfId="14740"/>
    <cellStyle name="Normal 2 29 3 4 3 5" xfId="29721"/>
    <cellStyle name="Normal 2 29 3 4 3 6" xfId="33448"/>
    <cellStyle name="Normal 2 29 3 4 3 7" xfId="37183"/>
    <cellStyle name="Normal 2 29 3 4 3 8" xfId="40914"/>
    <cellStyle name="Normal 2 29 3 4 4" xfId="7058"/>
    <cellStyle name="Normal 2 29 3 4 4 2" xfId="12794"/>
    <cellStyle name="Normal 2 29 3 4 4 2 2" xfId="25985"/>
    <cellStyle name="Normal 2 29 3 4 4 3" xfId="18499"/>
    <cellStyle name="Normal 2 29 3 4 4 3 2" xfId="22250"/>
    <cellStyle name="Normal 2 29 3 4 4 4" xfId="14741"/>
    <cellStyle name="Normal 2 29 3 4 4 5" xfId="29722"/>
    <cellStyle name="Normal 2 29 3 4 4 6" xfId="33449"/>
    <cellStyle name="Normal 2 29 3 4 4 7" xfId="37184"/>
    <cellStyle name="Normal 2 29 3 4 4 8" xfId="40915"/>
    <cellStyle name="Normal 2 29 3 4 5" xfId="7059"/>
    <cellStyle name="Normal 2 29 3 4 5 2" xfId="12795"/>
    <cellStyle name="Normal 2 29 3 4 5 2 2" xfId="25986"/>
    <cellStyle name="Normal 2 29 3 4 5 3" xfId="18500"/>
    <cellStyle name="Normal 2 29 3 4 5 3 2" xfId="22251"/>
    <cellStyle name="Normal 2 29 3 4 5 4" xfId="14742"/>
    <cellStyle name="Normal 2 29 3 4 5 5" xfId="29723"/>
    <cellStyle name="Normal 2 29 3 4 5 6" xfId="33450"/>
    <cellStyle name="Normal 2 29 3 4 5 7" xfId="37185"/>
    <cellStyle name="Normal 2 29 3 4 5 8" xfId="40916"/>
    <cellStyle name="Normal 2 29 3 4 6" xfId="7060"/>
    <cellStyle name="Normal 2 29 3 4 6 2" xfId="12796"/>
    <cellStyle name="Normal 2 29 3 4 6 2 2" xfId="25987"/>
    <cellStyle name="Normal 2 29 3 4 6 3" xfId="18501"/>
    <cellStyle name="Normal 2 29 3 4 6 3 2" xfId="22252"/>
    <cellStyle name="Normal 2 29 3 4 6 4" xfId="14743"/>
    <cellStyle name="Normal 2 29 3 4 6 5" xfId="29724"/>
    <cellStyle name="Normal 2 29 3 4 6 6" xfId="33451"/>
    <cellStyle name="Normal 2 29 3 4 6 7" xfId="37186"/>
    <cellStyle name="Normal 2 29 3 4 6 8" xfId="40917"/>
    <cellStyle name="Normal 2 29 3 4 7" xfId="7061"/>
    <cellStyle name="Normal 2 29 3 4 7 2" xfId="12797"/>
    <cellStyle name="Normal 2 29 3 4 7 2 2" xfId="25988"/>
    <cellStyle name="Normal 2 29 3 4 7 3" xfId="18502"/>
    <cellStyle name="Normal 2 29 3 4 7 3 2" xfId="22253"/>
    <cellStyle name="Normal 2 29 3 4 7 4" xfId="14744"/>
    <cellStyle name="Normal 2 29 3 4 7 5" xfId="29725"/>
    <cellStyle name="Normal 2 29 3 4 7 6" xfId="33452"/>
    <cellStyle name="Normal 2 29 3 4 7 7" xfId="37187"/>
    <cellStyle name="Normal 2 29 3 4 7 8" xfId="40918"/>
    <cellStyle name="Normal 2 29 3 4 8" xfId="7062"/>
    <cellStyle name="Normal 2 29 3 4 8 2" xfId="12798"/>
    <cellStyle name="Normal 2 29 3 4 8 2 2" xfId="25989"/>
    <cellStyle name="Normal 2 29 3 4 8 3" xfId="18503"/>
    <cellStyle name="Normal 2 29 3 4 8 3 2" xfId="22254"/>
    <cellStyle name="Normal 2 29 3 4 8 4" xfId="14745"/>
    <cellStyle name="Normal 2 29 3 4 8 5" xfId="29726"/>
    <cellStyle name="Normal 2 29 3 4 8 6" xfId="33453"/>
    <cellStyle name="Normal 2 29 3 4 8 7" xfId="37188"/>
    <cellStyle name="Normal 2 29 3 4 8 8" xfId="40919"/>
    <cellStyle name="Normal 2 29 3 4 9" xfId="7063"/>
    <cellStyle name="Normal 2 29 3 4 9 2" xfId="12799"/>
    <cellStyle name="Normal 2 29 3 4 9 2 2" xfId="25990"/>
    <cellStyle name="Normal 2 29 3 4 9 3" xfId="18504"/>
    <cellStyle name="Normal 2 29 3 4 9 3 2" xfId="22255"/>
    <cellStyle name="Normal 2 29 3 4 9 4" xfId="14746"/>
    <cellStyle name="Normal 2 29 3 4 9 5" xfId="29727"/>
    <cellStyle name="Normal 2 29 3 4 9 6" xfId="33454"/>
    <cellStyle name="Normal 2 29 3 4 9 7" xfId="37189"/>
    <cellStyle name="Normal 2 29 3 4 9 8" xfId="40920"/>
    <cellStyle name="Normal 2 29 3 5" xfId="7064"/>
    <cellStyle name="Normal 2 29 3 5 2" xfId="7065"/>
    <cellStyle name="Normal 2 29 3 5 3" xfId="12800"/>
    <cellStyle name="Normal 2 29 3 5 3 2" xfId="25991"/>
    <cellStyle name="Normal 2 29 3 5 4" xfId="18505"/>
    <cellStyle name="Normal 2 29 3 5 4 2" xfId="22256"/>
    <cellStyle name="Normal 2 29 3 5 5" xfId="14747"/>
    <cellStyle name="Normal 2 29 3 5 6" xfId="29728"/>
    <cellStyle name="Normal 2 29 3 5 7" xfId="33455"/>
    <cellStyle name="Normal 2 29 3 5 8" xfId="37190"/>
    <cellStyle name="Normal 2 29 3 5 9" xfId="40921"/>
    <cellStyle name="Normal 2 29 3 6" xfId="7066"/>
    <cellStyle name="Normal 2 29 3 7" xfId="7067"/>
    <cellStyle name="Normal 2 29 3 8" xfId="7068"/>
    <cellStyle name="Normal 2 29 3 9" xfId="7069"/>
    <cellStyle name="Normal 2 29 4" xfId="7070"/>
    <cellStyle name="Normal 2 29 4 10" xfId="7071"/>
    <cellStyle name="Normal 2 29 4 11" xfId="7072"/>
    <cellStyle name="Normal 2 29 4 12" xfId="7073"/>
    <cellStyle name="Normal 2 29 4 2" xfId="7074"/>
    <cellStyle name="Normal 2 29 4 2 10" xfId="7075"/>
    <cellStyle name="Normal 2 29 4 2 10 2" xfId="12805"/>
    <cellStyle name="Normal 2 29 4 2 10 2 2" xfId="25993"/>
    <cellStyle name="Normal 2 29 4 2 10 3" xfId="18507"/>
    <cellStyle name="Normal 2 29 4 2 10 3 2" xfId="22258"/>
    <cellStyle name="Normal 2 29 4 2 10 4" xfId="14749"/>
    <cellStyle name="Normal 2 29 4 2 10 5" xfId="29730"/>
    <cellStyle name="Normal 2 29 4 2 10 6" xfId="33457"/>
    <cellStyle name="Normal 2 29 4 2 10 7" xfId="37192"/>
    <cellStyle name="Normal 2 29 4 2 10 8" xfId="40923"/>
    <cellStyle name="Normal 2 29 4 2 11" xfId="7076"/>
    <cellStyle name="Normal 2 29 4 2 11 2" xfId="12806"/>
    <cellStyle name="Normal 2 29 4 2 11 2 2" xfId="25994"/>
    <cellStyle name="Normal 2 29 4 2 11 3" xfId="18508"/>
    <cellStyle name="Normal 2 29 4 2 11 3 2" xfId="22259"/>
    <cellStyle name="Normal 2 29 4 2 11 4" xfId="14750"/>
    <cellStyle name="Normal 2 29 4 2 11 5" xfId="29731"/>
    <cellStyle name="Normal 2 29 4 2 11 6" xfId="33458"/>
    <cellStyle name="Normal 2 29 4 2 11 7" xfId="37193"/>
    <cellStyle name="Normal 2 29 4 2 11 8" xfId="40924"/>
    <cellStyle name="Normal 2 29 4 2 12" xfId="7077"/>
    <cellStyle name="Normal 2 29 4 2 12 2" xfId="12807"/>
    <cellStyle name="Normal 2 29 4 2 12 2 2" xfId="25995"/>
    <cellStyle name="Normal 2 29 4 2 12 3" xfId="18509"/>
    <cellStyle name="Normal 2 29 4 2 12 3 2" xfId="22260"/>
    <cellStyle name="Normal 2 29 4 2 12 4" xfId="14751"/>
    <cellStyle name="Normal 2 29 4 2 12 5" xfId="29732"/>
    <cellStyle name="Normal 2 29 4 2 12 6" xfId="33459"/>
    <cellStyle name="Normal 2 29 4 2 12 7" xfId="37194"/>
    <cellStyle name="Normal 2 29 4 2 12 8" xfId="40925"/>
    <cellStyle name="Normal 2 29 4 2 13" xfId="12804"/>
    <cellStyle name="Normal 2 29 4 2 13 2" xfId="25992"/>
    <cellStyle name="Normal 2 29 4 2 14" xfId="18506"/>
    <cellStyle name="Normal 2 29 4 2 14 2" xfId="22257"/>
    <cellStyle name="Normal 2 29 4 2 15" xfId="14748"/>
    <cellStyle name="Normal 2 29 4 2 16" xfId="29729"/>
    <cellStyle name="Normal 2 29 4 2 17" xfId="33456"/>
    <cellStyle name="Normal 2 29 4 2 18" xfId="37191"/>
    <cellStyle name="Normal 2 29 4 2 19" xfId="40922"/>
    <cellStyle name="Normal 2 29 4 2 2" xfId="7078"/>
    <cellStyle name="Normal 2 29 4 2 2 10" xfId="7079"/>
    <cellStyle name="Normal 2 29 4 2 2 11" xfId="7080"/>
    <cellStyle name="Normal 2 29 4 2 2 2" xfId="7081"/>
    <cellStyle name="Normal 2 29 4 2 2 2 10" xfId="7082"/>
    <cellStyle name="Normal 2 29 4 2 2 2 10 2" xfId="12812"/>
    <cellStyle name="Normal 2 29 4 2 2 2 10 2 2" xfId="25997"/>
    <cellStyle name="Normal 2 29 4 2 2 2 10 3" xfId="18511"/>
    <cellStyle name="Normal 2 29 4 2 2 2 10 3 2" xfId="22262"/>
    <cellStyle name="Normal 2 29 4 2 2 2 10 4" xfId="14753"/>
    <cellStyle name="Normal 2 29 4 2 2 2 10 5" xfId="29734"/>
    <cellStyle name="Normal 2 29 4 2 2 2 10 6" xfId="33461"/>
    <cellStyle name="Normal 2 29 4 2 2 2 10 7" xfId="37196"/>
    <cellStyle name="Normal 2 29 4 2 2 2 10 8" xfId="40927"/>
    <cellStyle name="Normal 2 29 4 2 2 2 11" xfId="7083"/>
    <cellStyle name="Normal 2 29 4 2 2 2 11 2" xfId="12813"/>
    <cellStyle name="Normal 2 29 4 2 2 2 11 2 2" xfId="25998"/>
    <cellStyle name="Normal 2 29 4 2 2 2 11 3" xfId="18512"/>
    <cellStyle name="Normal 2 29 4 2 2 2 11 3 2" xfId="22263"/>
    <cellStyle name="Normal 2 29 4 2 2 2 11 4" xfId="14754"/>
    <cellStyle name="Normal 2 29 4 2 2 2 11 5" xfId="29735"/>
    <cellStyle name="Normal 2 29 4 2 2 2 11 6" xfId="33462"/>
    <cellStyle name="Normal 2 29 4 2 2 2 11 7" xfId="37197"/>
    <cellStyle name="Normal 2 29 4 2 2 2 11 8" xfId="40928"/>
    <cellStyle name="Normal 2 29 4 2 2 2 12" xfId="12811"/>
    <cellStyle name="Normal 2 29 4 2 2 2 12 2" xfId="25996"/>
    <cellStyle name="Normal 2 29 4 2 2 2 13" xfId="18510"/>
    <cellStyle name="Normal 2 29 4 2 2 2 13 2" xfId="22261"/>
    <cellStyle name="Normal 2 29 4 2 2 2 14" xfId="14752"/>
    <cellStyle name="Normal 2 29 4 2 2 2 15" xfId="29733"/>
    <cellStyle name="Normal 2 29 4 2 2 2 16" xfId="33460"/>
    <cellStyle name="Normal 2 29 4 2 2 2 17" xfId="37195"/>
    <cellStyle name="Normal 2 29 4 2 2 2 18" xfId="40926"/>
    <cellStyle name="Normal 2 29 4 2 2 2 2" xfId="7084"/>
    <cellStyle name="Normal 2 29 4 2 2 2 2 2" xfId="7085"/>
    <cellStyle name="Normal 2 29 4 2 2 2 2 2 2" xfId="12815"/>
    <cellStyle name="Normal 2 29 4 2 2 2 2 2 2 2" xfId="25999"/>
    <cellStyle name="Normal 2 29 4 2 2 2 2 2 3" xfId="18513"/>
    <cellStyle name="Normal 2 29 4 2 2 2 2 2 3 2" xfId="22264"/>
    <cellStyle name="Normal 2 29 4 2 2 2 2 2 4" xfId="14755"/>
    <cellStyle name="Normal 2 29 4 2 2 2 2 2 5" xfId="29736"/>
    <cellStyle name="Normal 2 29 4 2 2 2 2 2 6" xfId="33463"/>
    <cellStyle name="Normal 2 29 4 2 2 2 2 2 7" xfId="37198"/>
    <cellStyle name="Normal 2 29 4 2 2 2 2 2 8" xfId="40929"/>
    <cellStyle name="Normal 2 29 4 2 2 2 3" xfId="7086"/>
    <cellStyle name="Normal 2 29 4 2 2 2 3 2" xfId="12816"/>
    <cellStyle name="Normal 2 29 4 2 2 2 3 2 2" xfId="26000"/>
    <cellStyle name="Normal 2 29 4 2 2 2 3 3" xfId="18514"/>
    <cellStyle name="Normal 2 29 4 2 2 2 3 3 2" xfId="22265"/>
    <cellStyle name="Normal 2 29 4 2 2 2 3 4" xfId="14756"/>
    <cellStyle name="Normal 2 29 4 2 2 2 3 5" xfId="29737"/>
    <cellStyle name="Normal 2 29 4 2 2 2 3 6" xfId="33464"/>
    <cellStyle name="Normal 2 29 4 2 2 2 3 7" xfId="37199"/>
    <cellStyle name="Normal 2 29 4 2 2 2 3 8" xfId="40930"/>
    <cellStyle name="Normal 2 29 4 2 2 2 4" xfId="7087"/>
    <cellStyle name="Normal 2 29 4 2 2 2 4 2" xfId="12817"/>
    <cellStyle name="Normal 2 29 4 2 2 2 4 2 2" xfId="26001"/>
    <cellStyle name="Normal 2 29 4 2 2 2 4 3" xfId="18515"/>
    <cellStyle name="Normal 2 29 4 2 2 2 4 3 2" xfId="22266"/>
    <cellStyle name="Normal 2 29 4 2 2 2 4 4" xfId="14757"/>
    <cellStyle name="Normal 2 29 4 2 2 2 4 5" xfId="29738"/>
    <cellStyle name="Normal 2 29 4 2 2 2 4 6" xfId="33465"/>
    <cellStyle name="Normal 2 29 4 2 2 2 4 7" xfId="37200"/>
    <cellStyle name="Normal 2 29 4 2 2 2 4 8" xfId="40931"/>
    <cellStyle name="Normal 2 29 4 2 2 2 5" xfId="7088"/>
    <cellStyle name="Normal 2 29 4 2 2 2 5 2" xfId="12818"/>
    <cellStyle name="Normal 2 29 4 2 2 2 5 2 2" xfId="26002"/>
    <cellStyle name="Normal 2 29 4 2 2 2 5 3" xfId="18516"/>
    <cellStyle name="Normal 2 29 4 2 2 2 5 3 2" xfId="22267"/>
    <cellStyle name="Normal 2 29 4 2 2 2 5 4" xfId="14758"/>
    <cellStyle name="Normal 2 29 4 2 2 2 5 5" xfId="29739"/>
    <cellStyle name="Normal 2 29 4 2 2 2 5 6" xfId="33466"/>
    <cellStyle name="Normal 2 29 4 2 2 2 5 7" xfId="37201"/>
    <cellStyle name="Normal 2 29 4 2 2 2 5 8" xfId="40932"/>
    <cellStyle name="Normal 2 29 4 2 2 2 6" xfId="7089"/>
    <cellStyle name="Normal 2 29 4 2 2 2 6 2" xfId="12819"/>
    <cellStyle name="Normal 2 29 4 2 2 2 6 2 2" xfId="26003"/>
    <cellStyle name="Normal 2 29 4 2 2 2 6 3" xfId="18517"/>
    <cellStyle name="Normal 2 29 4 2 2 2 6 3 2" xfId="22268"/>
    <cellStyle name="Normal 2 29 4 2 2 2 6 4" xfId="14759"/>
    <cellStyle name="Normal 2 29 4 2 2 2 6 5" xfId="29740"/>
    <cellStyle name="Normal 2 29 4 2 2 2 6 6" xfId="33467"/>
    <cellStyle name="Normal 2 29 4 2 2 2 6 7" xfId="37202"/>
    <cellStyle name="Normal 2 29 4 2 2 2 6 8" xfId="40933"/>
    <cellStyle name="Normal 2 29 4 2 2 2 7" xfId="7090"/>
    <cellStyle name="Normal 2 29 4 2 2 2 7 2" xfId="12820"/>
    <cellStyle name="Normal 2 29 4 2 2 2 7 2 2" xfId="26004"/>
    <cellStyle name="Normal 2 29 4 2 2 2 7 3" xfId="18518"/>
    <cellStyle name="Normal 2 29 4 2 2 2 7 3 2" xfId="22269"/>
    <cellStyle name="Normal 2 29 4 2 2 2 7 4" xfId="14760"/>
    <cellStyle name="Normal 2 29 4 2 2 2 7 5" xfId="29741"/>
    <cellStyle name="Normal 2 29 4 2 2 2 7 6" xfId="33468"/>
    <cellStyle name="Normal 2 29 4 2 2 2 7 7" xfId="37203"/>
    <cellStyle name="Normal 2 29 4 2 2 2 7 8" xfId="40934"/>
    <cellStyle name="Normal 2 29 4 2 2 2 8" xfId="7091"/>
    <cellStyle name="Normal 2 29 4 2 2 2 8 2" xfId="12821"/>
    <cellStyle name="Normal 2 29 4 2 2 2 8 2 2" xfId="26005"/>
    <cellStyle name="Normal 2 29 4 2 2 2 8 3" xfId="18519"/>
    <cellStyle name="Normal 2 29 4 2 2 2 8 3 2" xfId="22270"/>
    <cellStyle name="Normal 2 29 4 2 2 2 8 4" xfId="14761"/>
    <cellStyle name="Normal 2 29 4 2 2 2 8 5" xfId="29742"/>
    <cellStyle name="Normal 2 29 4 2 2 2 8 6" xfId="33469"/>
    <cellStyle name="Normal 2 29 4 2 2 2 8 7" xfId="37204"/>
    <cellStyle name="Normal 2 29 4 2 2 2 8 8" xfId="40935"/>
    <cellStyle name="Normal 2 29 4 2 2 2 9" xfId="7092"/>
    <cellStyle name="Normal 2 29 4 2 2 2 9 2" xfId="12822"/>
    <cellStyle name="Normal 2 29 4 2 2 2 9 2 2" xfId="26006"/>
    <cellStyle name="Normal 2 29 4 2 2 2 9 3" xfId="18520"/>
    <cellStyle name="Normal 2 29 4 2 2 2 9 3 2" xfId="22271"/>
    <cellStyle name="Normal 2 29 4 2 2 2 9 4" xfId="14762"/>
    <cellStyle name="Normal 2 29 4 2 2 2 9 5" xfId="29743"/>
    <cellStyle name="Normal 2 29 4 2 2 2 9 6" xfId="33470"/>
    <cellStyle name="Normal 2 29 4 2 2 2 9 7" xfId="37205"/>
    <cellStyle name="Normal 2 29 4 2 2 2 9 8" xfId="40936"/>
    <cellStyle name="Normal 2 29 4 2 2 3" xfId="7093"/>
    <cellStyle name="Normal 2 29 4 2 2 3 2" xfId="7094"/>
    <cellStyle name="Normal 2 29 4 2 2 3 3" xfId="12823"/>
    <cellStyle name="Normal 2 29 4 2 2 3 3 2" xfId="26007"/>
    <cellStyle name="Normal 2 29 4 2 2 3 4" xfId="18521"/>
    <cellStyle name="Normal 2 29 4 2 2 3 4 2" xfId="22272"/>
    <cellStyle name="Normal 2 29 4 2 2 3 5" xfId="14763"/>
    <cellStyle name="Normal 2 29 4 2 2 3 6" xfId="29744"/>
    <cellStyle name="Normal 2 29 4 2 2 3 7" xfId="33471"/>
    <cellStyle name="Normal 2 29 4 2 2 3 8" xfId="37206"/>
    <cellStyle name="Normal 2 29 4 2 2 3 9" xfId="40937"/>
    <cellStyle name="Normal 2 29 4 2 2 4" xfId="7095"/>
    <cellStyle name="Normal 2 29 4 2 2 5" xfId="7096"/>
    <cellStyle name="Normal 2 29 4 2 2 6" xfId="7097"/>
    <cellStyle name="Normal 2 29 4 2 2 7" xfId="7098"/>
    <cellStyle name="Normal 2 29 4 2 2 8" xfId="7099"/>
    <cellStyle name="Normal 2 29 4 2 2 9" xfId="7100"/>
    <cellStyle name="Normal 2 29 4 2 3" xfId="7101"/>
    <cellStyle name="Normal 2 29 4 2 3 2" xfId="7102"/>
    <cellStyle name="Normal 2 29 4 2 3 2 2" xfId="12825"/>
    <cellStyle name="Normal 2 29 4 2 3 2 2 2" xfId="26008"/>
    <cellStyle name="Normal 2 29 4 2 3 2 3" xfId="18522"/>
    <cellStyle name="Normal 2 29 4 2 3 2 3 2" xfId="22273"/>
    <cellStyle name="Normal 2 29 4 2 3 2 4" xfId="14764"/>
    <cellStyle name="Normal 2 29 4 2 3 2 5" xfId="29745"/>
    <cellStyle name="Normal 2 29 4 2 3 2 6" xfId="33472"/>
    <cellStyle name="Normal 2 29 4 2 3 2 7" xfId="37207"/>
    <cellStyle name="Normal 2 29 4 2 3 2 8" xfId="40938"/>
    <cellStyle name="Normal 2 29 4 2 4" xfId="7103"/>
    <cellStyle name="Normal 2 29 4 2 4 2" xfId="12826"/>
    <cellStyle name="Normal 2 29 4 2 4 2 2" xfId="26009"/>
    <cellStyle name="Normal 2 29 4 2 4 3" xfId="18523"/>
    <cellStyle name="Normal 2 29 4 2 4 3 2" xfId="22274"/>
    <cellStyle name="Normal 2 29 4 2 4 4" xfId="14765"/>
    <cellStyle name="Normal 2 29 4 2 4 5" xfId="29746"/>
    <cellStyle name="Normal 2 29 4 2 4 6" xfId="33473"/>
    <cellStyle name="Normal 2 29 4 2 4 7" xfId="37208"/>
    <cellStyle name="Normal 2 29 4 2 4 8" xfId="40939"/>
    <cellStyle name="Normal 2 29 4 2 5" xfId="7104"/>
    <cellStyle name="Normal 2 29 4 2 5 2" xfId="12827"/>
    <cellStyle name="Normal 2 29 4 2 5 2 2" xfId="26010"/>
    <cellStyle name="Normal 2 29 4 2 5 3" xfId="18524"/>
    <cellStyle name="Normal 2 29 4 2 5 3 2" xfId="22275"/>
    <cellStyle name="Normal 2 29 4 2 5 4" xfId="14766"/>
    <cellStyle name="Normal 2 29 4 2 5 5" xfId="29747"/>
    <cellStyle name="Normal 2 29 4 2 5 6" xfId="33474"/>
    <cellStyle name="Normal 2 29 4 2 5 7" xfId="37209"/>
    <cellStyle name="Normal 2 29 4 2 5 8" xfId="40940"/>
    <cellStyle name="Normal 2 29 4 2 6" xfId="7105"/>
    <cellStyle name="Normal 2 29 4 2 6 2" xfId="12828"/>
    <cellStyle name="Normal 2 29 4 2 6 2 2" xfId="26011"/>
    <cellStyle name="Normal 2 29 4 2 6 3" xfId="18525"/>
    <cellStyle name="Normal 2 29 4 2 6 3 2" xfId="22276"/>
    <cellStyle name="Normal 2 29 4 2 6 4" xfId="14767"/>
    <cellStyle name="Normal 2 29 4 2 6 5" xfId="29748"/>
    <cellStyle name="Normal 2 29 4 2 6 6" xfId="33475"/>
    <cellStyle name="Normal 2 29 4 2 6 7" xfId="37210"/>
    <cellStyle name="Normal 2 29 4 2 6 8" xfId="40941"/>
    <cellStyle name="Normal 2 29 4 2 7" xfId="7106"/>
    <cellStyle name="Normal 2 29 4 2 7 2" xfId="12829"/>
    <cellStyle name="Normal 2 29 4 2 7 2 2" xfId="26012"/>
    <cellStyle name="Normal 2 29 4 2 7 3" xfId="18526"/>
    <cellStyle name="Normal 2 29 4 2 7 3 2" xfId="22277"/>
    <cellStyle name="Normal 2 29 4 2 7 4" xfId="14768"/>
    <cellStyle name="Normal 2 29 4 2 7 5" xfId="29749"/>
    <cellStyle name="Normal 2 29 4 2 7 6" xfId="33476"/>
    <cellStyle name="Normal 2 29 4 2 7 7" xfId="37211"/>
    <cellStyle name="Normal 2 29 4 2 7 8" xfId="40942"/>
    <cellStyle name="Normal 2 29 4 2 8" xfId="7107"/>
    <cellStyle name="Normal 2 29 4 2 8 2" xfId="12830"/>
    <cellStyle name="Normal 2 29 4 2 8 2 2" xfId="26013"/>
    <cellStyle name="Normal 2 29 4 2 8 3" xfId="18527"/>
    <cellStyle name="Normal 2 29 4 2 8 3 2" xfId="22278"/>
    <cellStyle name="Normal 2 29 4 2 8 4" xfId="14769"/>
    <cellStyle name="Normal 2 29 4 2 8 5" xfId="29750"/>
    <cellStyle name="Normal 2 29 4 2 8 6" xfId="33477"/>
    <cellStyle name="Normal 2 29 4 2 8 7" xfId="37212"/>
    <cellStyle name="Normal 2 29 4 2 8 8" xfId="40943"/>
    <cellStyle name="Normal 2 29 4 2 9" xfId="7108"/>
    <cellStyle name="Normal 2 29 4 2 9 2" xfId="12831"/>
    <cellStyle name="Normal 2 29 4 2 9 2 2" xfId="26014"/>
    <cellStyle name="Normal 2 29 4 2 9 3" xfId="18528"/>
    <cellStyle name="Normal 2 29 4 2 9 3 2" xfId="22279"/>
    <cellStyle name="Normal 2 29 4 2 9 4" xfId="14770"/>
    <cellStyle name="Normal 2 29 4 2 9 5" xfId="29751"/>
    <cellStyle name="Normal 2 29 4 2 9 6" xfId="33478"/>
    <cellStyle name="Normal 2 29 4 2 9 7" xfId="37213"/>
    <cellStyle name="Normal 2 29 4 2 9 8" xfId="40944"/>
    <cellStyle name="Normal 2 29 4 3" xfId="7109"/>
    <cellStyle name="Normal 2 29 4 3 10" xfId="7110"/>
    <cellStyle name="Normal 2 29 4 3 10 2" xfId="12833"/>
    <cellStyle name="Normal 2 29 4 3 10 2 2" xfId="26016"/>
    <cellStyle name="Normal 2 29 4 3 10 3" xfId="18530"/>
    <cellStyle name="Normal 2 29 4 3 10 3 2" xfId="22281"/>
    <cellStyle name="Normal 2 29 4 3 10 4" xfId="14772"/>
    <cellStyle name="Normal 2 29 4 3 10 5" xfId="29753"/>
    <cellStyle name="Normal 2 29 4 3 10 6" xfId="33480"/>
    <cellStyle name="Normal 2 29 4 3 10 7" xfId="37215"/>
    <cellStyle name="Normal 2 29 4 3 10 8" xfId="40946"/>
    <cellStyle name="Normal 2 29 4 3 11" xfId="7111"/>
    <cellStyle name="Normal 2 29 4 3 11 2" xfId="12834"/>
    <cellStyle name="Normal 2 29 4 3 11 2 2" xfId="26017"/>
    <cellStyle name="Normal 2 29 4 3 11 3" xfId="18531"/>
    <cellStyle name="Normal 2 29 4 3 11 3 2" xfId="22282"/>
    <cellStyle name="Normal 2 29 4 3 11 4" xfId="14773"/>
    <cellStyle name="Normal 2 29 4 3 11 5" xfId="29754"/>
    <cellStyle name="Normal 2 29 4 3 11 6" xfId="33481"/>
    <cellStyle name="Normal 2 29 4 3 11 7" xfId="37216"/>
    <cellStyle name="Normal 2 29 4 3 11 8" xfId="40947"/>
    <cellStyle name="Normal 2 29 4 3 12" xfId="12832"/>
    <cellStyle name="Normal 2 29 4 3 12 2" xfId="26015"/>
    <cellStyle name="Normal 2 29 4 3 13" xfId="18529"/>
    <cellStyle name="Normal 2 29 4 3 13 2" xfId="22280"/>
    <cellStyle name="Normal 2 29 4 3 14" xfId="14771"/>
    <cellStyle name="Normal 2 29 4 3 15" xfId="29752"/>
    <cellStyle name="Normal 2 29 4 3 16" xfId="33479"/>
    <cellStyle name="Normal 2 29 4 3 17" xfId="37214"/>
    <cellStyle name="Normal 2 29 4 3 18" xfId="40945"/>
    <cellStyle name="Normal 2 29 4 3 2" xfId="7112"/>
    <cellStyle name="Normal 2 29 4 3 2 2" xfId="7113"/>
    <cellStyle name="Normal 2 29 4 3 2 2 2" xfId="12836"/>
    <cellStyle name="Normal 2 29 4 3 2 2 2 2" xfId="26018"/>
    <cellStyle name="Normal 2 29 4 3 2 2 3" xfId="18532"/>
    <cellStyle name="Normal 2 29 4 3 2 2 3 2" xfId="22283"/>
    <cellStyle name="Normal 2 29 4 3 2 2 4" xfId="14774"/>
    <cellStyle name="Normal 2 29 4 3 2 2 5" xfId="29755"/>
    <cellStyle name="Normal 2 29 4 3 2 2 6" xfId="33482"/>
    <cellStyle name="Normal 2 29 4 3 2 2 7" xfId="37217"/>
    <cellStyle name="Normal 2 29 4 3 2 2 8" xfId="40948"/>
    <cellStyle name="Normal 2 29 4 3 3" xfId="7114"/>
    <cellStyle name="Normal 2 29 4 3 3 2" xfId="12837"/>
    <cellStyle name="Normal 2 29 4 3 3 2 2" xfId="26019"/>
    <cellStyle name="Normal 2 29 4 3 3 3" xfId="18533"/>
    <cellStyle name="Normal 2 29 4 3 3 3 2" xfId="22284"/>
    <cellStyle name="Normal 2 29 4 3 3 4" xfId="14775"/>
    <cellStyle name="Normal 2 29 4 3 3 5" xfId="29756"/>
    <cellStyle name="Normal 2 29 4 3 3 6" xfId="33483"/>
    <cellStyle name="Normal 2 29 4 3 3 7" xfId="37218"/>
    <cellStyle name="Normal 2 29 4 3 3 8" xfId="40949"/>
    <cellStyle name="Normal 2 29 4 3 4" xfId="7115"/>
    <cellStyle name="Normal 2 29 4 3 4 2" xfId="12838"/>
    <cellStyle name="Normal 2 29 4 3 4 2 2" xfId="26020"/>
    <cellStyle name="Normal 2 29 4 3 4 3" xfId="18534"/>
    <cellStyle name="Normal 2 29 4 3 4 3 2" xfId="22285"/>
    <cellStyle name="Normal 2 29 4 3 4 4" xfId="14776"/>
    <cellStyle name="Normal 2 29 4 3 4 5" xfId="29757"/>
    <cellStyle name="Normal 2 29 4 3 4 6" xfId="33484"/>
    <cellStyle name="Normal 2 29 4 3 4 7" xfId="37219"/>
    <cellStyle name="Normal 2 29 4 3 4 8" xfId="40950"/>
    <cellStyle name="Normal 2 29 4 3 5" xfId="7116"/>
    <cellStyle name="Normal 2 29 4 3 5 2" xfId="12839"/>
    <cellStyle name="Normal 2 29 4 3 5 2 2" xfId="26021"/>
    <cellStyle name="Normal 2 29 4 3 5 3" xfId="18535"/>
    <cellStyle name="Normal 2 29 4 3 5 3 2" xfId="22286"/>
    <cellStyle name="Normal 2 29 4 3 5 4" xfId="14777"/>
    <cellStyle name="Normal 2 29 4 3 5 5" xfId="29758"/>
    <cellStyle name="Normal 2 29 4 3 5 6" xfId="33485"/>
    <cellStyle name="Normal 2 29 4 3 5 7" xfId="37220"/>
    <cellStyle name="Normal 2 29 4 3 5 8" xfId="40951"/>
    <cellStyle name="Normal 2 29 4 3 6" xfId="7117"/>
    <cellStyle name="Normal 2 29 4 3 6 2" xfId="12840"/>
    <cellStyle name="Normal 2 29 4 3 6 2 2" xfId="26022"/>
    <cellStyle name="Normal 2 29 4 3 6 3" xfId="18536"/>
    <cellStyle name="Normal 2 29 4 3 6 3 2" xfId="22287"/>
    <cellStyle name="Normal 2 29 4 3 6 4" xfId="14778"/>
    <cellStyle name="Normal 2 29 4 3 6 5" xfId="29759"/>
    <cellStyle name="Normal 2 29 4 3 6 6" xfId="33486"/>
    <cellStyle name="Normal 2 29 4 3 6 7" xfId="37221"/>
    <cellStyle name="Normal 2 29 4 3 6 8" xfId="40952"/>
    <cellStyle name="Normal 2 29 4 3 7" xfId="7118"/>
    <cellStyle name="Normal 2 29 4 3 7 2" xfId="12841"/>
    <cellStyle name="Normal 2 29 4 3 7 2 2" xfId="26023"/>
    <cellStyle name="Normal 2 29 4 3 7 3" xfId="18537"/>
    <cellStyle name="Normal 2 29 4 3 7 3 2" xfId="22288"/>
    <cellStyle name="Normal 2 29 4 3 7 4" xfId="14779"/>
    <cellStyle name="Normal 2 29 4 3 7 5" xfId="29760"/>
    <cellStyle name="Normal 2 29 4 3 7 6" xfId="33487"/>
    <cellStyle name="Normal 2 29 4 3 7 7" xfId="37222"/>
    <cellStyle name="Normal 2 29 4 3 7 8" xfId="40953"/>
    <cellStyle name="Normal 2 29 4 3 8" xfId="7119"/>
    <cellStyle name="Normal 2 29 4 3 8 2" xfId="12842"/>
    <cellStyle name="Normal 2 29 4 3 8 2 2" xfId="26024"/>
    <cellStyle name="Normal 2 29 4 3 8 3" xfId="18538"/>
    <cellStyle name="Normal 2 29 4 3 8 3 2" xfId="22289"/>
    <cellStyle name="Normal 2 29 4 3 8 4" xfId="14780"/>
    <cellStyle name="Normal 2 29 4 3 8 5" xfId="29761"/>
    <cellStyle name="Normal 2 29 4 3 8 6" xfId="33488"/>
    <cellStyle name="Normal 2 29 4 3 8 7" xfId="37223"/>
    <cellStyle name="Normal 2 29 4 3 8 8" xfId="40954"/>
    <cellStyle name="Normal 2 29 4 3 9" xfId="7120"/>
    <cellStyle name="Normal 2 29 4 3 9 2" xfId="12843"/>
    <cellStyle name="Normal 2 29 4 3 9 2 2" xfId="26025"/>
    <cellStyle name="Normal 2 29 4 3 9 3" xfId="18539"/>
    <cellStyle name="Normal 2 29 4 3 9 3 2" xfId="22290"/>
    <cellStyle name="Normal 2 29 4 3 9 4" xfId="14781"/>
    <cellStyle name="Normal 2 29 4 3 9 5" xfId="29762"/>
    <cellStyle name="Normal 2 29 4 3 9 6" xfId="33489"/>
    <cellStyle name="Normal 2 29 4 3 9 7" xfId="37224"/>
    <cellStyle name="Normal 2 29 4 3 9 8" xfId="40955"/>
    <cellStyle name="Normal 2 29 4 4" xfId="7121"/>
    <cellStyle name="Normal 2 29 4 4 2" xfId="7122"/>
    <cellStyle name="Normal 2 29 4 4 3" xfId="12844"/>
    <cellStyle name="Normal 2 29 4 4 3 2" xfId="26026"/>
    <cellStyle name="Normal 2 29 4 4 4" xfId="18540"/>
    <cellStyle name="Normal 2 29 4 4 4 2" xfId="22291"/>
    <cellStyle name="Normal 2 29 4 4 5" xfId="14782"/>
    <cellStyle name="Normal 2 29 4 4 6" xfId="29763"/>
    <cellStyle name="Normal 2 29 4 4 7" xfId="33490"/>
    <cellStyle name="Normal 2 29 4 4 8" xfId="37225"/>
    <cellStyle name="Normal 2 29 4 4 9" xfId="40956"/>
    <cellStyle name="Normal 2 29 4 5" xfId="7123"/>
    <cellStyle name="Normal 2 29 4 6" xfId="7124"/>
    <cellStyle name="Normal 2 29 4 7" xfId="7125"/>
    <cellStyle name="Normal 2 29 4 8" xfId="7126"/>
    <cellStyle name="Normal 2 29 4 9" xfId="7127"/>
    <cellStyle name="Normal 2 29 5" xfId="7128"/>
    <cellStyle name="Normal 2 29 5 10" xfId="7129"/>
    <cellStyle name="Normal 2 29 5 11" xfId="7130"/>
    <cellStyle name="Normal 2 29 5 2" xfId="7131"/>
    <cellStyle name="Normal 2 29 5 2 10" xfId="7132"/>
    <cellStyle name="Normal 2 29 5 2 10 2" xfId="12848"/>
    <cellStyle name="Normal 2 29 5 2 10 2 2" xfId="26028"/>
    <cellStyle name="Normal 2 29 5 2 10 3" xfId="18542"/>
    <cellStyle name="Normal 2 29 5 2 10 3 2" xfId="22293"/>
    <cellStyle name="Normal 2 29 5 2 10 4" xfId="14784"/>
    <cellStyle name="Normal 2 29 5 2 10 5" xfId="29765"/>
    <cellStyle name="Normal 2 29 5 2 10 6" xfId="33492"/>
    <cellStyle name="Normal 2 29 5 2 10 7" xfId="37227"/>
    <cellStyle name="Normal 2 29 5 2 10 8" xfId="40958"/>
    <cellStyle name="Normal 2 29 5 2 11" xfId="7133"/>
    <cellStyle name="Normal 2 29 5 2 11 2" xfId="12849"/>
    <cellStyle name="Normal 2 29 5 2 11 2 2" xfId="26029"/>
    <cellStyle name="Normal 2 29 5 2 11 3" xfId="18543"/>
    <cellStyle name="Normal 2 29 5 2 11 3 2" xfId="22294"/>
    <cellStyle name="Normal 2 29 5 2 11 4" xfId="14785"/>
    <cellStyle name="Normal 2 29 5 2 11 5" xfId="29766"/>
    <cellStyle name="Normal 2 29 5 2 11 6" xfId="33493"/>
    <cellStyle name="Normal 2 29 5 2 11 7" xfId="37228"/>
    <cellStyle name="Normal 2 29 5 2 11 8" xfId="40959"/>
    <cellStyle name="Normal 2 29 5 2 12" xfId="12847"/>
    <cellStyle name="Normal 2 29 5 2 12 2" xfId="26027"/>
    <cellStyle name="Normal 2 29 5 2 13" xfId="18541"/>
    <cellStyle name="Normal 2 29 5 2 13 2" xfId="22292"/>
    <cellStyle name="Normal 2 29 5 2 14" xfId="14783"/>
    <cellStyle name="Normal 2 29 5 2 15" xfId="29764"/>
    <cellStyle name="Normal 2 29 5 2 16" xfId="33491"/>
    <cellStyle name="Normal 2 29 5 2 17" xfId="37226"/>
    <cellStyle name="Normal 2 29 5 2 18" xfId="40957"/>
    <cellStyle name="Normal 2 29 5 2 2" xfId="7134"/>
    <cellStyle name="Normal 2 29 5 2 2 2" xfId="7135"/>
    <cellStyle name="Normal 2 29 5 2 2 2 2" xfId="12850"/>
    <cellStyle name="Normal 2 29 5 2 2 2 2 2" xfId="26030"/>
    <cellStyle name="Normal 2 29 5 2 2 2 3" xfId="18544"/>
    <cellStyle name="Normal 2 29 5 2 2 2 3 2" xfId="22295"/>
    <cellStyle name="Normal 2 29 5 2 2 2 4" xfId="14786"/>
    <cellStyle name="Normal 2 29 5 2 2 2 5" xfId="29767"/>
    <cellStyle name="Normal 2 29 5 2 2 2 6" xfId="33494"/>
    <cellStyle name="Normal 2 29 5 2 2 2 7" xfId="37229"/>
    <cellStyle name="Normal 2 29 5 2 2 2 8" xfId="40960"/>
    <cellStyle name="Normal 2 29 5 2 3" xfId="7136"/>
    <cellStyle name="Normal 2 29 5 2 3 2" xfId="12851"/>
    <cellStyle name="Normal 2 29 5 2 3 2 2" xfId="26031"/>
    <cellStyle name="Normal 2 29 5 2 3 3" xfId="18545"/>
    <cellStyle name="Normal 2 29 5 2 3 3 2" xfId="22296"/>
    <cellStyle name="Normal 2 29 5 2 3 4" xfId="14787"/>
    <cellStyle name="Normal 2 29 5 2 3 5" xfId="29768"/>
    <cellStyle name="Normal 2 29 5 2 3 6" xfId="33495"/>
    <cellStyle name="Normal 2 29 5 2 3 7" xfId="37230"/>
    <cellStyle name="Normal 2 29 5 2 3 8" xfId="40961"/>
    <cellStyle name="Normal 2 29 5 2 4" xfId="7137"/>
    <cellStyle name="Normal 2 29 5 2 4 2" xfId="12852"/>
    <cellStyle name="Normal 2 29 5 2 4 2 2" xfId="26032"/>
    <cellStyle name="Normal 2 29 5 2 4 3" xfId="18546"/>
    <cellStyle name="Normal 2 29 5 2 4 3 2" xfId="22297"/>
    <cellStyle name="Normal 2 29 5 2 4 4" xfId="14788"/>
    <cellStyle name="Normal 2 29 5 2 4 5" xfId="29769"/>
    <cellStyle name="Normal 2 29 5 2 4 6" xfId="33496"/>
    <cellStyle name="Normal 2 29 5 2 4 7" xfId="37231"/>
    <cellStyle name="Normal 2 29 5 2 4 8" xfId="40962"/>
    <cellStyle name="Normal 2 29 5 2 5" xfId="7138"/>
    <cellStyle name="Normal 2 29 5 2 5 2" xfId="12853"/>
    <cellStyle name="Normal 2 29 5 2 5 2 2" xfId="26033"/>
    <cellStyle name="Normal 2 29 5 2 5 3" xfId="18547"/>
    <cellStyle name="Normal 2 29 5 2 5 3 2" xfId="22298"/>
    <cellStyle name="Normal 2 29 5 2 5 4" xfId="14789"/>
    <cellStyle name="Normal 2 29 5 2 5 5" xfId="29770"/>
    <cellStyle name="Normal 2 29 5 2 5 6" xfId="33497"/>
    <cellStyle name="Normal 2 29 5 2 5 7" xfId="37232"/>
    <cellStyle name="Normal 2 29 5 2 5 8" xfId="40963"/>
    <cellStyle name="Normal 2 29 5 2 6" xfId="7139"/>
    <cellStyle name="Normal 2 29 5 2 6 2" xfId="12854"/>
    <cellStyle name="Normal 2 29 5 2 6 2 2" xfId="26034"/>
    <cellStyle name="Normal 2 29 5 2 6 3" xfId="18548"/>
    <cellStyle name="Normal 2 29 5 2 6 3 2" xfId="22299"/>
    <cellStyle name="Normal 2 29 5 2 6 4" xfId="14790"/>
    <cellStyle name="Normal 2 29 5 2 6 5" xfId="29771"/>
    <cellStyle name="Normal 2 29 5 2 6 6" xfId="33498"/>
    <cellStyle name="Normal 2 29 5 2 6 7" xfId="37233"/>
    <cellStyle name="Normal 2 29 5 2 6 8" xfId="40964"/>
    <cellStyle name="Normal 2 29 5 2 7" xfId="7140"/>
    <cellStyle name="Normal 2 29 5 2 7 2" xfId="12855"/>
    <cellStyle name="Normal 2 29 5 2 7 2 2" xfId="26035"/>
    <cellStyle name="Normal 2 29 5 2 7 3" xfId="18549"/>
    <cellStyle name="Normal 2 29 5 2 7 3 2" xfId="22300"/>
    <cellStyle name="Normal 2 29 5 2 7 4" xfId="14791"/>
    <cellStyle name="Normal 2 29 5 2 7 5" xfId="29772"/>
    <cellStyle name="Normal 2 29 5 2 7 6" xfId="33499"/>
    <cellStyle name="Normal 2 29 5 2 7 7" xfId="37234"/>
    <cellStyle name="Normal 2 29 5 2 7 8" xfId="40965"/>
    <cellStyle name="Normal 2 29 5 2 8" xfId="7141"/>
    <cellStyle name="Normal 2 29 5 2 8 2" xfId="12856"/>
    <cellStyle name="Normal 2 29 5 2 8 2 2" xfId="26036"/>
    <cellStyle name="Normal 2 29 5 2 8 3" xfId="18550"/>
    <cellStyle name="Normal 2 29 5 2 8 3 2" xfId="22301"/>
    <cellStyle name="Normal 2 29 5 2 8 4" xfId="14792"/>
    <cellStyle name="Normal 2 29 5 2 8 5" xfId="29773"/>
    <cellStyle name="Normal 2 29 5 2 8 6" xfId="33500"/>
    <cellStyle name="Normal 2 29 5 2 8 7" xfId="37235"/>
    <cellStyle name="Normal 2 29 5 2 8 8" xfId="40966"/>
    <cellStyle name="Normal 2 29 5 2 9" xfId="7142"/>
    <cellStyle name="Normal 2 29 5 2 9 2" xfId="12857"/>
    <cellStyle name="Normal 2 29 5 2 9 2 2" xfId="26037"/>
    <cellStyle name="Normal 2 29 5 2 9 3" xfId="18551"/>
    <cellStyle name="Normal 2 29 5 2 9 3 2" xfId="22302"/>
    <cellStyle name="Normal 2 29 5 2 9 4" xfId="14793"/>
    <cellStyle name="Normal 2 29 5 2 9 5" xfId="29774"/>
    <cellStyle name="Normal 2 29 5 2 9 6" xfId="33501"/>
    <cellStyle name="Normal 2 29 5 2 9 7" xfId="37236"/>
    <cellStyle name="Normal 2 29 5 2 9 8" xfId="40967"/>
    <cellStyle name="Normal 2 29 5 3" xfId="7143"/>
    <cellStyle name="Normal 2 29 5 3 2" xfId="7144"/>
    <cellStyle name="Normal 2 29 5 3 3" xfId="12858"/>
    <cellStyle name="Normal 2 29 5 3 3 2" xfId="26038"/>
    <cellStyle name="Normal 2 29 5 3 4" xfId="18552"/>
    <cellStyle name="Normal 2 29 5 3 4 2" xfId="22303"/>
    <cellStyle name="Normal 2 29 5 3 5" xfId="14794"/>
    <cellStyle name="Normal 2 29 5 3 6" xfId="29775"/>
    <cellStyle name="Normal 2 29 5 3 7" xfId="33502"/>
    <cellStyle name="Normal 2 29 5 3 8" xfId="37237"/>
    <cellStyle name="Normal 2 29 5 3 9" xfId="40968"/>
    <cellStyle name="Normal 2 29 5 4" xfId="7145"/>
    <cellStyle name="Normal 2 29 5 5" xfId="7146"/>
    <cellStyle name="Normal 2 29 5 6" xfId="7147"/>
    <cellStyle name="Normal 2 29 5 7" xfId="7148"/>
    <cellStyle name="Normal 2 29 5 8" xfId="7149"/>
    <cellStyle name="Normal 2 29 5 9" xfId="7150"/>
    <cellStyle name="Normal 2 29 6" xfId="7151"/>
    <cellStyle name="Normal 2 29 6 2" xfId="7152"/>
    <cellStyle name="Normal 2 29 6 2 2" xfId="12864"/>
    <cellStyle name="Normal 2 29 6 2 2 2" xfId="26039"/>
    <cellStyle name="Normal 2 29 6 2 3" xfId="18553"/>
    <cellStyle name="Normal 2 29 6 2 3 2" xfId="22304"/>
    <cellStyle name="Normal 2 29 6 2 4" xfId="14795"/>
    <cellStyle name="Normal 2 29 6 2 5" xfId="29776"/>
    <cellStyle name="Normal 2 29 6 2 6" xfId="33503"/>
    <cellStyle name="Normal 2 29 6 2 7" xfId="37238"/>
    <cellStyle name="Normal 2 29 6 2 8" xfId="40969"/>
    <cellStyle name="Normal 2 29 7" xfId="7153"/>
    <cellStyle name="Normal 2 29 7 2" xfId="12865"/>
    <cellStyle name="Normal 2 29 7 2 2" xfId="26040"/>
    <cellStyle name="Normal 2 29 7 3" xfId="18554"/>
    <cellStyle name="Normal 2 29 7 3 2" xfId="22305"/>
    <cellStyle name="Normal 2 29 7 4" xfId="14796"/>
    <cellStyle name="Normal 2 29 7 5" xfId="29777"/>
    <cellStyle name="Normal 2 29 7 6" xfId="33504"/>
    <cellStyle name="Normal 2 29 7 7" xfId="37239"/>
    <cellStyle name="Normal 2 29 7 8" xfId="40970"/>
    <cellStyle name="Normal 2 29 8" xfId="7154"/>
    <cellStyle name="Normal 2 29 8 2" xfId="12866"/>
    <cellStyle name="Normal 2 29 8 2 2" xfId="26041"/>
    <cellStyle name="Normal 2 29 8 3" xfId="18555"/>
    <cellStyle name="Normal 2 29 8 3 2" xfId="22306"/>
    <cellStyle name="Normal 2 29 8 4" xfId="14797"/>
    <cellStyle name="Normal 2 29 8 5" xfId="29778"/>
    <cellStyle name="Normal 2 29 8 6" xfId="33505"/>
    <cellStyle name="Normal 2 29 8 7" xfId="37240"/>
    <cellStyle name="Normal 2 29 8 8" xfId="40971"/>
    <cellStyle name="Normal 2 29 9" xfId="7155"/>
    <cellStyle name="Normal 2 29 9 2" xfId="12867"/>
    <cellStyle name="Normal 2 29 9 2 2" xfId="26042"/>
    <cellStyle name="Normal 2 29 9 3" xfId="18556"/>
    <cellStyle name="Normal 2 29 9 3 2" xfId="22307"/>
    <cellStyle name="Normal 2 29 9 4" xfId="14798"/>
    <cellStyle name="Normal 2 29 9 5" xfId="29779"/>
    <cellStyle name="Normal 2 29 9 6" xfId="33506"/>
    <cellStyle name="Normal 2 29 9 7" xfId="37241"/>
    <cellStyle name="Normal 2 29 9 8" xfId="40972"/>
    <cellStyle name="Normal 2 3" xfId="7156"/>
    <cellStyle name="Normal 2 3 10" xfId="7157"/>
    <cellStyle name="Normal 2 3 11" xfId="7158"/>
    <cellStyle name="Normal 2 3 12" xfId="7159"/>
    <cellStyle name="Normal 2 3 13" xfId="7160"/>
    <cellStyle name="Normal 2 3 14" xfId="7161"/>
    <cellStyle name="Normal 2 3 15" xfId="7162"/>
    <cellStyle name="Normal 2 3 16" xfId="7163"/>
    <cellStyle name="Normal 2 3 17" xfId="7164"/>
    <cellStyle name="Normal 2 3 18" xfId="7165"/>
    <cellStyle name="Normal 2 3 19" xfId="33599"/>
    <cellStyle name="Normal 2 3 2" xfId="7166"/>
    <cellStyle name="Normal 2 3 20" xfId="37333"/>
    <cellStyle name="Normal 2 3 3" xfId="7167"/>
    <cellStyle name="Normal 2 3 4" xfId="7168"/>
    <cellStyle name="Normal 2 3 5" xfId="7169"/>
    <cellStyle name="Normal 2 3 6" xfId="7170"/>
    <cellStyle name="Normal 2 3 7" xfId="7171"/>
    <cellStyle name="Normal 2 3 8" xfId="7172"/>
    <cellStyle name="Normal 2 3 9" xfId="7173"/>
    <cellStyle name="Normal 2 30" xfId="7174"/>
    <cellStyle name="Normal 2 31" xfId="7175"/>
    <cellStyle name="Normal 2 32" xfId="7176"/>
    <cellStyle name="Normal 2 33" xfId="7177"/>
    <cellStyle name="Normal 2 34" xfId="7178"/>
    <cellStyle name="Normal 2 35" xfId="7179"/>
    <cellStyle name="Normal 2 36" xfId="7180"/>
    <cellStyle name="Normal 2 37" xfId="7181"/>
    <cellStyle name="Normal 2 38" xfId="7182"/>
    <cellStyle name="Normal 2 39" xfId="7183"/>
    <cellStyle name="Normal 2 4" xfId="7184"/>
    <cellStyle name="Normal 2 4 2" xfId="12879"/>
    <cellStyle name="Normal 2 4 2 2" xfId="18650"/>
    <cellStyle name="Normal 2 4 2 2 2" xfId="26043"/>
    <cellStyle name="Normal 2 4 2 3" xfId="14904"/>
    <cellStyle name="Normal 2 4 3" xfId="14902"/>
    <cellStyle name="Normal 2 4 4" xfId="18557"/>
    <cellStyle name="Normal 2 4 4 2" xfId="22308"/>
    <cellStyle name="Normal 2 4 5" xfId="14799"/>
    <cellStyle name="Normal 2 4 6" xfId="29780"/>
    <cellStyle name="Normal 2 4 7" xfId="33507"/>
    <cellStyle name="Normal 2 4 8" xfId="37242"/>
    <cellStyle name="Normal 2 4 9" xfId="40973"/>
    <cellStyle name="Normal 2 40" xfId="7185"/>
    <cellStyle name="Normal 2 41" xfId="7186"/>
    <cellStyle name="Normal 2 42" xfId="7187"/>
    <cellStyle name="Normal 2 43" xfId="7188"/>
    <cellStyle name="Normal 2 43 2" xfId="7189"/>
    <cellStyle name="Normal 2 43 3" xfId="12881"/>
    <cellStyle name="Normal 2 43 3 2" xfId="26044"/>
    <cellStyle name="Normal 2 43 4" xfId="18558"/>
    <cellStyle name="Normal 2 43 4 2" xfId="22309"/>
    <cellStyle name="Normal 2 43 5" xfId="14800"/>
    <cellStyle name="Normal 2 43 6" xfId="29781"/>
    <cellStyle name="Normal 2 43 7" xfId="33508"/>
    <cellStyle name="Normal 2 43 8" xfId="37243"/>
    <cellStyle name="Normal 2 43 9" xfId="40974"/>
    <cellStyle name="Normal 2 44" xfId="7190"/>
    <cellStyle name="Normal 2 45" xfId="7191"/>
    <cellStyle name="Normal 2 46" xfId="7192"/>
    <cellStyle name="Normal 2 46 2" xfId="12884"/>
    <cellStyle name="Normal 2 46 2 2" xfId="26045"/>
    <cellStyle name="Normal 2 46 3" xfId="18559"/>
    <cellStyle name="Normal 2 46 3 2" xfId="22310"/>
    <cellStyle name="Normal 2 46 4" xfId="14801"/>
    <cellStyle name="Normal 2 46 5" xfId="29782"/>
    <cellStyle name="Normal 2 46 6" xfId="33509"/>
    <cellStyle name="Normal 2 46 7" xfId="37244"/>
    <cellStyle name="Normal 2 46 8" xfId="40975"/>
    <cellStyle name="Normal 2 47" xfId="7193"/>
    <cellStyle name="Normal 2 48" xfId="7194"/>
    <cellStyle name="Normal 2 49" xfId="7195"/>
    <cellStyle name="Normal 2 5" xfId="7196"/>
    <cellStyle name="Normal 2 5 2" xfId="12885"/>
    <cellStyle name="Normal 2 5 2 2" xfId="26046"/>
    <cellStyle name="Normal 2 5 3" xfId="18560"/>
    <cellStyle name="Normal 2 5 3 2" xfId="22311"/>
    <cellStyle name="Normal 2 5 4" xfId="14802"/>
    <cellStyle name="Normal 2 5 5" xfId="29783"/>
    <cellStyle name="Normal 2 5 6" xfId="33510"/>
    <cellStyle name="Normal 2 5 7" xfId="37245"/>
    <cellStyle name="Normal 2 5 8" xfId="40976"/>
    <cellStyle name="Normal 2 50" xfId="7197"/>
    <cellStyle name="Normal 2 51" xfId="7198"/>
    <cellStyle name="Normal 2 52" xfId="7199"/>
    <cellStyle name="Normal 2 53" xfId="7200"/>
    <cellStyle name="Normal 2 54" xfId="7201"/>
    <cellStyle name="Normal 2 55" xfId="7202"/>
    <cellStyle name="Normal 2 56" xfId="7203"/>
    <cellStyle name="Normal 2 57" xfId="7204"/>
    <cellStyle name="Normal 2 58" xfId="7205"/>
    <cellStyle name="Normal 2 59" xfId="7206"/>
    <cellStyle name="Normal 2 59 2" xfId="7207"/>
    <cellStyle name="Normal 2 59 3" xfId="12888"/>
    <cellStyle name="Normal 2 59 3 2" xfId="26047"/>
    <cellStyle name="Normal 2 59 4" xfId="18561"/>
    <cellStyle name="Normal 2 59 4 2" xfId="22312"/>
    <cellStyle name="Normal 2 59 5" xfId="14803"/>
    <cellStyle name="Normal 2 59 6" xfId="29784"/>
    <cellStyle name="Normal 2 59 7" xfId="33511"/>
    <cellStyle name="Normal 2 59 8" xfId="37246"/>
    <cellStyle name="Normal 2 59 9" xfId="40977"/>
    <cellStyle name="Normal 2 6" xfId="7208"/>
    <cellStyle name="Normal 2 6 2" xfId="12890"/>
    <cellStyle name="Normal 2 6 2 2" xfId="26048"/>
    <cellStyle name="Normal 2 6 3" xfId="18562"/>
    <cellStyle name="Normal 2 6 3 2" xfId="22313"/>
    <cellStyle name="Normal 2 6 4" xfId="14804"/>
    <cellStyle name="Normal 2 6 5" xfId="29785"/>
    <cellStyle name="Normal 2 6 6" xfId="33512"/>
    <cellStyle name="Normal 2 6 7" xfId="37247"/>
    <cellStyle name="Normal 2 6 8" xfId="40978"/>
    <cellStyle name="Normal 2 60" xfId="7209"/>
    <cellStyle name="Normal 2 61" xfId="7210"/>
    <cellStyle name="Normal 2 62" xfId="7211"/>
    <cellStyle name="Normal 2 63" xfId="7378"/>
    <cellStyle name="Normal 2 63 2" xfId="7380"/>
    <cellStyle name="Normal 2 63 2 2" xfId="13000"/>
    <cellStyle name="Normal 2 63 2 2 2" xfId="26134"/>
    <cellStyle name="Normal 2 63 2 3" xfId="18647"/>
    <cellStyle name="Normal 2 63 2 3 2" xfId="22399"/>
    <cellStyle name="Normal 2 63 2 4" xfId="14805"/>
    <cellStyle name="Normal 2 63 3" xfId="12998"/>
    <cellStyle name="Normal 2 63 3 2" xfId="26132"/>
    <cellStyle name="Normal 2 63 4" xfId="18646"/>
    <cellStyle name="Normal 2 63 4 2" xfId="22397"/>
    <cellStyle name="Normal 2 63 5" xfId="14903"/>
    <cellStyle name="Normal 2 64" xfId="7383"/>
    <cellStyle name="Normal 2 64 2" xfId="13003"/>
    <cellStyle name="Normal 2 64 2 2" xfId="26137"/>
    <cellStyle name="Normal 2 64 3" xfId="22402"/>
    <cellStyle name="Normal 2 64 4" xfId="26140"/>
    <cellStyle name="Normal 2 65" xfId="7387"/>
    <cellStyle name="Normal 2 66" xfId="7389"/>
    <cellStyle name="Normal 2 66 2" xfId="22405"/>
    <cellStyle name="Normal 2 67" xfId="14919"/>
    <cellStyle name="Normal 2 67 2" xfId="18670"/>
    <cellStyle name="Normal 2 68" xfId="26142"/>
    <cellStyle name="Normal 2 69" xfId="29869"/>
    <cellStyle name="Normal 2 7" xfId="3"/>
    <cellStyle name="Normal 2 7 2" xfId="7212"/>
    <cellStyle name="Normal 2 70" xfId="33601"/>
    <cellStyle name="Normal 2 71" xfId="33603"/>
    <cellStyle name="Normal 2 72" xfId="37330"/>
    <cellStyle name="Normal 2 73" xfId="37351"/>
    <cellStyle name="Normal 2 8" xfId="7213"/>
    <cellStyle name="Normal 2 8 2" xfId="7214"/>
    <cellStyle name="Normal 2 8 2 2" xfId="7215"/>
    <cellStyle name="Normal 2 8 2 2 2" xfId="12895"/>
    <cellStyle name="Normal 2 8 2 2 2 2" xfId="26050"/>
    <cellStyle name="Normal 2 8 2 2 3" xfId="18564"/>
    <cellStyle name="Normal 2 8 2 2 3 2" xfId="22315"/>
    <cellStyle name="Normal 2 8 2 2 4" xfId="14807"/>
    <cellStyle name="Normal 2 8 2 2 5" xfId="29787"/>
    <cellStyle name="Normal 2 8 2 2 6" xfId="33514"/>
    <cellStyle name="Normal 2 8 2 2 7" xfId="37249"/>
    <cellStyle name="Normal 2 8 2 2 8" xfId="40980"/>
    <cellStyle name="Normal 2 8 3" xfId="12894"/>
    <cellStyle name="Normal 2 8 3 2" xfId="26049"/>
    <cellStyle name="Normal 2 8 4" xfId="18563"/>
    <cellStyle name="Normal 2 8 4 2" xfId="22314"/>
    <cellStyle name="Normal 2 8 5" xfId="14806"/>
    <cellStyle name="Normal 2 8 6" xfId="29786"/>
    <cellStyle name="Normal 2 8 7" xfId="33513"/>
    <cellStyle name="Normal 2 8 8" xfId="37248"/>
    <cellStyle name="Normal 2 8 9" xfId="40979"/>
    <cellStyle name="Normal 2 9" xfId="7216"/>
    <cellStyle name="Normal 2 9 2" xfId="12896"/>
    <cellStyle name="Normal 2 9 2 2" xfId="26051"/>
    <cellStyle name="Normal 2 9 3" xfId="18565"/>
    <cellStyle name="Normal 2 9 3 2" xfId="22316"/>
    <cellStyle name="Normal 2 9 4" xfId="14808"/>
    <cellStyle name="Normal 2 9 5" xfId="29788"/>
    <cellStyle name="Normal 2 9 6" xfId="33515"/>
    <cellStyle name="Normal 2 9 7" xfId="37250"/>
    <cellStyle name="Normal 2 9 8" xfId="40981"/>
    <cellStyle name="Normal 20" xfId="7217"/>
    <cellStyle name="Normal 20 2" xfId="12897"/>
    <cellStyle name="Normal 20 2 2" xfId="26052"/>
    <cellStyle name="Normal 20 3" xfId="18566"/>
    <cellStyle name="Normal 20 3 2" xfId="22317"/>
    <cellStyle name="Normal 20 4" xfId="14809"/>
    <cellStyle name="Normal 20 5" xfId="29789"/>
    <cellStyle name="Normal 20 6" xfId="33516"/>
    <cellStyle name="Normal 20 7" xfId="37251"/>
    <cellStyle name="Normal 20 8" xfId="40982"/>
    <cellStyle name="Normal 21" xfId="7218"/>
    <cellStyle name="Normal 21 2" xfId="12898"/>
    <cellStyle name="Normal 21 2 2" xfId="26053"/>
    <cellStyle name="Normal 21 3" xfId="18567"/>
    <cellStyle name="Normal 21 3 2" xfId="22318"/>
    <cellStyle name="Normal 21 4" xfId="14810"/>
    <cellStyle name="Normal 21 5" xfId="29790"/>
    <cellStyle name="Normal 21 6" xfId="33517"/>
    <cellStyle name="Normal 21 7" xfId="37252"/>
    <cellStyle name="Normal 21 8" xfId="40983"/>
    <cellStyle name="Normal 22" xfId="7219"/>
    <cellStyle name="Normal 22 2" xfId="12899"/>
    <cellStyle name="Normal 22 2 2" xfId="26054"/>
    <cellStyle name="Normal 22 3" xfId="18568"/>
    <cellStyle name="Normal 22 3 2" xfId="22319"/>
    <cellStyle name="Normal 22 4" xfId="14811"/>
    <cellStyle name="Normal 22 5" xfId="29791"/>
    <cellStyle name="Normal 22 6" xfId="33518"/>
    <cellStyle name="Normal 22 7" xfId="37253"/>
    <cellStyle name="Normal 22 8" xfId="40984"/>
    <cellStyle name="Normal 23" xfId="7220"/>
    <cellStyle name="Normal 23 2" xfId="12900"/>
    <cellStyle name="Normal 23 2 2" xfId="26055"/>
    <cellStyle name="Normal 23 3" xfId="18569"/>
    <cellStyle name="Normal 23 3 2" xfId="22320"/>
    <cellStyle name="Normal 23 4" xfId="14812"/>
    <cellStyle name="Normal 23 5" xfId="29792"/>
    <cellStyle name="Normal 23 6" xfId="33519"/>
    <cellStyle name="Normal 23 7" xfId="37254"/>
    <cellStyle name="Normal 23 8" xfId="40985"/>
    <cellStyle name="Normal 24" xfId="7221"/>
    <cellStyle name="Normal 24 2" xfId="12901"/>
    <cellStyle name="Normal 24 2 2" xfId="26056"/>
    <cellStyle name="Normal 24 3" xfId="18570"/>
    <cellStyle name="Normal 24 3 2" xfId="22321"/>
    <cellStyle name="Normal 24 4" xfId="14813"/>
    <cellStyle name="Normal 24 5" xfId="29793"/>
    <cellStyle name="Normal 24 6" xfId="33520"/>
    <cellStyle name="Normal 24 7" xfId="37255"/>
    <cellStyle name="Normal 24 8" xfId="40986"/>
    <cellStyle name="Normal 25" xfId="7222"/>
    <cellStyle name="Normal 25 2" xfId="12902"/>
    <cellStyle name="Normal 25 2 2" xfId="26057"/>
    <cellStyle name="Normal 25 3" xfId="18571"/>
    <cellStyle name="Normal 25 3 2" xfId="22322"/>
    <cellStyle name="Normal 25 4" xfId="14814"/>
    <cellStyle name="Normal 25 5" xfId="29794"/>
    <cellStyle name="Normal 25 6" xfId="33521"/>
    <cellStyle name="Normal 25 7" xfId="37256"/>
    <cellStyle name="Normal 25 8" xfId="40987"/>
    <cellStyle name="Normal 26" xfId="7223"/>
    <cellStyle name="Normal 26 2" xfId="12903"/>
    <cellStyle name="Normal 26 2 2" xfId="26058"/>
    <cellStyle name="Normal 26 3" xfId="18572"/>
    <cellStyle name="Normal 26 3 2" xfId="22323"/>
    <cellStyle name="Normal 26 4" xfId="14815"/>
    <cellStyle name="Normal 26 5" xfId="29795"/>
    <cellStyle name="Normal 26 6" xfId="33522"/>
    <cellStyle name="Normal 26 7" xfId="37257"/>
    <cellStyle name="Normal 26 8" xfId="40988"/>
    <cellStyle name="Normal 27" xfId="7224"/>
    <cellStyle name="Normal 27 2" xfId="7225"/>
    <cellStyle name="Normal 27 2 2" xfId="12905"/>
    <cellStyle name="Normal 27 2 2 2" xfId="26060"/>
    <cellStyle name="Normal 27 2 3" xfId="18574"/>
    <cellStyle name="Normal 27 2 3 2" xfId="22325"/>
    <cellStyle name="Normal 27 2 4" xfId="14817"/>
    <cellStyle name="Normal 27 2 5" xfId="29797"/>
    <cellStyle name="Normal 27 2 6" xfId="33524"/>
    <cellStyle name="Normal 27 2 7" xfId="37259"/>
    <cellStyle name="Normal 27 2 8" xfId="40990"/>
    <cellStyle name="Normal 27 3" xfId="12904"/>
    <cellStyle name="Normal 27 3 2" xfId="26059"/>
    <cellStyle name="Normal 27 4" xfId="18573"/>
    <cellStyle name="Normal 27 4 2" xfId="22324"/>
    <cellStyle name="Normal 27 5" xfId="14816"/>
    <cellStyle name="Normal 27 6" xfId="29796"/>
    <cellStyle name="Normal 27 7" xfId="33523"/>
    <cellStyle name="Normal 27 8" xfId="37258"/>
    <cellStyle name="Normal 27 9" xfId="40989"/>
    <cellStyle name="Normal 28" xfId="7226"/>
    <cellStyle name="Normal 28 2" xfId="12906"/>
    <cellStyle name="Normal 28 2 2" xfId="26061"/>
    <cellStyle name="Normal 28 3" xfId="18575"/>
    <cellStyle name="Normal 28 3 2" xfId="22326"/>
    <cellStyle name="Normal 28 4" xfId="14818"/>
    <cellStyle name="Normal 28 5" xfId="29798"/>
    <cellStyle name="Normal 28 6" xfId="33525"/>
    <cellStyle name="Normal 28 7" xfId="37260"/>
    <cellStyle name="Normal 28 8" xfId="40991"/>
    <cellStyle name="Normal 29" xfId="7227"/>
    <cellStyle name="Normal 29 2" xfId="12907"/>
    <cellStyle name="Normal 29 2 2" xfId="26062"/>
    <cellStyle name="Normal 29 3" xfId="18576"/>
    <cellStyle name="Normal 29 3 2" xfId="22327"/>
    <cellStyle name="Normal 29 4" xfId="14819"/>
    <cellStyle name="Normal 29 5" xfId="29799"/>
    <cellStyle name="Normal 29 6" xfId="33526"/>
    <cellStyle name="Normal 29 7" xfId="37261"/>
    <cellStyle name="Normal 29 8" xfId="40992"/>
    <cellStyle name="Normal 3" xfId="4"/>
    <cellStyle name="Normal 3 10" xfId="12"/>
    <cellStyle name="Normal 3 11" xfId="7228"/>
    <cellStyle name="Normal 3 12" xfId="7229"/>
    <cellStyle name="Normal 3 13" xfId="7230"/>
    <cellStyle name="Normal 3 14" xfId="7231"/>
    <cellStyle name="Normal 3 15" xfId="33600"/>
    <cellStyle name="Normal 3 2" xfId="5"/>
    <cellStyle name="Normal 3 2 2" xfId="7232"/>
    <cellStyle name="Normal 3 2 3" xfId="7233"/>
    <cellStyle name="Normal 3 3" xfId="7234"/>
    <cellStyle name="Normal 3 4" xfId="7235"/>
    <cellStyle name="Normal 3 5" xfId="7236"/>
    <cellStyle name="Normal 3 6" xfId="7237"/>
    <cellStyle name="Normal 3 7" xfId="7238"/>
    <cellStyle name="Normal 3 8" xfId="7239"/>
    <cellStyle name="Normal 3 9" xfId="7240"/>
    <cellStyle name="Normal 30" xfId="7241"/>
    <cellStyle name="Normal 30 2" xfId="12911"/>
    <cellStyle name="Normal 30 2 2" xfId="26063"/>
    <cellStyle name="Normal 30 3" xfId="18577"/>
    <cellStyle name="Normal 30 3 2" xfId="22328"/>
    <cellStyle name="Normal 30 4" xfId="14820"/>
    <cellStyle name="Normal 30 5" xfId="29800"/>
    <cellStyle name="Normal 30 6" xfId="33527"/>
    <cellStyle name="Normal 30 7" xfId="37262"/>
    <cellStyle name="Normal 30 8" xfId="40993"/>
    <cellStyle name="Normal 31" xfId="7242"/>
    <cellStyle name="Normal 31 2" xfId="12912"/>
    <cellStyle name="Normal 31 2 2" xfId="26064"/>
    <cellStyle name="Normal 31 3" xfId="18578"/>
    <cellStyle name="Normal 31 3 2" xfId="22329"/>
    <cellStyle name="Normal 31 4" xfId="14821"/>
    <cellStyle name="Normal 31 5" xfId="29801"/>
    <cellStyle name="Normal 31 6" xfId="33528"/>
    <cellStyle name="Normal 31 7" xfId="37263"/>
    <cellStyle name="Normal 31 8" xfId="40994"/>
    <cellStyle name="Normal 32" xfId="7243"/>
    <cellStyle name="Normal 32 2" xfId="12913"/>
    <cellStyle name="Normal 32 2 2" xfId="26065"/>
    <cellStyle name="Normal 32 3" xfId="18579"/>
    <cellStyle name="Normal 32 3 2" xfId="22330"/>
    <cellStyle name="Normal 32 4" xfId="14822"/>
    <cellStyle name="Normal 32 5" xfId="29802"/>
    <cellStyle name="Normal 32 6" xfId="33529"/>
    <cellStyle name="Normal 32 7" xfId="37264"/>
    <cellStyle name="Normal 32 8" xfId="40995"/>
    <cellStyle name="Normal 33" xfId="7244"/>
    <cellStyle name="Normal 33 2" xfId="12914"/>
    <cellStyle name="Normal 33 2 2" xfId="26066"/>
    <cellStyle name="Normal 33 3" xfId="18580"/>
    <cellStyle name="Normal 33 3 2" xfId="22331"/>
    <cellStyle name="Normal 33 4" xfId="14823"/>
    <cellStyle name="Normal 33 5" xfId="29803"/>
    <cellStyle name="Normal 33 6" xfId="33530"/>
    <cellStyle name="Normal 33 7" xfId="37265"/>
    <cellStyle name="Normal 33 8" xfId="40996"/>
    <cellStyle name="Normal 34" xfId="7245"/>
    <cellStyle name="Normal 34 2" xfId="12915"/>
    <cellStyle name="Normal 34 2 2" xfId="26067"/>
    <cellStyle name="Normal 34 3" xfId="18581"/>
    <cellStyle name="Normal 34 3 2" xfId="22332"/>
    <cellStyle name="Normal 34 4" xfId="14824"/>
    <cellStyle name="Normal 34 5" xfId="29804"/>
    <cellStyle name="Normal 34 6" xfId="33531"/>
    <cellStyle name="Normal 34 7" xfId="37266"/>
    <cellStyle name="Normal 34 8" xfId="40997"/>
    <cellStyle name="Normal 35" xfId="7246"/>
    <cellStyle name="Normal 35 2" xfId="12916"/>
    <cellStyle name="Normal 35 2 2" xfId="26068"/>
    <cellStyle name="Normal 35 3" xfId="18582"/>
    <cellStyle name="Normal 35 3 2" xfId="22333"/>
    <cellStyle name="Normal 35 4" xfId="14825"/>
    <cellStyle name="Normal 35 5" xfId="29805"/>
    <cellStyle name="Normal 35 6" xfId="33532"/>
    <cellStyle name="Normal 35 7" xfId="37267"/>
    <cellStyle name="Normal 35 8" xfId="40998"/>
    <cellStyle name="Normal 36" xfId="7247"/>
    <cellStyle name="Normal 36 2" xfId="12917"/>
    <cellStyle name="Normal 36 2 2" xfId="26069"/>
    <cellStyle name="Normal 36 3" xfId="18583"/>
    <cellStyle name="Normal 36 3 2" xfId="22334"/>
    <cellStyle name="Normal 36 4" xfId="14826"/>
    <cellStyle name="Normal 36 5" xfId="29806"/>
    <cellStyle name="Normal 36 6" xfId="33533"/>
    <cellStyle name="Normal 36 7" xfId="37268"/>
    <cellStyle name="Normal 36 8" xfId="40999"/>
    <cellStyle name="Normal 37" xfId="7248"/>
    <cellStyle name="Normal 37 10" xfId="41000"/>
    <cellStyle name="Normal 37 2" xfId="7249"/>
    <cellStyle name="Normal 37 2 2" xfId="12919"/>
    <cellStyle name="Normal 37 2 2 2" xfId="26071"/>
    <cellStyle name="Normal 37 2 3" xfId="18585"/>
    <cellStyle name="Normal 37 2 3 2" xfId="22336"/>
    <cellStyle name="Normal 37 2 4" xfId="14828"/>
    <cellStyle name="Normal 37 2 5" xfId="29808"/>
    <cellStyle name="Normal 37 2 6" xfId="33535"/>
    <cellStyle name="Normal 37 2 7" xfId="37270"/>
    <cellStyle name="Normal 37 2 8" xfId="41001"/>
    <cellStyle name="Normal 37 3" xfId="7250"/>
    <cellStyle name="Normal 37 3 2" xfId="12920"/>
    <cellStyle name="Normal 37 3 2 2" xfId="26072"/>
    <cellStyle name="Normal 37 3 3" xfId="18586"/>
    <cellStyle name="Normal 37 3 3 2" xfId="22337"/>
    <cellStyle name="Normal 37 3 4" xfId="14829"/>
    <cellStyle name="Normal 37 3 5" xfId="29809"/>
    <cellStyle name="Normal 37 3 6" xfId="33536"/>
    <cellStyle name="Normal 37 3 7" xfId="37271"/>
    <cellStyle name="Normal 37 3 8" xfId="41002"/>
    <cellStyle name="Normal 37 4" xfId="12918"/>
    <cellStyle name="Normal 37 4 2" xfId="26070"/>
    <cellStyle name="Normal 37 5" xfId="18584"/>
    <cellStyle name="Normal 37 5 2" xfId="22335"/>
    <cellStyle name="Normal 37 6" xfId="14827"/>
    <cellStyle name="Normal 37 7" xfId="29807"/>
    <cellStyle name="Normal 37 8" xfId="33534"/>
    <cellStyle name="Normal 37 9" xfId="37269"/>
    <cellStyle name="Normal 38" xfId="7251"/>
    <cellStyle name="Normal 38 2" xfId="7252"/>
    <cellStyle name="Normal 38 2 2" xfId="12922"/>
    <cellStyle name="Normal 38 2 2 2" xfId="26074"/>
    <cellStyle name="Normal 38 2 3" xfId="18588"/>
    <cellStyle name="Normal 38 2 3 2" xfId="22339"/>
    <cellStyle name="Normal 38 2 4" xfId="14831"/>
    <cellStyle name="Normal 38 2 5" xfId="29811"/>
    <cellStyle name="Normal 38 2 6" xfId="33538"/>
    <cellStyle name="Normal 38 2 7" xfId="37273"/>
    <cellStyle name="Normal 38 2 8" xfId="41004"/>
    <cellStyle name="Normal 38 3" xfId="12921"/>
    <cellStyle name="Normal 38 3 2" xfId="26073"/>
    <cellStyle name="Normal 38 4" xfId="18587"/>
    <cellStyle name="Normal 38 4 2" xfId="22338"/>
    <cellStyle name="Normal 38 5" xfId="14830"/>
    <cellStyle name="Normal 38 6" xfId="29810"/>
    <cellStyle name="Normal 38 7" xfId="33537"/>
    <cellStyle name="Normal 38 8" xfId="37272"/>
    <cellStyle name="Normal 38 9" xfId="41003"/>
    <cellStyle name="Normal 39" xfId="7253"/>
    <cellStyle name="Normal 39 2" xfId="7254"/>
    <cellStyle name="Normal 39 2 2" xfId="12924"/>
    <cellStyle name="Normal 39 2 2 2" xfId="26076"/>
    <cellStyle name="Normal 39 2 3" xfId="18590"/>
    <cellStyle name="Normal 39 2 3 2" xfId="22341"/>
    <cellStyle name="Normal 39 2 4" xfId="14833"/>
    <cellStyle name="Normal 39 2 5" xfId="29813"/>
    <cellStyle name="Normal 39 2 6" xfId="33540"/>
    <cellStyle name="Normal 39 2 7" xfId="37275"/>
    <cellStyle name="Normal 39 2 8" xfId="41006"/>
    <cellStyle name="Normal 39 3" xfId="12923"/>
    <cellStyle name="Normal 39 3 2" xfId="26075"/>
    <cellStyle name="Normal 39 4" xfId="18589"/>
    <cellStyle name="Normal 39 4 2" xfId="22340"/>
    <cellStyle name="Normal 39 5" xfId="14832"/>
    <cellStyle name="Normal 39 6" xfId="29812"/>
    <cellStyle name="Normal 39 7" xfId="33539"/>
    <cellStyle name="Normal 39 8" xfId="37274"/>
    <cellStyle name="Normal 39 9" xfId="41005"/>
    <cellStyle name="Normal 4" xfId="6"/>
    <cellStyle name="Normal 4 10" xfId="7255"/>
    <cellStyle name="Normal 4 11" xfId="7256"/>
    <cellStyle name="Normal 4 12" xfId="7257"/>
    <cellStyle name="Normal 4 13" xfId="7258"/>
    <cellStyle name="Normal 4 14" xfId="7259"/>
    <cellStyle name="Normal 4 15" xfId="7260"/>
    <cellStyle name="Normal 4 16" xfId="7261"/>
    <cellStyle name="Normal 4 17" xfId="7262"/>
    <cellStyle name="Normal 4 18" xfId="7263"/>
    <cellStyle name="Normal 4 19" xfId="7264"/>
    <cellStyle name="Normal 4 2" xfId="7"/>
    <cellStyle name="Normal 4 2 2" xfId="7265"/>
    <cellStyle name="Normal 4 20" xfId="7266"/>
    <cellStyle name="Normal 4 21" xfId="7267"/>
    <cellStyle name="Normal 4 22" xfId="7268"/>
    <cellStyle name="Normal 4 23" xfId="7269"/>
    <cellStyle name="Normal 4 24" xfId="7270"/>
    <cellStyle name="Normal 4 25" xfId="7271"/>
    <cellStyle name="Normal 4 26" xfId="7272"/>
    <cellStyle name="Normal 4 27" xfId="7273"/>
    <cellStyle name="Normal 4 28" xfId="7274"/>
    <cellStyle name="Normal 4 29" xfId="7275"/>
    <cellStyle name="Normal 4 3" xfId="7276"/>
    <cellStyle name="Normal 4 30" xfId="7277"/>
    <cellStyle name="Normal 4 31" xfId="7278"/>
    <cellStyle name="Normal 4 32" xfId="7279"/>
    <cellStyle name="Normal 4 4" xfId="7280"/>
    <cellStyle name="Normal 4 5" xfId="7281"/>
    <cellStyle name="Normal 4 6" xfId="7282"/>
    <cellStyle name="Normal 4 7" xfId="7283"/>
    <cellStyle name="Normal 4 8" xfId="7284"/>
    <cellStyle name="Normal 4 9" xfId="7285"/>
    <cellStyle name="Normal 40" xfId="7286"/>
    <cellStyle name="Normal 40 10" xfId="41007"/>
    <cellStyle name="Normal 40 2" xfId="7287"/>
    <cellStyle name="Normal 40 2 2" xfId="12937"/>
    <cellStyle name="Normal 40 2 2 2" xfId="26078"/>
    <cellStyle name="Normal 40 2 3" xfId="18592"/>
    <cellStyle name="Normal 40 2 3 2" xfId="22343"/>
    <cellStyle name="Normal 40 2 4" xfId="14835"/>
    <cellStyle name="Normal 40 2 5" xfId="29815"/>
    <cellStyle name="Normal 40 2 6" xfId="33542"/>
    <cellStyle name="Normal 40 2 7" xfId="37277"/>
    <cellStyle name="Normal 40 2 8" xfId="41008"/>
    <cellStyle name="Normal 40 3" xfId="7288"/>
    <cellStyle name="Normal 40 3 2" xfId="12938"/>
    <cellStyle name="Normal 40 3 2 2" xfId="26079"/>
    <cellStyle name="Normal 40 3 3" xfId="18593"/>
    <cellStyle name="Normal 40 3 3 2" xfId="22344"/>
    <cellStyle name="Normal 40 3 4" xfId="14836"/>
    <cellStyle name="Normal 40 3 5" xfId="29816"/>
    <cellStyle name="Normal 40 3 6" xfId="33543"/>
    <cellStyle name="Normal 40 3 7" xfId="37278"/>
    <cellStyle name="Normal 40 3 8" xfId="41009"/>
    <cellStyle name="Normal 40 4" xfId="12936"/>
    <cellStyle name="Normal 40 4 2" xfId="26077"/>
    <cellStyle name="Normal 40 5" xfId="18591"/>
    <cellStyle name="Normal 40 5 2" xfId="22342"/>
    <cellStyle name="Normal 40 6" xfId="14834"/>
    <cellStyle name="Normal 40 7" xfId="29814"/>
    <cellStyle name="Normal 40 8" xfId="33541"/>
    <cellStyle name="Normal 40 9" xfId="37276"/>
    <cellStyle name="Normal 41" xfId="7289"/>
    <cellStyle name="Normal 41 2" xfId="12939"/>
    <cellStyle name="Normal 41 2 2" xfId="26080"/>
    <cellStyle name="Normal 41 3" xfId="18594"/>
    <cellStyle name="Normal 41 3 2" xfId="22345"/>
    <cellStyle name="Normal 41 4" xfId="14837"/>
    <cellStyle name="Normal 41 5" xfId="29817"/>
    <cellStyle name="Normal 41 6" xfId="33544"/>
    <cellStyle name="Normal 41 7" xfId="37279"/>
    <cellStyle name="Normal 41 8" xfId="41010"/>
    <cellStyle name="Normal 42" xfId="7290"/>
    <cellStyle name="Normal 42 2" xfId="12940"/>
    <cellStyle name="Normal 42 2 2" xfId="26081"/>
    <cellStyle name="Normal 42 3" xfId="18595"/>
    <cellStyle name="Normal 42 3 2" xfId="22346"/>
    <cellStyle name="Normal 42 4" xfId="14838"/>
    <cellStyle name="Normal 42 5" xfId="29818"/>
    <cellStyle name="Normal 42 6" xfId="33545"/>
    <cellStyle name="Normal 42 7" xfId="37280"/>
    <cellStyle name="Normal 42 8" xfId="41011"/>
    <cellStyle name="Normal 43" xfId="7291"/>
    <cellStyle name="Normal 43 2" xfId="7292"/>
    <cellStyle name="Normal 43 2 2" xfId="12942"/>
    <cellStyle name="Normal 43 2 2 2" xfId="26083"/>
    <cellStyle name="Normal 43 2 3" xfId="18597"/>
    <cellStyle name="Normal 43 2 3 2" xfId="22348"/>
    <cellStyle name="Normal 43 2 4" xfId="14840"/>
    <cellStyle name="Normal 43 2 5" xfId="29820"/>
    <cellStyle name="Normal 43 2 6" xfId="33547"/>
    <cellStyle name="Normal 43 2 7" xfId="37282"/>
    <cellStyle name="Normal 43 2 8" xfId="41013"/>
    <cellStyle name="Normal 43 3" xfId="12941"/>
    <cellStyle name="Normal 43 3 2" xfId="26082"/>
    <cellStyle name="Normal 43 4" xfId="18596"/>
    <cellStyle name="Normal 43 4 2" xfId="22347"/>
    <cellStyle name="Normal 43 5" xfId="14839"/>
    <cellStyle name="Normal 43 6" xfId="29819"/>
    <cellStyle name="Normal 43 7" xfId="33546"/>
    <cellStyle name="Normal 43 8" xfId="37281"/>
    <cellStyle name="Normal 43 9" xfId="41012"/>
    <cellStyle name="Normal 44" xfId="7293"/>
    <cellStyle name="Normal 44 2" xfId="12943"/>
    <cellStyle name="Normal 44 2 2" xfId="26084"/>
    <cellStyle name="Normal 44 3" xfId="18598"/>
    <cellStyle name="Normal 44 3 2" xfId="22349"/>
    <cellStyle name="Normal 44 4" xfId="14841"/>
    <cellStyle name="Normal 44 5" xfId="29821"/>
    <cellStyle name="Normal 44 6" xfId="33548"/>
    <cellStyle name="Normal 44 7" xfId="37283"/>
    <cellStyle name="Normal 44 8" xfId="41014"/>
    <cellStyle name="Normal 45" xfId="7294"/>
    <cellStyle name="Normal 45 2" xfId="12944"/>
    <cellStyle name="Normal 45 2 2" xfId="26085"/>
    <cellStyle name="Normal 45 3" xfId="18599"/>
    <cellStyle name="Normal 45 3 2" xfId="22350"/>
    <cellStyle name="Normal 45 4" xfId="14842"/>
    <cellStyle name="Normal 45 5" xfId="29822"/>
    <cellStyle name="Normal 45 6" xfId="33549"/>
    <cellStyle name="Normal 45 7" xfId="37284"/>
    <cellStyle name="Normal 45 8" xfId="41015"/>
    <cellStyle name="Normal 46" xfId="7295"/>
    <cellStyle name="Normal 46 2" xfId="12945"/>
    <cellStyle name="Normal 46 2 2" xfId="26086"/>
    <cellStyle name="Normal 46 3" xfId="18600"/>
    <cellStyle name="Normal 46 3 2" xfId="22351"/>
    <cellStyle name="Normal 46 4" xfId="14843"/>
    <cellStyle name="Normal 46 5" xfId="29823"/>
    <cellStyle name="Normal 46 6" xfId="33550"/>
    <cellStyle name="Normal 46 7" xfId="37285"/>
    <cellStyle name="Normal 46 8" xfId="41016"/>
    <cellStyle name="Normal 47" xfId="7296"/>
    <cellStyle name="Normal 47 2" xfId="12946"/>
    <cellStyle name="Normal 47 2 2" xfId="26087"/>
    <cellStyle name="Normal 47 3" xfId="18601"/>
    <cellStyle name="Normal 47 3 2" xfId="22352"/>
    <cellStyle name="Normal 47 4" xfId="14844"/>
    <cellStyle name="Normal 47 5" xfId="29824"/>
    <cellStyle name="Normal 47 6" xfId="33551"/>
    <cellStyle name="Normal 47 7" xfId="37286"/>
    <cellStyle name="Normal 47 8" xfId="41017"/>
    <cellStyle name="Normal 48" xfId="7297"/>
    <cellStyle name="Normal 48 2" xfId="12947"/>
    <cellStyle name="Normal 48 2 2" xfId="26088"/>
    <cellStyle name="Normal 48 3" xfId="18602"/>
    <cellStyle name="Normal 48 3 2" xfId="22353"/>
    <cellStyle name="Normal 48 4" xfId="14845"/>
    <cellStyle name="Normal 48 5" xfId="29825"/>
    <cellStyle name="Normal 48 6" xfId="33552"/>
    <cellStyle name="Normal 48 7" xfId="37287"/>
    <cellStyle name="Normal 48 8" xfId="41018"/>
    <cellStyle name="Normal 49" xfId="7298"/>
    <cellStyle name="Normal 49 2" xfId="12948"/>
    <cellStyle name="Normal 49 2 2" xfId="26089"/>
    <cellStyle name="Normal 49 3" xfId="18603"/>
    <cellStyle name="Normal 49 3 2" xfId="22354"/>
    <cellStyle name="Normal 49 4" xfId="14846"/>
    <cellStyle name="Normal 49 5" xfId="29826"/>
    <cellStyle name="Normal 49 6" xfId="33553"/>
    <cellStyle name="Normal 49 7" xfId="37288"/>
    <cellStyle name="Normal 49 8" xfId="41019"/>
    <cellStyle name="Normal 5" xfId="8"/>
    <cellStyle name="Normal 5 2" xfId="9"/>
    <cellStyle name="Normal 5 3" xfId="7299"/>
    <cellStyle name="Normal 5 3 10" xfId="7300"/>
    <cellStyle name="Normal 5 3 11" xfId="7301"/>
    <cellStyle name="Normal 5 3 12" xfId="7302"/>
    <cellStyle name="Normal 5 3 2" xfId="7303"/>
    <cellStyle name="Normal 5 3 3" xfId="7304"/>
    <cellStyle name="Normal 5 3 4" xfId="7305"/>
    <cellStyle name="Normal 5 3 5" xfId="7306"/>
    <cellStyle name="Normal 5 3 6" xfId="7307"/>
    <cellStyle name="Normal 5 3 7" xfId="7308"/>
    <cellStyle name="Normal 5 3 8" xfId="7309"/>
    <cellStyle name="Normal 5 3 9" xfId="7310"/>
    <cellStyle name="Normal 5 4" xfId="14847"/>
    <cellStyle name="Normal 50" xfId="7311"/>
    <cellStyle name="Normal 50 2" xfId="12952"/>
    <cellStyle name="Normal 50 2 2" xfId="26090"/>
    <cellStyle name="Normal 50 3" xfId="18604"/>
    <cellStyle name="Normal 50 3 2" xfId="22355"/>
    <cellStyle name="Normal 50 4" xfId="14848"/>
    <cellStyle name="Normal 50 5" xfId="29827"/>
    <cellStyle name="Normal 50 6" xfId="33554"/>
    <cellStyle name="Normal 50 7" xfId="37289"/>
    <cellStyle name="Normal 50 8" xfId="41020"/>
    <cellStyle name="Normal 51" xfId="10"/>
    <cellStyle name="Normal 51 2" xfId="7382"/>
    <cellStyle name="Normal 51 2 2" xfId="13002"/>
    <cellStyle name="Normal 51 2 2 2" xfId="26136"/>
    <cellStyle name="Normal 51 2 3" xfId="22401"/>
    <cellStyle name="Normal 51 3" xfId="7391"/>
    <cellStyle name="Normal 51 3 2" xfId="22406"/>
    <cellStyle name="Normal 51 4" xfId="14920"/>
    <cellStyle name="Normal 51 4 2" xfId="18671"/>
    <cellStyle name="Normal 51 5" xfId="14849"/>
    <cellStyle name="Normal 51 6" xfId="26143"/>
    <cellStyle name="Normal 51 7" xfId="29870"/>
    <cellStyle name="Normal 51 8" xfId="37290"/>
    <cellStyle name="Normal 51 9" xfId="41021"/>
    <cellStyle name="Normal 52" xfId="7312"/>
    <cellStyle name="Normal 52 2" xfId="12953"/>
    <cellStyle name="Normal 52 2 2" xfId="26091"/>
    <cellStyle name="Normal 52 3" xfId="18605"/>
    <cellStyle name="Normal 52 3 2" xfId="22356"/>
    <cellStyle name="Normal 52 4" xfId="14850"/>
    <cellStyle name="Normal 52 5" xfId="29828"/>
    <cellStyle name="Normal 52 6" xfId="33555"/>
    <cellStyle name="Normal 52 7" xfId="37291"/>
    <cellStyle name="Normal 52 8" xfId="41022"/>
    <cellStyle name="Normal 53" xfId="7313"/>
    <cellStyle name="Normal 53 2" xfId="12954"/>
    <cellStyle name="Normal 53 2 2" xfId="26092"/>
    <cellStyle name="Normal 53 3" xfId="18606"/>
    <cellStyle name="Normal 53 3 2" xfId="22357"/>
    <cellStyle name="Normal 53 4" xfId="14851"/>
    <cellStyle name="Normal 53 5" xfId="29829"/>
    <cellStyle name="Normal 53 6" xfId="33556"/>
    <cellStyle name="Normal 53 7" xfId="37292"/>
    <cellStyle name="Normal 53 8" xfId="41023"/>
    <cellStyle name="Normal 54" xfId="7314"/>
    <cellStyle name="Normal 54 2" xfId="12955"/>
    <cellStyle name="Normal 54 2 2" xfId="26093"/>
    <cellStyle name="Normal 54 3" xfId="18607"/>
    <cellStyle name="Normal 54 3 2" xfId="22358"/>
    <cellStyle name="Normal 54 4" xfId="14852"/>
    <cellStyle name="Normal 54 5" xfId="29830"/>
    <cellStyle name="Normal 54 6" xfId="33557"/>
    <cellStyle name="Normal 54 7" xfId="37293"/>
    <cellStyle name="Normal 54 8" xfId="41024"/>
    <cellStyle name="Normal 55" xfId="7315"/>
    <cellStyle name="Normal 55 2" xfId="12956"/>
    <cellStyle name="Normal 55 2 2" xfId="26094"/>
    <cellStyle name="Normal 55 3" xfId="18608"/>
    <cellStyle name="Normal 55 3 2" xfId="22359"/>
    <cellStyle name="Normal 55 4" xfId="14853"/>
    <cellStyle name="Normal 55 5" xfId="29831"/>
    <cellStyle name="Normal 55 6" xfId="33558"/>
    <cellStyle name="Normal 55 7" xfId="37294"/>
    <cellStyle name="Normal 55 8" xfId="41025"/>
    <cellStyle name="Normal 56" xfId="7316"/>
    <cellStyle name="Normal 56 2" xfId="12957"/>
    <cellStyle name="Normal 56 2 2" xfId="26095"/>
    <cellStyle name="Normal 56 3" xfId="18609"/>
    <cellStyle name="Normal 56 3 2" xfId="22360"/>
    <cellStyle name="Normal 56 4" xfId="14854"/>
    <cellStyle name="Normal 56 5" xfId="29832"/>
    <cellStyle name="Normal 56 6" xfId="33559"/>
    <cellStyle name="Normal 56 7" xfId="37295"/>
    <cellStyle name="Normal 56 8" xfId="41026"/>
    <cellStyle name="Normal 57" xfId="7317"/>
    <cellStyle name="Normal 57 2" xfId="12958"/>
    <cellStyle name="Normal 57 2 2" xfId="26096"/>
    <cellStyle name="Normal 57 3" xfId="18610"/>
    <cellStyle name="Normal 57 3 2" xfId="22361"/>
    <cellStyle name="Normal 57 4" xfId="14855"/>
    <cellStyle name="Normal 57 5" xfId="29833"/>
    <cellStyle name="Normal 57 6" xfId="33560"/>
    <cellStyle name="Normal 57 7" xfId="37296"/>
    <cellStyle name="Normal 57 8" xfId="41027"/>
    <cellStyle name="Normal 58" xfId="7318"/>
    <cellStyle name="Normal 58 2" xfId="12959"/>
    <cellStyle name="Normal 58 2 2" xfId="26097"/>
    <cellStyle name="Normal 58 3" xfId="18611"/>
    <cellStyle name="Normal 58 3 2" xfId="22362"/>
    <cellStyle name="Normal 58 4" xfId="14856"/>
    <cellStyle name="Normal 58 5" xfId="29834"/>
    <cellStyle name="Normal 58 6" xfId="33561"/>
    <cellStyle name="Normal 58 7" xfId="37297"/>
    <cellStyle name="Normal 58 8" xfId="41028"/>
    <cellStyle name="Normal 59" xfId="7319"/>
    <cellStyle name="Normal 59 2" xfId="12960"/>
    <cellStyle name="Normal 59 2 2" xfId="26098"/>
    <cellStyle name="Normal 59 3" xfId="18612"/>
    <cellStyle name="Normal 59 3 2" xfId="22363"/>
    <cellStyle name="Normal 59 4" xfId="14857"/>
    <cellStyle name="Normal 59 5" xfId="29835"/>
    <cellStyle name="Normal 59 6" xfId="33562"/>
    <cellStyle name="Normal 59 7" xfId="37298"/>
    <cellStyle name="Normal 59 8" xfId="41029"/>
    <cellStyle name="Normal 6" xfId="11"/>
    <cellStyle name="Normal 6 2" xfId="7320"/>
    <cellStyle name="Normal 6 3" xfId="7321"/>
    <cellStyle name="Normal 6 3 10" xfId="7322"/>
    <cellStyle name="Normal 6 3 11" xfId="7323"/>
    <cellStyle name="Normal 6 3 12" xfId="7324"/>
    <cellStyle name="Normal 6 3 2" xfId="7325"/>
    <cellStyle name="Normal 6 3 3" xfId="7326"/>
    <cellStyle name="Normal 6 3 4" xfId="7327"/>
    <cellStyle name="Normal 6 3 5" xfId="7328"/>
    <cellStyle name="Normal 6 3 6" xfId="7329"/>
    <cellStyle name="Normal 6 3 7" xfId="7330"/>
    <cellStyle name="Normal 6 3 8" xfId="7331"/>
    <cellStyle name="Normal 6 3 9" xfId="7332"/>
    <cellStyle name="Normal 60" xfId="7333"/>
    <cellStyle name="Normal 60 2" xfId="12965"/>
    <cellStyle name="Normal 60 2 2" xfId="26099"/>
    <cellStyle name="Normal 60 3" xfId="18613"/>
    <cellStyle name="Normal 60 3 2" xfId="22364"/>
    <cellStyle name="Normal 60 4" xfId="14858"/>
    <cellStyle name="Normal 60 5" xfId="29836"/>
    <cellStyle name="Normal 60 6" xfId="33563"/>
    <cellStyle name="Normal 60 7" xfId="37299"/>
    <cellStyle name="Normal 60 8" xfId="41030"/>
    <cellStyle name="Normal 61" xfId="7334"/>
    <cellStyle name="Normal 61 2" xfId="12966"/>
    <cellStyle name="Normal 61 2 2" xfId="26100"/>
    <cellStyle name="Normal 61 3" xfId="18614"/>
    <cellStyle name="Normal 61 3 2" xfId="22365"/>
    <cellStyle name="Normal 61 4" xfId="14859"/>
    <cellStyle name="Normal 61 5" xfId="29837"/>
    <cellStyle name="Normal 61 6" xfId="33564"/>
    <cellStyle name="Normal 61 7" xfId="37300"/>
    <cellStyle name="Normal 61 8" xfId="41031"/>
    <cellStyle name="Normal 62" xfId="7335"/>
    <cellStyle name="Normal 62 2" xfId="12967"/>
    <cellStyle name="Normal 62 2 2" xfId="26101"/>
    <cellStyle name="Normal 62 3" xfId="18615"/>
    <cellStyle name="Normal 62 3 2" xfId="22366"/>
    <cellStyle name="Normal 62 4" xfId="14860"/>
    <cellStyle name="Normal 62 5" xfId="29838"/>
    <cellStyle name="Normal 62 6" xfId="33565"/>
    <cellStyle name="Normal 62 7" xfId="37301"/>
    <cellStyle name="Normal 62 8" xfId="41032"/>
    <cellStyle name="Normal 63" xfId="7336"/>
    <cellStyle name="Normal 63 2" xfId="12968"/>
    <cellStyle name="Normal 63 2 2" xfId="26102"/>
    <cellStyle name="Normal 63 3" xfId="18616"/>
    <cellStyle name="Normal 63 3 2" xfId="22367"/>
    <cellStyle name="Normal 63 4" xfId="14861"/>
    <cellStyle name="Normal 63 5" xfId="29839"/>
    <cellStyle name="Normal 63 6" xfId="33566"/>
    <cellStyle name="Normal 63 7" xfId="37302"/>
    <cellStyle name="Normal 63 8" xfId="41033"/>
    <cellStyle name="Normal 64" xfId="7337"/>
    <cellStyle name="Normal 64 2" xfId="12969"/>
    <cellStyle name="Normal 64 2 2" xfId="26103"/>
    <cellStyle name="Normal 64 3" xfId="18617"/>
    <cellStyle name="Normal 64 3 2" xfId="22368"/>
    <cellStyle name="Normal 64 4" xfId="14862"/>
    <cellStyle name="Normal 64 5" xfId="29840"/>
    <cellStyle name="Normal 64 6" xfId="33567"/>
    <cellStyle name="Normal 64 7" xfId="37303"/>
    <cellStyle name="Normal 64 8" xfId="41034"/>
    <cellStyle name="Normal 65" xfId="7338"/>
    <cellStyle name="Normal 65 2" xfId="12970"/>
    <cellStyle name="Normal 65 2 2" xfId="26104"/>
    <cellStyle name="Normal 65 3" xfId="18618"/>
    <cellStyle name="Normal 65 3 2" xfId="22369"/>
    <cellStyle name="Normal 65 4" xfId="14863"/>
    <cellStyle name="Normal 65 5" xfId="29841"/>
    <cellStyle name="Normal 65 6" xfId="33568"/>
    <cellStyle name="Normal 65 7" xfId="37304"/>
    <cellStyle name="Normal 65 8" xfId="41035"/>
    <cellStyle name="Normal 66" xfId="7339"/>
    <cellStyle name="Normal 66 2" xfId="12971"/>
    <cellStyle name="Normal 66 2 2" xfId="26105"/>
    <cellStyle name="Normal 66 3" xfId="18619"/>
    <cellStyle name="Normal 66 3 2" xfId="22370"/>
    <cellStyle name="Normal 66 4" xfId="14864"/>
    <cellStyle name="Normal 66 5" xfId="29842"/>
    <cellStyle name="Normal 66 6" xfId="33569"/>
    <cellStyle name="Normal 66 7" xfId="37305"/>
    <cellStyle name="Normal 66 8" xfId="41036"/>
    <cellStyle name="Normal 67" xfId="7340"/>
    <cellStyle name="Normal 67 2" xfId="12972"/>
    <cellStyle name="Normal 67 2 2" xfId="26106"/>
    <cellStyle name="Normal 67 3" xfId="18620"/>
    <cellStyle name="Normal 67 3 2" xfId="22371"/>
    <cellStyle name="Normal 67 4" xfId="14865"/>
    <cellStyle name="Normal 67 5" xfId="29843"/>
    <cellStyle name="Normal 67 6" xfId="33570"/>
    <cellStyle name="Normal 67 7" xfId="37306"/>
    <cellStyle name="Normal 67 8" xfId="41037"/>
    <cellStyle name="Normal 68" xfId="7341"/>
    <cellStyle name="Normal 68 2" xfId="12973"/>
    <cellStyle name="Normal 68 2 2" xfId="26107"/>
    <cellStyle name="Normal 68 3" xfId="18621"/>
    <cellStyle name="Normal 68 3 2" xfId="22372"/>
    <cellStyle name="Normal 68 4" xfId="14866"/>
    <cellStyle name="Normal 68 5" xfId="29844"/>
    <cellStyle name="Normal 68 6" xfId="33571"/>
    <cellStyle name="Normal 68 7" xfId="37307"/>
    <cellStyle name="Normal 68 8" xfId="41038"/>
    <cellStyle name="Normal 69" xfId="7342"/>
    <cellStyle name="Normal 69 2" xfId="12974"/>
    <cellStyle name="Normal 69 2 2" xfId="26108"/>
    <cellStyle name="Normal 69 3" xfId="18622"/>
    <cellStyle name="Normal 69 3 2" xfId="22373"/>
    <cellStyle name="Normal 69 4" xfId="14867"/>
    <cellStyle name="Normal 69 5" xfId="29845"/>
    <cellStyle name="Normal 69 6" xfId="33572"/>
    <cellStyle name="Normal 69 7" xfId="37308"/>
    <cellStyle name="Normal 69 8" xfId="41039"/>
    <cellStyle name="Normal 7" xfId="7343"/>
    <cellStyle name="Normal 7 2" xfId="12975"/>
    <cellStyle name="Normal 7 2 2" xfId="18651"/>
    <cellStyle name="Normal 7 2 2 2" xfId="26109"/>
    <cellStyle name="Normal 7 2 3" xfId="14905"/>
    <cellStyle name="Normal 7 3" xfId="14901"/>
    <cellStyle name="Normal 7 4" xfId="18623"/>
    <cellStyle name="Normal 7 4 2" xfId="22374"/>
    <cellStyle name="Normal 7 5" xfId="14868"/>
    <cellStyle name="Normal 7 6" xfId="29846"/>
    <cellStyle name="Normal 7 7" xfId="33573"/>
    <cellStyle name="Normal 7 8" xfId="37309"/>
    <cellStyle name="Normal 7 9" xfId="41040"/>
    <cellStyle name="Normal 70" xfId="7344"/>
    <cellStyle name="Normal 70 2" xfId="12976"/>
    <cellStyle name="Normal 70 2 2" xfId="26110"/>
    <cellStyle name="Normal 70 3" xfId="18624"/>
    <cellStyle name="Normal 70 3 2" xfId="22375"/>
    <cellStyle name="Normal 70 4" xfId="14869"/>
    <cellStyle name="Normal 70 5" xfId="29847"/>
    <cellStyle name="Normal 70 6" xfId="33574"/>
    <cellStyle name="Normal 70 7" xfId="37310"/>
    <cellStyle name="Normal 70 8" xfId="41041"/>
    <cellStyle name="Normal 71" xfId="7345"/>
    <cellStyle name="Normal 71 2" xfId="12977"/>
    <cellStyle name="Normal 71 2 2" xfId="26111"/>
    <cellStyle name="Normal 71 3" xfId="18625"/>
    <cellStyle name="Normal 71 3 2" xfId="22376"/>
    <cellStyle name="Normal 71 4" xfId="14870"/>
    <cellStyle name="Normal 71 5" xfId="29848"/>
    <cellStyle name="Normal 71 6" xfId="33575"/>
    <cellStyle name="Normal 71 7" xfId="37311"/>
    <cellStyle name="Normal 71 8" xfId="41042"/>
    <cellStyle name="Normal 72" xfId="7346"/>
    <cellStyle name="Normal 72 2" xfId="12978"/>
    <cellStyle name="Normal 72 2 2" xfId="26112"/>
    <cellStyle name="Normal 72 3" xfId="18626"/>
    <cellStyle name="Normal 72 3 2" xfId="22377"/>
    <cellStyle name="Normal 72 4" xfId="14871"/>
    <cellStyle name="Normal 72 5" xfId="29849"/>
    <cellStyle name="Normal 72 6" xfId="33576"/>
    <cellStyle name="Normal 72 7" xfId="37312"/>
    <cellStyle name="Normal 72 8" xfId="41043"/>
    <cellStyle name="Normal 73" xfId="7347"/>
    <cellStyle name="Normal 73 2" xfId="12979"/>
    <cellStyle name="Normal 73 2 2" xfId="26113"/>
    <cellStyle name="Normal 73 3" xfId="18627"/>
    <cellStyle name="Normal 73 3 2" xfId="22378"/>
    <cellStyle name="Normal 73 4" xfId="14872"/>
    <cellStyle name="Normal 73 5" xfId="29850"/>
    <cellStyle name="Normal 73 6" xfId="33577"/>
    <cellStyle name="Normal 73 7" xfId="37313"/>
    <cellStyle name="Normal 73 8" xfId="41044"/>
    <cellStyle name="Normal 74" xfId="7348"/>
    <cellStyle name="Normal 74 2" xfId="12980"/>
    <cellStyle name="Normal 74 2 2" xfId="26114"/>
    <cellStyle name="Normal 74 3" xfId="18628"/>
    <cellStyle name="Normal 74 3 2" xfId="22379"/>
    <cellStyle name="Normal 74 4" xfId="14873"/>
    <cellStyle name="Normal 74 5" xfId="29851"/>
    <cellStyle name="Normal 74 6" xfId="33578"/>
    <cellStyle name="Normal 74 7" xfId="37314"/>
    <cellStyle name="Normal 74 8" xfId="41045"/>
    <cellStyle name="Normal 75" xfId="7349"/>
    <cellStyle name="Normal 75 2" xfId="12981"/>
    <cellStyle name="Normal 75 2 2" xfId="26115"/>
    <cellStyle name="Normal 75 3" xfId="18629"/>
    <cellStyle name="Normal 75 3 2" xfId="22380"/>
    <cellStyle name="Normal 75 4" xfId="14874"/>
    <cellStyle name="Normal 75 5" xfId="29852"/>
    <cellStyle name="Normal 75 6" xfId="33579"/>
    <cellStyle name="Normal 75 7" xfId="37315"/>
    <cellStyle name="Normal 75 8" xfId="41046"/>
    <cellStyle name="Normal 76" xfId="7350"/>
    <cellStyle name="Normal 76 2" xfId="12982"/>
    <cellStyle name="Normal 76 2 2" xfId="26116"/>
    <cellStyle name="Normal 76 3" xfId="18630"/>
    <cellStyle name="Normal 76 3 2" xfId="22381"/>
    <cellStyle name="Normal 76 4" xfId="14875"/>
    <cellStyle name="Normal 76 5" xfId="29853"/>
    <cellStyle name="Normal 76 6" xfId="33580"/>
    <cellStyle name="Normal 76 7" xfId="37316"/>
    <cellStyle name="Normal 76 8" xfId="41047"/>
    <cellStyle name="Normal 77" xfId="7351"/>
    <cellStyle name="Normal 77 2" xfId="12983"/>
    <cellStyle name="Normal 77 2 2" xfId="26117"/>
    <cellStyle name="Normal 77 3" xfId="18631"/>
    <cellStyle name="Normal 77 3 2" xfId="22382"/>
    <cellStyle name="Normal 77 4" xfId="14876"/>
    <cellStyle name="Normal 77 5" xfId="29854"/>
    <cellStyle name="Normal 77 6" xfId="33581"/>
    <cellStyle name="Normal 77 7" xfId="37317"/>
    <cellStyle name="Normal 77 8" xfId="41048"/>
    <cellStyle name="Normal 78" xfId="7352"/>
    <cellStyle name="Normal 78 2" xfId="12984"/>
    <cellStyle name="Normal 78 2 2" xfId="26118"/>
    <cellStyle name="Normal 78 3" xfId="18632"/>
    <cellStyle name="Normal 78 3 2" xfId="22383"/>
    <cellStyle name="Normal 78 4" xfId="14877"/>
    <cellStyle name="Normal 78 5" xfId="29855"/>
    <cellStyle name="Normal 78 6" xfId="33582"/>
    <cellStyle name="Normal 78 7" xfId="37318"/>
    <cellStyle name="Normal 78 8" xfId="41049"/>
    <cellStyle name="Normal 79" xfId="7353"/>
    <cellStyle name="Normal 79 2" xfId="12985"/>
    <cellStyle name="Normal 79 2 2" xfId="26119"/>
    <cellStyle name="Normal 79 3" xfId="18633"/>
    <cellStyle name="Normal 79 3 2" xfId="22384"/>
    <cellStyle name="Normal 79 4" xfId="14878"/>
    <cellStyle name="Normal 79 5" xfId="29856"/>
    <cellStyle name="Normal 79 6" xfId="33583"/>
    <cellStyle name="Normal 79 7" xfId="37319"/>
    <cellStyle name="Normal 79 8" xfId="41050"/>
    <cellStyle name="Normal 8" xfId="7354"/>
    <cellStyle name="Normal 8 2" xfId="7355"/>
    <cellStyle name="Normal 8 2 10" xfId="7356"/>
    <cellStyle name="Normal 8 2 11" xfId="7357"/>
    <cellStyle name="Normal 8 2 12" xfId="7358"/>
    <cellStyle name="Normal 8 2 2" xfId="7359"/>
    <cellStyle name="Normal 8 2 3" xfId="7360"/>
    <cellStyle name="Normal 8 2 4" xfId="7361"/>
    <cellStyle name="Normal 8 2 5" xfId="7362"/>
    <cellStyle name="Normal 8 2 6" xfId="7363"/>
    <cellStyle name="Normal 8 2 7" xfId="7364"/>
    <cellStyle name="Normal 8 2 8" xfId="7365"/>
    <cellStyle name="Normal 8 2 9" xfId="7366"/>
    <cellStyle name="Normal 8 3" xfId="12986"/>
    <cellStyle name="Normal 8 3 2" xfId="18652"/>
    <cellStyle name="Normal 8 3 2 2" xfId="26120"/>
    <cellStyle name="Normal 8 3 3" xfId="14906"/>
    <cellStyle name="Normal 8 4" xfId="18634"/>
    <cellStyle name="Normal 8 4 2" xfId="22385"/>
    <cellStyle name="Normal 8 5" xfId="14879"/>
    <cellStyle name="Normal 8 6" xfId="29857"/>
    <cellStyle name="Normal 8 7" xfId="33584"/>
    <cellStyle name="Normal 8 8" xfId="37320"/>
    <cellStyle name="Normal 8 9" xfId="41051"/>
    <cellStyle name="Normal 80" xfId="7367"/>
    <cellStyle name="Normal 80 2" xfId="12987"/>
    <cellStyle name="Normal 80 2 2" xfId="26121"/>
    <cellStyle name="Normal 80 3" xfId="18635"/>
    <cellStyle name="Normal 80 3 2" xfId="22386"/>
    <cellStyle name="Normal 80 4" xfId="14880"/>
    <cellStyle name="Normal 80 5" xfId="29858"/>
    <cellStyle name="Normal 80 6" xfId="33585"/>
    <cellStyle name="Normal 80 7" xfId="37321"/>
    <cellStyle name="Normal 80 8" xfId="41052"/>
    <cellStyle name="Normal 81" xfId="7368"/>
    <cellStyle name="Normal 81 2" xfId="12988"/>
    <cellStyle name="Normal 81 2 2" xfId="26122"/>
    <cellStyle name="Normal 81 3" xfId="18636"/>
    <cellStyle name="Normal 81 3 2" xfId="22387"/>
    <cellStyle name="Normal 81 4" xfId="14881"/>
    <cellStyle name="Normal 81 5" xfId="29859"/>
    <cellStyle name="Normal 81 6" xfId="33586"/>
    <cellStyle name="Normal 81 7" xfId="37322"/>
    <cellStyle name="Normal 81 8" xfId="41053"/>
    <cellStyle name="Normal 82" xfId="7369"/>
    <cellStyle name="Normal 82 2" xfId="12989"/>
    <cellStyle name="Normal 82 2 2" xfId="26123"/>
    <cellStyle name="Normal 82 3" xfId="18637"/>
    <cellStyle name="Normal 82 3 2" xfId="22388"/>
    <cellStyle name="Normal 82 4" xfId="14882"/>
    <cellStyle name="Normal 82 5" xfId="29860"/>
    <cellStyle name="Normal 82 6" xfId="33587"/>
    <cellStyle name="Normal 82 7" xfId="37323"/>
    <cellStyle name="Normal 82 8" xfId="41054"/>
    <cellStyle name="Normal 83" xfId="7370"/>
    <cellStyle name="Normal 83 2" xfId="12990"/>
    <cellStyle name="Normal 83 2 2" xfId="26124"/>
    <cellStyle name="Normal 83 3" xfId="18638"/>
    <cellStyle name="Normal 83 3 2" xfId="22389"/>
    <cellStyle name="Normal 83 4" xfId="14883"/>
    <cellStyle name="Normal 83 5" xfId="29861"/>
    <cellStyle name="Normal 83 6" xfId="33588"/>
    <cellStyle name="Normal 83 7" xfId="37324"/>
    <cellStyle name="Normal 83 8" xfId="41055"/>
    <cellStyle name="Normal 84" xfId="7371"/>
    <cellStyle name="Normal 84 2" xfId="12991"/>
    <cellStyle name="Normal 84 2 2" xfId="26125"/>
    <cellStyle name="Normal 84 3" xfId="18639"/>
    <cellStyle name="Normal 84 3 2" xfId="22390"/>
    <cellStyle name="Normal 84 4" xfId="14884"/>
    <cellStyle name="Normal 84 5" xfId="29862"/>
    <cellStyle name="Normal 84 6" xfId="33589"/>
    <cellStyle name="Normal 84 7" xfId="37325"/>
    <cellStyle name="Normal 84 8" xfId="41056"/>
    <cellStyle name="Normal 85" xfId="7372"/>
    <cellStyle name="Normal 85 2" xfId="12992"/>
    <cellStyle name="Normal 85 2 2" xfId="26126"/>
    <cellStyle name="Normal 85 3" xfId="18640"/>
    <cellStyle name="Normal 85 3 2" xfId="22391"/>
    <cellStyle name="Normal 85 4" xfId="14885"/>
    <cellStyle name="Normal 85 5" xfId="29863"/>
    <cellStyle name="Normal 85 6" xfId="33590"/>
    <cellStyle name="Normal 85 7" xfId="37326"/>
    <cellStyle name="Normal 85 8" xfId="41057"/>
    <cellStyle name="Normal 86" xfId="7373"/>
    <cellStyle name="Normal 86 2" xfId="12993"/>
    <cellStyle name="Normal 86 2 2" xfId="18653"/>
    <cellStyle name="Normal 86 2 2 2" xfId="26127"/>
    <cellStyle name="Normal 86 2 3" xfId="14887"/>
    <cellStyle name="Normal 86 3" xfId="18641"/>
    <cellStyle name="Normal 86 3 2" xfId="22392"/>
    <cellStyle name="Normal 86 4" xfId="14886"/>
    <cellStyle name="Normal 86 5" xfId="29864"/>
    <cellStyle name="Normal 86 6" xfId="33591"/>
    <cellStyle name="Normal 86 7" xfId="37327"/>
    <cellStyle name="Normal 86 8" xfId="41058"/>
    <cellStyle name="Normal 87" xfId="7385"/>
    <cellStyle name="Normal 87 2" xfId="18649"/>
    <cellStyle name="Normal 87 2 2" xfId="22404"/>
    <cellStyle name="Normal 87 3" xfId="14888"/>
    <cellStyle name="Normal 88" xfId="7374"/>
    <cellStyle name="Normal 88 2" xfId="12994"/>
    <cellStyle name="Normal 88 2 2" xfId="26128"/>
    <cellStyle name="Normal 88 3" xfId="18642"/>
    <cellStyle name="Normal 88 3 2" xfId="22393"/>
    <cellStyle name="Normal 88 4" xfId="14889"/>
    <cellStyle name="Normal 88 5" xfId="29865"/>
    <cellStyle name="Normal 88 6" xfId="33592"/>
    <cellStyle name="Normal 88 7" xfId="37328"/>
    <cellStyle name="Normal 88 8" xfId="41059"/>
    <cellStyle name="Normal 89" xfId="7388"/>
    <cellStyle name="Normal 9" xfId="7375"/>
    <cellStyle name="Normal 9 2" xfId="12995"/>
    <cellStyle name="Normal 9 2 2" xfId="26129"/>
    <cellStyle name="Normal 9 3" xfId="18643"/>
    <cellStyle name="Normal 9 3 2" xfId="22394"/>
    <cellStyle name="Normal 9 4" xfId="14890"/>
    <cellStyle name="Normal 9 5" xfId="29866"/>
    <cellStyle name="Normal 9 6" xfId="33593"/>
    <cellStyle name="Normal 9 7" xfId="37329"/>
    <cellStyle name="Normal 9 8" xfId="41060"/>
    <cellStyle name="Normal 90" xfId="14891"/>
    <cellStyle name="Normal 91" xfId="14892"/>
    <cellStyle name="Normal 92" xfId="14893"/>
    <cellStyle name="Normal 93" xfId="13007"/>
    <cellStyle name="Normal 93 2" xfId="18656"/>
    <cellStyle name="Normal 94" xfId="14894"/>
    <cellStyle name="Normal 94 2" xfId="18657"/>
    <cellStyle name="Normal 95" xfId="14900"/>
    <cellStyle name="Normal 95 2" xfId="18658"/>
    <cellStyle name="Normal 96" xfId="14907"/>
    <cellStyle name="Normal 96 2" xfId="18659"/>
    <cellStyle name="Normal 97" xfId="14908"/>
    <cellStyle name="Normal 97 2" xfId="18660"/>
    <cellStyle name="Normal 98" xfId="14909"/>
    <cellStyle name="Normal 98 2" xfId="18661"/>
    <cellStyle name="Normal 99" xfId="14910"/>
    <cellStyle name="Normal 99 2" xfId="18662"/>
    <cellStyle name="Note 2" xfId="14895"/>
    <cellStyle name="Output 2" xfId="14896"/>
    <cellStyle name="Percent" xfId="41062" builtinId="5"/>
    <cellStyle name="Title 2" xfId="14897"/>
    <cellStyle name="Total 2" xfId="14898"/>
    <cellStyle name="Warning Text 2" xfId="148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oneCellAnchor>
    <xdr:from>
      <xdr:col>0</xdr:col>
      <xdr:colOff>82550</xdr:colOff>
      <xdr:row>0</xdr:row>
      <xdr:rowOff>56645</xdr:rowOff>
    </xdr:from>
    <xdr:ext cx="9823450" cy="6220329"/>
    <xdr:sp macro="" textlink="">
      <xdr:nvSpPr>
        <xdr:cNvPr id="2" name="Rectangle 1"/>
        <xdr:cNvSpPr/>
      </xdr:nvSpPr>
      <xdr:spPr>
        <a:xfrm>
          <a:off x="82550" y="56645"/>
          <a:ext cx="9823450" cy="6220329"/>
        </a:xfrm>
        <a:prstGeom prst="rect">
          <a:avLst/>
        </a:prstGeom>
        <a:noFill/>
      </xdr:spPr>
      <xdr:txBody>
        <a:bodyPr wrap="square" lIns="91440" tIns="45720" rIns="91440" bIns="45720">
          <a:noAutofit/>
        </a:bodyPr>
        <a:lstStyle/>
        <a:p>
          <a:pPr algn="ct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Annual Work Plan </a:t>
          </a:r>
        </a:p>
        <a:p>
          <a:pPr algn="ct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&amp; </a:t>
          </a:r>
        </a:p>
        <a:p>
          <a:pPr algn="ct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Budget</a:t>
          </a:r>
        </a:p>
        <a:p>
          <a:pPr algn="ct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2020-21</a:t>
          </a:r>
        </a:p>
        <a:p>
          <a:pPr algn="ctr"/>
          <a:endParaRPr lang="en-US" sz="32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r>
            <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State/UTs</a:t>
          </a: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 - UTTARAKHAND</a:t>
          </a:r>
        </a:p>
        <a:p>
          <a:pPr algn="ct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Date of Submission 19-03-2020</a:t>
          </a:r>
          <a:endPar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mdmcell.uttarakhand@gmail.com"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
  <sheetViews>
    <sheetView topLeftCell="A22" zoomScaleNormal="100" zoomScaleSheetLayoutView="100" workbookViewId="0">
      <selection activeCell="P48" sqref="P48"/>
    </sheetView>
  </sheetViews>
  <sheetFormatPr defaultRowHeight="12.75" x14ac:dyDescent="0.2"/>
  <sheetData/>
  <pageMargins left="0.31" right="0.31496062992125984" top="0.62992125984251968" bottom="0.27" header="0.23622047244094491" footer="0.16"/>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S37"/>
  <sheetViews>
    <sheetView view="pageBreakPreview" topLeftCell="A10" zoomScaleSheetLayoutView="100" workbookViewId="0">
      <selection activeCell="L24" sqref="L24"/>
    </sheetView>
  </sheetViews>
  <sheetFormatPr defaultRowHeight="12.75" x14ac:dyDescent="0.2"/>
  <cols>
    <col min="1" max="1" width="7.42578125" customWidth="1"/>
    <col min="2" max="2" width="16.42578125" customWidth="1"/>
    <col min="3" max="3" width="10.140625" customWidth="1"/>
    <col min="5" max="5" width="11" customWidth="1"/>
    <col min="6" max="6" width="10" customWidth="1"/>
    <col min="7" max="7" width="9.7109375" customWidth="1"/>
    <col min="8" max="8" width="10.5703125" customWidth="1"/>
    <col min="9" max="9" width="9.85546875" customWidth="1"/>
    <col min="10" max="10" width="11" customWidth="1"/>
    <col min="11" max="11" width="11.28515625" customWidth="1"/>
    <col min="12" max="12" width="11.140625" customWidth="1"/>
    <col min="13" max="13" width="10.85546875" customWidth="1"/>
    <col min="14" max="14" width="12.85546875" customWidth="1"/>
  </cols>
  <sheetData>
    <row r="2" spans="1:19" ht="12.75" customHeight="1" x14ac:dyDescent="0.2">
      <c r="D2" s="1191"/>
      <c r="E2" s="1191"/>
      <c r="F2" s="1191"/>
      <c r="G2" s="1191"/>
      <c r="H2" s="1191"/>
      <c r="I2" s="1191"/>
      <c r="J2" s="1191"/>
      <c r="K2" s="1"/>
      <c r="M2" s="1276" t="s">
        <v>90</v>
      </c>
      <c r="N2" s="1276"/>
    </row>
    <row r="3" spans="1:19" ht="15.75" x14ac:dyDescent="0.25">
      <c r="A3" s="1273" t="s">
        <v>0</v>
      </c>
      <c r="B3" s="1273"/>
      <c r="C3" s="1273"/>
      <c r="D3" s="1273"/>
      <c r="E3" s="1273"/>
      <c r="F3" s="1273"/>
      <c r="G3" s="1273"/>
      <c r="H3" s="1273"/>
      <c r="I3" s="1273"/>
      <c r="J3" s="1273"/>
      <c r="K3" s="1273"/>
      <c r="L3" s="1273"/>
      <c r="M3" s="1273"/>
      <c r="N3" s="1273"/>
    </row>
    <row r="4" spans="1:19" ht="15.75" x14ac:dyDescent="0.25">
      <c r="A4" s="1273" t="s">
        <v>985</v>
      </c>
      <c r="B4" s="1273"/>
      <c r="C4" s="1273"/>
      <c r="D4" s="1273"/>
      <c r="E4" s="1273"/>
      <c r="F4" s="1273"/>
      <c r="G4" s="1273"/>
      <c r="H4" s="1273"/>
      <c r="I4" s="1273"/>
      <c r="J4" s="1273"/>
      <c r="K4" s="1273"/>
      <c r="L4" s="1273"/>
      <c r="M4" s="1273"/>
      <c r="N4" s="1273"/>
      <c r="O4" s="67"/>
    </row>
    <row r="5" spans="1:19" ht="18" x14ac:dyDescent="0.25">
      <c r="A5" s="1193" t="s">
        <v>992</v>
      </c>
      <c r="B5" s="1193"/>
      <c r="C5" s="1193"/>
      <c r="D5" s="1193"/>
      <c r="E5" s="1193"/>
      <c r="F5" s="1193"/>
      <c r="G5" s="1193"/>
      <c r="H5" s="1193"/>
      <c r="I5" s="1193"/>
      <c r="J5" s="1193"/>
      <c r="K5" s="1193"/>
      <c r="L5" s="1193"/>
      <c r="M5" s="1193"/>
      <c r="N5" s="1193"/>
    </row>
    <row r="6" spans="1:19" ht="6" customHeight="1" x14ac:dyDescent="0.25">
      <c r="A6" s="397"/>
      <c r="B6" s="397"/>
      <c r="C6" s="397"/>
      <c r="D6" s="397"/>
      <c r="E6" s="397"/>
      <c r="F6" s="397"/>
      <c r="G6" s="397"/>
      <c r="H6" s="397"/>
      <c r="I6" s="397"/>
      <c r="J6" s="397"/>
      <c r="K6" s="397"/>
      <c r="L6" s="397"/>
      <c r="M6" s="397"/>
      <c r="N6" s="397"/>
    </row>
    <row r="7" spans="1:19" s="429" customFormat="1" x14ac:dyDescent="0.2">
      <c r="A7" s="1284" t="s">
        <v>452</v>
      </c>
      <c r="B7" s="1284"/>
      <c r="C7" s="1284"/>
      <c r="L7" s="1277" t="s">
        <v>1049</v>
      </c>
      <c r="M7" s="1277"/>
      <c r="N7" s="1277"/>
      <c r="Q7"/>
      <c r="R7"/>
    </row>
    <row r="8" spans="1:19" ht="15.75" customHeight="1" x14ac:dyDescent="0.2">
      <c r="A8" s="1280" t="s">
        <v>2</v>
      </c>
      <c r="B8" s="1280" t="s">
        <v>3</v>
      </c>
      <c r="C8" s="1288" t="s">
        <v>4</v>
      </c>
      <c r="D8" s="1288"/>
      <c r="E8" s="1288"/>
      <c r="F8" s="1288"/>
      <c r="G8" s="1288"/>
      <c r="H8" s="1288" t="s">
        <v>107</v>
      </c>
      <c r="I8" s="1288"/>
      <c r="J8" s="1288"/>
      <c r="K8" s="1288"/>
      <c r="L8" s="1288"/>
      <c r="M8" s="1280" t="s">
        <v>143</v>
      </c>
      <c r="N8" s="1280" t="s">
        <v>144</v>
      </c>
    </row>
    <row r="9" spans="1:19" ht="43.5" customHeight="1" x14ac:dyDescent="0.2">
      <c r="A9" s="1280"/>
      <c r="B9" s="1280"/>
      <c r="C9" s="183" t="s">
        <v>5</v>
      </c>
      <c r="D9" s="183" t="s">
        <v>6</v>
      </c>
      <c r="E9" s="183" t="s">
        <v>483</v>
      </c>
      <c r="F9" s="183" t="s">
        <v>105</v>
      </c>
      <c r="G9" s="183" t="s">
        <v>223</v>
      </c>
      <c r="H9" s="189" t="s">
        <v>5</v>
      </c>
      <c r="I9" s="183" t="s">
        <v>6</v>
      </c>
      <c r="J9" s="183" t="s">
        <v>483</v>
      </c>
      <c r="K9" s="183" t="s">
        <v>105</v>
      </c>
      <c r="L9" s="183" t="s">
        <v>222</v>
      </c>
      <c r="M9" s="1280"/>
      <c r="N9" s="1280"/>
      <c r="S9" s="9"/>
    </row>
    <row r="10" spans="1:19" s="11" customFormat="1" x14ac:dyDescent="0.2">
      <c r="A10" s="183">
        <v>1</v>
      </c>
      <c r="B10" s="183">
        <v>2</v>
      </c>
      <c r="C10" s="183">
        <v>3</v>
      </c>
      <c r="D10" s="183">
        <v>4</v>
      </c>
      <c r="E10" s="183">
        <v>5</v>
      </c>
      <c r="F10" s="183">
        <v>6</v>
      </c>
      <c r="G10" s="183">
        <v>7</v>
      </c>
      <c r="H10" s="189">
        <v>8</v>
      </c>
      <c r="I10" s="183">
        <v>9</v>
      </c>
      <c r="J10" s="183">
        <v>10</v>
      </c>
      <c r="K10" s="183">
        <v>11</v>
      </c>
      <c r="L10" s="183">
        <v>12</v>
      </c>
      <c r="M10" s="183">
        <v>13</v>
      </c>
      <c r="N10" s="183">
        <v>14</v>
      </c>
      <c r="Q10"/>
      <c r="R10"/>
    </row>
    <row r="11" spans="1:19" ht="24.95" customHeight="1" x14ac:dyDescent="0.2">
      <c r="A11" s="182">
        <v>1</v>
      </c>
      <c r="B11" s="213" t="s">
        <v>382</v>
      </c>
      <c r="C11" s="86">
        <v>1</v>
      </c>
      <c r="D11" s="86">
        <v>2</v>
      </c>
      <c r="E11" s="86">
        <v>0</v>
      </c>
      <c r="F11" s="86">
        <v>0</v>
      </c>
      <c r="G11" s="66">
        <f>C11+D11+E11+F11</f>
        <v>3</v>
      </c>
      <c r="H11" s="915">
        <v>0</v>
      </c>
      <c r="I11" s="915">
        <v>0</v>
      </c>
      <c r="J11" s="915">
        <v>0</v>
      </c>
      <c r="K11" s="915">
        <v>0</v>
      </c>
      <c r="L11" s="66">
        <f>H11+I11+J11+K11</f>
        <v>0</v>
      </c>
      <c r="M11" s="531">
        <f>G11-L11</f>
        <v>3</v>
      </c>
      <c r="N11" s="206"/>
      <c r="P11" s="6">
        <f>G11+'AT3C_cvrg(Insti)_UPY '!G12</f>
        <v>503</v>
      </c>
      <c r="Q11" s="6">
        <f>L11+'AT3C_cvrg(Insti)_UPY '!L12</f>
        <v>479</v>
      </c>
      <c r="R11" s="6">
        <f>P11-Q11</f>
        <v>24</v>
      </c>
    </row>
    <row r="12" spans="1:19" ht="24.95" customHeight="1" x14ac:dyDescent="0.2">
      <c r="A12" s="182">
        <v>2</v>
      </c>
      <c r="B12" s="213" t="s">
        <v>383</v>
      </c>
      <c r="C12" s="86">
        <v>0</v>
      </c>
      <c r="D12" s="86">
        <v>0</v>
      </c>
      <c r="E12" s="86">
        <v>0</v>
      </c>
      <c r="F12" s="86">
        <v>0</v>
      </c>
      <c r="G12" s="66">
        <f t="shared" ref="G12:G23" si="0">C12+D12+E12+F12</f>
        <v>0</v>
      </c>
      <c r="H12" s="915">
        <v>0</v>
      </c>
      <c r="I12" s="915">
        <v>0</v>
      </c>
      <c r="J12" s="915">
        <v>0</v>
      </c>
      <c r="K12" s="915">
        <v>0</v>
      </c>
      <c r="L12" s="701">
        <f t="shared" ref="L12:L23" si="1">H12+I12+J12+K12</f>
        <v>0</v>
      </c>
      <c r="M12" s="607">
        <f t="shared" ref="M12:M23" si="2">G12-L12</f>
        <v>0</v>
      </c>
      <c r="N12" s="206"/>
      <c r="P12" s="6">
        <f>G12+'AT3C_cvrg(Insti)_UPY '!G13</f>
        <v>226</v>
      </c>
      <c r="Q12" s="6">
        <f>L12+'AT3C_cvrg(Insti)_UPY '!L13</f>
        <v>223</v>
      </c>
      <c r="R12" s="6">
        <f t="shared" ref="R12:R24" si="3">P12-Q12</f>
        <v>3</v>
      </c>
    </row>
    <row r="13" spans="1:19" ht="24.95" customHeight="1" x14ac:dyDescent="0.2">
      <c r="A13" s="182">
        <v>3</v>
      </c>
      <c r="B13" s="213" t="s">
        <v>384</v>
      </c>
      <c r="C13" s="86">
        <v>0</v>
      </c>
      <c r="D13" s="86">
        <v>0</v>
      </c>
      <c r="E13" s="86">
        <v>0</v>
      </c>
      <c r="F13" s="86">
        <v>0</v>
      </c>
      <c r="G13" s="66">
        <f t="shared" si="0"/>
        <v>0</v>
      </c>
      <c r="H13" s="915">
        <v>0</v>
      </c>
      <c r="I13" s="915">
        <v>0</v>
      </c>
      <c r="J13" s="915">
        <v>0</v>
      </c>
      <c r="K13" s="915">
        <v>0</v>
      </c>
      <c r="L13" s="701">
        <f t="shared" si="1"/>
        <v>0</v>
      </c>
      <c r="M13" s="607">
        <f t="shared" si="2"/>
        <v>0</v>
      </c>
      <c r="N13" s="206"/>
      <c r="P13" s="6">
        <f>G13+'AT3C_cvrg(Insti)_UPY '!G14</f>
        <v>429</v>
      </c>
      <c r="Q13" s="6">
        <f>L13+'AT3C_cvrg(Insti)_UPY '!L14</f>
        <v>419</v>
      </c>
      <c r="R13" s="6">
        <f t="shared" si="3"/>
        <v>10</v>
      </c>
    </row>
    <row r="14" spans="1:19" ht="24.95" customHeight="1" x14ac:dyDescent="0.2">
      <c r="A14" s="182">
        <v>4</v>
      </c>
      <c r="B14" s="213" t="s">
        <v>385</v>
      </c>
      <c r="C14" s="86">
        <v>0</v>
      </c>
      <c r="D14" s="86">
        <v>0</v>
      </c>
      <c r="E14" s="86">
        <v>0</v>
      </c>
      <c r="F14" s="86">
        <v>0</v>
      </c>
      <c r="G14" s="66">
        <f t="shared" si="0"/>
        <v>0</v>
      </c>
      <c r="H14" s="915">
        <v>0</v>
      </c>
      <c r="I14" s="915">
        <v>0</v>
      </c>
      <c r="J14" s="915">
        <v>0</v>
      </c>
      <c r="K14" s="915">
        <v>0</v>
      </c>
      <c r="L14" s="701">
        <f t="shared" si="1"/>
        <v>0</v>
      </c>
      <c r="M14" s="607">
        <f t="shared" si="2"/>
        <v>0</v>
      </c>
      <c r="N14" s="206"/>
      <c r="P14" s="6">
        <f>G14+'AT3C_cvrg(Insti)_UPY '!G15</f>
        <v>202</v>
      </c>
      <c r="Q14" s="6">
        <f>L14+'AT3C_cvrg(Insti)_UPY '!L15</f>
        <v>198</v>
      </c>
      <c r="R14" s="6">
        <f t="shared" si="3"/>
        <v>4</v>
      </c>
    </row>
    <row r="15" spans="1:19" ht="24.95" customHeight="1" x14ac:dyDescent="0.2">
      <c r="A15" s="182">
        <v>5</v>
      </c>
      <c r="B15" s="215" t="s">
        <v>386</v>
      </c>
      <c r="C15" s="86">
        <v>1</v>
      </c>
      <c r="D15" s="86">
        <v>21</v>
      </c>
      <c r="E15" s="86">
        <v>0</v>
      </c>
      <c r="F15" s="86">
        <v>1</v>
      </c>
      <c r="G15" s="66">
        <f t="shared" si="0"/>
        <v>23</v>
      </c>
      <c r="H15" s="915">
        <v>1</v>
      </c>
      <c r="I15" s="915">
        <v>21</v>
      </c>
      <c r="J15" s="915">
        <v>0</v>
      </c>
      <c r="K15" s="915">
        <v>1</v>
      </c>
      <c r="L15" s="701">
        <f t="shared" si="1"/>
        <v>23</v>
      </c>
      <c r="M15" s="607">
        <f t="shared" si="2"/>
        <v>0</v>
      </c>
      <c r="N15" s="206"/>
      <c r="P15" s="6">
        <f>G15+'AT3C_cvrg(Insti)_UPY '!G16</f>
        <v>500</v>
      </c>
      <c r="Q15" s="6">
        <f>L15+'AT3C_cvrg(Insti)_UPY '!L16</f>
        <v>462</v>
      </c>
      <c r="R15" s="6">
        <f t="shared" si="3"/>
        <v>38</v>
      </c>
    </row>
    <row r="16" spans="1:19" ht="24.95" customHeight="1" x14ac:dyDescent="0.2">
      <c r="A16" s="182">
        <v>6</v>
      </c>
      <c r="B16" s="213" t="s">
        <v>387</v>
      </c>
      <c r="C16" s="86">
        <v>4</v>
      </c>
      <c r="D16" s="86">
        <v>15</v>
      </c>
      <c r="E16" s="86">
        <v>0</v>
      </c>
      <c r="F16" s="318">
        <v>18</v>
      </c>
      <c r="G16" s="66">
        <f t="shared" si="0"/>
        <v>37</v>
      </c>
      <c r="H16" s="318">
        <v>5</v>
      </c>
      <c r="I16" s="318">
        <v>13</v>
      </c>
      <c r="J16" s="318">
        <v>0</v>
      </c>
      <c r="K16" s="318">
        <v>19</v>
      </c>
      <c r="L16" s="701">
        <f t="shared" si="1"/>
        <v>37</v>
      </c>
      <c r="M16" s="607">
        <f t="shared" si="2"/>
        <v>0</v>
      </c>
      <c r="N16" s="206"/>
      <c r="P16" s="6">
        <f>G16+'AT3C_cvrg(Insti)_UPY '!G17</f>
        <v>343</v>
      </c>
      <c r="Q16" s="6">
        <f>L16+'AT3C_cvrg(Insti)_UPY '!L17</f>
        <v>336</v>
      </c>
      <c r="R16" s="6">
        <f t="shared" si="3"/>
        <v>7</v>
      </c>
    </row>
    <row r="17" spans="1:18" ht="24.95" customHeight="1" x14ac:dyDescent="0.2">
      <c r="A17" s="182">
        <v>7</v>
      </c>
      <c r="B17" s="215" t="s">
        <v>388</v>
      </c>
      <c r="C17" s="86">
        <v>1</v>
      </c>
      <c r="D17" s="86">
        <v>3</v>
      </c>
      <c r="E17" s="86">
        <v>0</v>
      </c>
      <c r="F17" s="86">
        <v>2</v>
      </c>
      <c r="G17" s="66">
        <f t="shared" si="0"/>
        <v>6</v>
      </c>
      <c r="H17" s="915">
        <v>1</v>
      </c>
      <c r="I17" s="915">
        <v>3</v>
      </c>
      <c r="J17" s="915">
        <v>0</v>
      </c>
      <c r="K17" s="915">
        <v>2</v>
      </c>
      <c r="L17" s="701">
        <f t="shared" si="1"/>
        <v>6</v>
      </c>
      <c r="M17" s="607">
        <f t="shared" si="2"/>
        <v>0</v>
      </c>
      <c r="N17" s="206"/>
      <c r="P17" s="6">
        <f>G17+'AT3C_cvrg(Insti)_UPY '!G18</f>
        <v>465</v>
      </c>
      <c r="Q17" s="6">
        <f>L17+'AT3C_cvrg(Insti)_UPY '!L18</f>
        <v>447</v>
      </c>
      <c r="R17" s="6">
        <f t="shared" si="3"/>
        <v>18</v>
      </c>
    </row>
    <row r="18" spans="1:18" ht="24.95" customHeight="1" x14ac:dyDescent="0.2">
      <c r="A18" s="182">
        <v>8</v>
      </c>
      <c r="B18" s="213" t="s">
        <v>389</v>
      </c>
      <c r="C18" s="86">
        <v>3</v>
      </c>
      <c r="D18" s="86">
        <v>4</v>
      </c>
      <c r="E18" s="86">
        <v>0</v>
      </c>
      <c r="F18" s="86">
        <v>0</v>
      </c>
      <c r="G18" s="66">
        <f t="shared" si="0"/>
        <v>7</v>
      </c>
      <c r="H18" s="915">
        <v>2</v>
      </c>
      <c r="I18" s="915">
        <v>1</v>
      </c>
      <c r="J18" s="915">
        <v>0</v>
      </c>
      <c r="K18" s="915">
        <v>0</v>
      </c>
      <c r="L18" s="701">
        <f t="shared" si="1"/>
        <v>3</v>
      </c>
      <c r="M18" s="607">
        <f t="shared" si="2"/>
        <v>4</v>
      </c>
      <c r="N18" s="206"/>
      <c r="P18" s="6">
        <f>G18+'AT3C_cvrg(Insti)_UPY '!G19</f>
        <v>683</v>
      </c>
      <c r="Q18" s="6">
        <f>L18+'AT3C_cvrg(Insti)_UPY '!L19</f>
        <v>648</v>
      </c>
      <c r="R18" s="6">
        <f t="shared" si="3"/>
        <v>35</v>
      </c>
    </row>
    <row r="19" spans="1:18" ht="24.95" customHeight="1" x14ac:dyDescent="0.2">
      <c r="A19" s="182">
        <v>9</v>
      </c>
      <c r="B19" s="213" t="s">
        <v>390</v>
      </c>
      <c r="C19" s="86">
        <v>7</v>
      </c>
      <c r="D19" s="86">
        <v>1</v>
      </c>
      <c r="E19" s="86">
        <v>0</v>
      </c>
      <c r="F19" s="86">
        <v>0</v>
      </c>
      <c r="G19" s="66">
        <f t="shared" si="0"/>
        <v>8</v>
      </c>
      <c r="H19" s="915">
        <v>6</v>
      </c>
      <c r="I19" s="915">
        <v>1</v>
      </c>
      <c r="J19" s="915">
        <v>0</v>
      </c>
      <c r="K19" s="915">
        <v>0</v>
      </c>
      <c r="L19" s="701">
        <f t="shared" si="1"/>
        <v>7</v>
      </c>
      <c r="M19" s="607">
        <f t="shared" si="2"/>
        <v>1</v>
      </c>
      <c r="N19" s="206"/>
      <c r="P19" s="6">
        <f>G19+'AT3C_cvrg(Insti)_UPY '!G20</f>
        <v>460</v>
      </c>
      <c r="Q19" s="6">
        <f>L19+'AT3C_cvrg(Insti)_UPY '!L20</f>
        <v>441</v>
      </c>
      <c r="R19" s="6">
        <f t="shared" si="3"/>
        <v>19</v>
      </c>
    </row>
    <row r="20" spans="1:18" ht="24.95" customHeight="1" x14ac:dyDescent="0.2">
      <c r="A20" s="182">
        <v>10</v>
      </c>
      <c r="B20" s="213" t="s">
        <v>391</v>
      </c>
      <c r="C20" s="86">
        <v>0</v>
      </c>
      <c r="D20" s="86">
        <v>0</v>
      </c>
      <c r="E20" s="86">
        <v>0</v>
      </c>
      <c r="F20" s="86">
        <v>0</v>
      </c>
      <c r="G20" s="66">
        <f t="shared" si="0"/>
        <v>0</v>
      </c>
      <c r="H20" s="915">
        <v>0</v>
      </c>
      <c r="I20" s="915">
        <v>0</v>
      </c>
      <c r="J20" s="915">
        <v>0</v>
      </c>
      <c r="K20" s="915">
        <v>0</v>
      </c>
      <c r="L20" s="701">
        <f t="shared" si="1"/>
        <v>0</v>
      </c>
      <c r="M20" s="607">
        <f t="shared" si="2"/>
        <v>0</v>
      </c>
      <c r="N20" s="206"/>
      <c r="P20" s="6">
        <f>G20+'AT3C_cvrg(Insti)_UPY '!G21</f>
        <v>269</v>
      </c>
      <c r="Q20" s="6">
        <f>L20+'AT3C_cvrg(Insti)_UPY '!L21</f>
        <v>264</v>
      </c>
      <c r="R20" s="6">
        <f t="shared" si="3"/>
        <v>5</v>
      </c>
    </row>
    <row r="21" spans="1:18" ht="24.95" customHeight="1" x14ac:dyDescent="0.2">
      <c r="A21" s="182">
        <v>11</v>
      </c>
      <c r="B21" s="213" t="s">
        <v>392</v>
      </c>
      <c r="C21" s="86">
        <v>1</v>
      </c>
      <c r="D21" s="86">
        <v>0</v>
      </c>
      <c r="E21" s="86">
        <v>0</v>
      </c>
      <c r="F21" s="86">
        <v>0</v>
      </c>
      <c r="G21" s="66">
        <f t="shared" si="0"/>
        <v>1</v>
      </c>
      <c r="H21" s="915">
        <v>1</v>
      </c>
      <c r="I21" s="915">
        <v>0</v>
      </c>
      <c r="J21" s="915">
        <v>0</v>
      </c>
      <c r="K21" s="915">
        <v>0</v>
      </c>
      <c r="L21" s="701">
        <f t="shared" si="1"/>
        <v>1</v>
      </c>
      <c r="M21" s="607">
        <f t="shared" si="2"/>
        <v>0</v>
      </c>
      <c r="N21" s="206"/>
      <c r="P21" s="6">
        <f>G21+'AT3C_cvrg(Insti)_UPY '!G22</f>
        <v>610</v>
      </c>
      <c r="Q21" s="6">
        <f>L21+'AT3C_cvrg(Insti)_UPY '!L22</f>
        <v>590</v>
      </c>
      <c r="R21" s="6">
        <f t="shared" si="3"/>
        <v>20</v>
      </c>
    </row>
    <row r="22" spans="1:18" ht="24.95" customHeight="1" x14ac:dyDescent="0.2">
      <c r="A22" s="182">
        <v>12</v>
      </c>
      <c r="B22" s="213" t="s">
        <v>393</v>
      </c>
      <c r="C22" s="86">
        <v>1</v>
      </c>
      <c r="D22" s="86">
        <v>2</v>
      </c>
      <c r="E22" s="86">
        <v>0</v>
      </c>
      <c r="F22" s="86">
        <v>1</v>
      </c>
      <c r="G22" s="66">
        <f>C22+D22+E22+F22</f>
        <v>4</v>
      </c>
      <c r="H22" s="915">
        <v>1</v>
      </c>
      <c r="I22" s="915">
        <v>2</v>
      </c>
      <c r="J22" s="915">
        <v>0</v>
      </c>
      <c r="K22" s="915">
        <v>1</v>
      </c>
      <c r="L22" s="701">
        <f t="shared" si="1"/>
        <v>4</v>
      </c>
      <c r="M22" s="607">
        <f t="shared" si="2"/>
        <v>0</v>
      </c>
      <c r="N22" s="206"/>
      <c r="P22" s="6">
        <f>G22+'AT3C_cvrg(Insti)_UPY '!G23</f>
        <v>419</v>
      </c>
      <c r="Q22" s="6">
        <f>L22+'AT3C_cvrg(Insti)_UPY '!L23</f>
        <v>420</v>
      </c>
      <c r="R22" s="6">
        <f t="shared" si="3"/>
        <v>-1</v>
      </c>
    </row>
    <row r="23" spans="1:18" ht="24.95" customHeight="1" x14ac:dyDescent="0.2">
      <c r="A23" s="182">
        <v>13</v>
      </c>
      <c r="B23" s="213" t="s">
        <v>394</v>
      </c>
      <c r="C23" s="86">
        <v>1</v>
      </c>
      <c r="D23" s="86">
        <v>0</v>
      </c>
      <c r="E23" s="86">
        <v>0</v>
      </c>
      <c r="F23" s="86">
        <v>0</v>
      </c>
      <c r="G23" s="66">
        <f t="shared" si="0"/>
        <v>1</v>
      </c>
      <c r="H23" s="915">
        <v>0</v>
      </c>
      <c r="I23" s="915">
        <v>0</v>
      </c>
      <c r="J23" s="915">
        <v>0</v>
      </c>
      <c r="K23" s="915">
        <v>0</v>
      </c>
      <c r="L23" s="701">
        <f t="shared" si="1"/>
        <v>0</v>
      </c>
      <c r="M23" s="607">
        <f t="shared" si="2"/>
        <v>1</v>
      </c>
      <c r="N23" s="206"/>
      <c r="P23" s="6">
        <f>G23+'AT3C_cvrg(Insti)_UPY '!G24</f>
        <v>343</v>
      </c>
      <c r="Q23" s="6">
        <f>L23+'AT3C_cvrg(Insti)_UPY '!L24</f>
        <v>318</v>
      </c>
      <c r="R23" s="6">
        <f t="shared" si="3"/>
        <v>25</v>
      </c>
    </row>
    <row r="24" spans="1:18" s="11" customFormat="1" ht="21" customHeight="1" x14ac:dyDescent="0.2">
      <c r="A24" s="182" t="s">
        <v>18</v>
      </c>
      <c r="B24" s="182"/>
      <c r="C24" s="182">
        <f>SUM(C11:C23)</f>
        <v>20</v>
      </c>
      <c r="D24" s="182">
        <f t="shared" ref="D24:M24" si="4">SUM(D11:D23)</f>
        <v>48</v>
      </c>
      <c r="E24" s="182">
        <f t="shared" si="4"/>
        <v>0</v>
      </c>
      <c r="F24" s="182">
        <f t="shared" si="4"/>
        <v>22</v>
      </c>
      <c r="G24" s="182">
        <f t="shared" si="4"/>
        <v>90</v>
      </c>
      <c r="H24" s="518">
        <f t="shared" si="4"/>
        <v>17</v>
      </c>
      <c r="I24" s="182">
        <f t="shared" si="4"/>
        <v>41</v>
      </c>
      <c r="J24" s="182">
        <f t="shared" si="4"/>
        <v>0</v>
      </c>
      <c r="K24" s="182">
        <f t="shared" si="4"/>
        <v>23</v>
      </c>
      <c r="L24" s="182">
        <f t="shared" si="4"/>
        <v>81</v>
      </c>
      <c r="M24" s="182">
        <f t="shared" si="4"/>
        <v>9</v>
      </c>
      <c r="N24" s="182"/>
      <c r="P24" s="19">
        <f>G24+'AT3C_cvrg(Insti)_UPY '!G25</f>
        <v>5452</v>
      </c>
      <c r="Q24" s="19">
        <f>L24+'AT3C_cvrg(Insti)_UPY '!L25</f>
        <v>5245</v>
      </c>
      <c r="R24" s="19">
        <f t="shared" si="3"/>
        <v>207</v>
      </c>
    </row>
    <row r="25" spans="1:18" x14ac:dyDescent="0.2">
      <c r="A25" s="8"/>
      <c r="B25" s="9"/>
      <c r="C25" s="9"/>
      <c r="D25" s="9"/>
      <c r="E25" s="9"/>
      <c r="F25" s="9"/>
      <c r="G25" s="9"/>
      <c r="H25" s="9"/>
      <c r="I25" s="9"/>
      <c r="J25" s="9"/>
      <c r="K25" s="9"/>
      <c r="L25" s="9"/>
      <c r="M25" s="9"/>
      <c r="N25" s="9"/>
      <c r="Q25" s="11"/>
    </row>
    <row r="26" spans="1:18" x14ac:dyDescent="0.2">
      <c r="A26" s="435" t="s">
        <v>7</v>
      </c>
      <c r="J26" s="1288" t="s">
        <v>936</v>
      </c>
      <c r="K26" s="1288"/>
      <c r="L26" s="1288"/>
      <c r="Q26" s="11"/>
    </row>
    <row r="27" spans="1:18" x14ac:dyDescent="0.2">
      <c r="A27" s="429" t="s">
        <v>8</v>
      </c>
      <c r="J27" s="1292" t="s">
        <v>937</v>
      </c>
      <c r="K27" s="1292"/>
      <c r="L27" s="1292"/>
      <c r="Q27" s="11"/>
    </row>
    <row r="28" spans="1:18" ht="12.75" customHeight="1" x14ac:dyDescent="0.2">
      <c r="A28" s="429" t="s">
        <v>9</v>
      </c>
      <c r="J28" s="9"/>
      <c r="K28" s="9"/>
      <c r="L28" s="9"/>
      <c r="M28" s="8"/>
      <c r="N28" s="8" t="s">
        <v>10</v>
      </c>
    </row>
    <row r="29" spans="1:18" x14ac:dyDescent="0.2">
      <c r="A29" s="436" t="s">
        <v>577</v>
      </c>
      <c r="B29" s="271"/>
      <c r="C29" s="271"/>
      <c r="J29" s="537"/>
      <c r="K29" s="537"/>
      <c r="L29" s="537"/>
      <c r="M29" s="8"/>
      <c r="N29" s="8"/>
    </row>
    <row r="30" spans="1:18" x14ac:dyDescent="0.2">
      <c r="E30" s="9"/>
      <c r="F30" s="9"/>
      <c r="G30" s="9"/>
      <c r="H30" s="9"/>
      <c r="I30" s="9"/>
      <c r="J30" s="9"/>
      <c r="K30" s="9"/>
      <c r="L30" s="9"/>
      <c r="M30" s="9"/>
      <c r="N30" s="9"/>
    </row>
    <row r="31" spans="1:18" x14ac:dyDescent="0.2">
      <c r="A31" s="12"/>
      <c r="B31" s="12"/>
      <c r="C31" s="12"/>
      <c r="D31" s="12"/>
      <c r="E31" s="16"/>
      <c r="F31" s="16"/>
      <c r="G31" s="16"/>
      <c r="H31" s="16"/>
      <c r="I31" s="16"/>
      <c r="J31" s="16"/>
      <c r="K31" s="16"/>
      <c r="L31" s="16"/>
      <c r="M31" s="16"/>
      <c r="N31" s="16"/>
    </row>
    <row r="32" spans="1:18" x14ac:dyDescent="0.2">
      <c r="A32" s="433" t="s">
        <v>602</v>
      </c>
      <c r="B32" s="232"/>
      <c r="C32" s="232"/>
      <c r="D32" s="232"/>
      <c r="E32" s="232"/>
      <c r="F32" s="232"/>
      <c r="G32" s="232"/>
      <c r="H32" s="232"/>
      <c r="I32" s="432"/>
      <c r="J32" s="432"/>
      <c r="K32" s="432"/>
      <c r="L32" s="1217" t="s">
        <v>12</v>
      </c>
      <c r="M32" s="1217"/>
      <c r="N32" s="1217"/>
    </row>
    <row r="33" spans="1:14" x14ac:dyDescent="0.2">
      <c r="A33" s="1290" t="s">
        <v>13</v>
      </c>
      <c r="B33" s="1290"/>
      <c r="C33" s="1290"/>
      <c r="D33" s="1290"/>
      <c r="E33" s="1290"/>
      <c r="F33" s="1290"/>
      <c r="G33" s="1290"/>
      <c r="H33" s="1290"/>
      <c r="I33" s="1290"/>
      <c r="J33" s="1290"/>
      <c r="K33" s="1290"/>
      <c r="L33" s="1290"/>
      <c r="M33" s="1290"/>
      <c r="N33" s="1290"/>
    </row>
    <row r="34" spans="1:14" x14ac:dyDescent="0.2">
      <c r="A34" s="1290" t="s">
        <v>14</v>
      </c>
      <c r="B34" s="1290"/>
      <c r="C34" s="1290"/>
      <c r="D34" s="1290"/>
      <c r="E34" s="1290"/>
      <c r="F34" s="1290"/>
      <c r="G34" s="1290"/>
      <c r="H34" s="1290"/>
      <c r="I34" s="1290"/>
      <c r="J34" s="1290"/>
      <c r="K34" s="1290"/>
      <c r="L34" s="1290"/>
      <c r="M34" s="1290"/>
      <c r="N34" s="1290"/>
    </row>
    <row r="35" spans="1:14" x14ac:dyDescent="0.2">
      <c r="L35" s="1" t="s">
        <v>84</v>
      </c>
    </row>
    <row r="37" spans="1:14" x14ac:dyDescent="0.2">
      <c r="A37" s="1291"/>
      <c r="B37" s="1291"/>
      <c r="C37" s="1291"/>
      <c r="D37" s="1291"/>
      <c r="E37" s="1291"/>
      <c r="F37" s="1291"/>
      <c r="G37" s="1291"/>
      <c r="H37" s="1291"/>
      <c r="I37" s="1291"/>
      <c r="J37" s="1291"/>
      <c r="K37" s="1291"/>
      <c r="L37" s="1291"/>
      <c r="M37" s="1291"/>
      <c r="N37" s="1291"/>
    </row>
  </sheetData>
  <mergeCells count="19">
    <mergeCell ref="A37:N37"/>
    <mergeCell ref="L32:N32"/>
    <mergeCell ref="A33:N33"/>
    <mergeCell ref="M8:M9"/>
    <mergeCell ref="C8:G8"/>
    <mergeCell ref="N8:N9"/>
    <mergeCell ref="B8:B9"/>
    <mergeCell ref="J26:L26"/>
    <mergeCell ref="J27:L27"/>
    <mergeCell ref="H8:L8"/>
    <mergeCell ref="A8:A9"/>
    <mergeCell ref="A4:N4"/>
    <mergeCell ref="A5:N5"/>
    <mergeCell ref="L7:N7"/>
    <mergeCell ref="A34:N34"/>
    <mergeCell ref="M2:N2"/>
    <mergeCell ref="A7:C7"/>
    <mergeCell ref="D2:J2"/>
    <mergeCell ref="A3:N3"/>
  </mergeCells>
  <phoneticPr fontId="0" type="noConversion"/>
  <printOptions horizontalCentered="1"/>
  <pageMargins left="0.37" right="0.32" top="0.23622047244094491" bottom="0" header="0.31496062992125984" footer="0.22"/>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2:S37"/>
  <sheetViews>
    <sheetView showWhiteSpace="0" view="pageBreakPreview" topLeftCell="A13" zoomScaleSheetLayoutView="100" workbookViewId="0">
      <selection activeCell="L26" sqref="L26"/>
    </sheetView>
  </sheetViews>
  <sheetFormatPr defaultRowHeight="12.75" x14ac:dyDescent="0.2"/>
  <cols>
    <col min="1" max="1" width="6.28515625" customWidth="1"/>
    <col min="2" max="2" width="19.5703125" customWidth="1"/>
    <col min="3" max="3" width="11.85546875" customWidth="1"/>
    <col min="5" max="5" width="9.5703125" customWidth="1"/>
    <col min="6" max="6" width="9.7109375" customWidth="1"/>
    <col min="7" max="7" width="9.28515625" customWidth="1"/>
    <col min="8" max="8" width="10.5703125" customWidth="1"/>
    <col min="9" max="9" width="9.85546875" customWidth="1"/>
    <col min="11" max="11" width="11.85546875" customWidth="1"/>
    <col min="12" max="12" width="11.140625" customWidth="1"/>
    <col min="13" max="13" width="10.7109375" customWidth="1"/>
    <col min="14" max="14" width="17.7109375" customWidth="1"/>
  </cols>
  <sheetData>
    <row r="2" spans="1:19" ht="12.75" customHeight="1" x14ac:dyDescent="0.2">
      <c r="D2" s="1191"/>
      <c r="E2" s="1191"/>
      <c r="F2" s="1191"/>
      <c r="G2" s="1191"/>
      <c r="H2" s="1191"/>
      <c r="I2" s="1191"/>
      <c r="J2" s="1191"/>
      <c r="M2" s="1276" t="s">
        <v>275</v>
      </c>
      <c r="N2" s="1276"/>
    </row>
    <row r="3" spans="1:19" ht="15" x14ac:dyDescent="0.2">
      <c r="A3" s="1296" t="s">
        <v>0</v>
      </c>
      <c r="B3" s="1296"/>
      <c r="C3" s="1296"/>
      <c r="D3" s="1296"/>
      <c r="E3" s="1296"/>
      <c r="F3" s="1296"/>
      <c r="G3" s="1296"/>
      <c r="H3" s="1296"/>
      <c r="I3" s="1296"/>
      <c r="J3" s="1296"/>
      <c r="K3" s="1296"/>
      <c r="L3" s="1296"/>
      <c r="M3" s="1296"/>
      <c r="N3" s="1296"/>
    </row>
    <row r="4" spans="1:19" ht="15.75" x14ac:dyDescent="0.25">
      <c r="A4" s="1273" t="s">
        <v>985</v>
      </c>
      <c r="B4" s="1273"/>
      <c r="C4" s="1273"/>
      <c r="D4" s="1273"/>
      <c r="E4" s="1273"/>
      <c r="F4" s="1273"/>
      <c r="G4" s="1273"/>
      <c r="H4" s="1273"/>
      <c r="I4" s="1273"/>
      <c r="J4" s="1273"/>
      <c r="K4" s="1273"/>
      <c r="L4" s="1273"/>
      <c r="M4" s="1273"/>
      <c r="N4" s="1273"/>
      <c r="O4" s="67"/>
      <c r="P4" s="67"/>
      <c r="Q4" s="67"/>
    </row>
    <row r="5" spans="1:19" ht="11.25" customHeight="1" x14ac:dyDescent="0.2"/>
    <row r="6" spans="1:19" ht="18" x14ac:dyDescent="0.25">
      <c r="A6" s="1193" t="s">
        <v>993</v>
      </c>
      <c r="B6" s="1193"/>
      <c r="C6" s="1193"/>
      <c r="D6" s="1193"/>
      <c r="E6" s="1193"/>
      <c r="F6" s="1193"/>
      <c r="G6" s="1193"/>
      <c r="H6" s="1193"/>
      <c r="I6" s="1193"/>
      <c r="J6" s="1193"/>
      <c r="K6" s="1193"/>
      <c r="L6" s="1193"/>
      <c r="M6" s="1193"/>
      <c r="N6" s="1193"/>
    </row>
    <row r="8" spans="1:19" x14ac:dyDescent="0.2">
      <c r="A8" s="1191" t="s">
        <v>452</v>
      </c>
      <c r="B8" s="1191"/>
      <c r="C8" s="1191"/>
      <c r="L8" s="1297" t="s">
        <v>1049</v>
      </c>
      <c r="M8" s="1297"/>
      <c r="N8" s="1297"/>
      <c r="O8" s="68"/>
    </row>
    <row r="9" spans="1:19" ht="18" customHeight="1" x14ac:dyDescent="0.2">
      <c r="A9" s="1280" t="s">
        <v>2</v>
      </c>
      <c r="B9" s="1280" t="s">
        <v>3</v>
      </c>
      <c r="C9" s="1288" t="s">
        <v>4</v>
      </c>
      <c r="D9" s="1288"/>
      <c r="E9" s="1288"/>
      <c r="F9" s="1288"/>
      <c r="G9" s="1288"/>
      <c r="H9" s="1288" t="s">
        <v>107</v>
      </c>
      <c r="I9" s="1288"/>
      <c r="J9" s="1288"/>
      <c r="K9" s="1288"/>
      <c r="L9" s="1288"/>
      <c r="M9" s="1280" t="s">
        <v>143</v>
      </c>
      <c r="N9" s="1280" t="s">
        <v>144</v>
      </c>
    </row>
    <row r="10" spans="1:19" ht="38.25" x14ac:dyDescent="0.2">
      <c r="A10" s="1280"/>
      <c r="B10" s="1280"/>
      <c r="C10" s="183" t="s">
        <v>603</v>
      </c>
      <c r="D10" s="183" t="s">
        <v>6</v>
      </c>
      <c r="E10" s="183" t="s">
        <v>483</v>
      </c>
      <c r="F10" s="183" t="s">
        <v>105</v>
      </c>
      <c r="G10" s="183" t="s">
        <v>223</v>
      </c>
      <c r="H10" s="183" t="s">
        <v>5</v>
      </c>
      <c r="I10" s="183" t="s">
        <v>6</v>
      </c>
      <c r="J10" s="183" t="s">
        <v>483</v>
      </c>
      <c r="K10" s="183" t="s">
        <v>105</v>
      </c>
      <c r="L10" s="183" t="s">
        <v>123</v>
      </c>
      <c r="M10" s="1280"/>
      <c r="N10" s="1280"/>
      <c r="R10" s="9"/>
      <c r="S10" s="9"/>
    </row>
    <row r="11" spans="1:19" s="11" customFormat="1" x14ac:dyDescent="0.2">
      <c r="A11" s="183">
        <v>1</v>
      </c>
      <c r="B11" s="183">
        <v>2</v>
      </c>
      <c r="C11" s="183">
        <v>3</v>
      </c>
      <c r="D11" s="183">
        <v>4</v>
      </c>
      <c r="E11" s="183">
        <v>5</v>
      </c>
      <c r="F11" s="183">
        <v>6</v>
      </c>
      <c r="G11" s="183">
        <v>7</v>
      </c>
      <c r="H11" s="183">
        <v>8</v>
      </c>
      <c r="I11" s="183">
        <v>9</v>
      </c>
      <c r="J11" s="183">
        <v>10</v>
      </c>
      <c r="K11" s="182">
        <v>11</v>
      </c>
      <c r="L11" s="184">
        <v>12</v>
      </c>
      <c r="M11" s="184">
        <v>13</v>
      </c>
      <c r="N11" s="182">
        <v>14</v>
      </c>
    </row>
    <row r="12" spans="1:19" ht="24.95" customHeight="1" x14ac:dyDescent="0.2">
      <c r="A12" s="198">
        <v>1</v>
      </c>
      <c r="B12" s="434" t="s">
        <v>382</v>
      </c>
      <c r="C12" s="399">
        <v>443</v>
      </c>
      <c r="D12" s="399">
        <v>57</v>
      </c>
      <c r="E12" s="399">
        <v>0</v>
      </c>
      <c r="F12" s="399">
        <v>0</v>
      </c>
      <c r="G12" s="66">
        <f>C12+D12+E12+F12</f>
        <v>500</v>
      </c>
      <c r="H12" s="917">
        <v>424</v>
      </c>
      <c r="I12" s="917">
        <v>55</v>
      </c>
      <c r="J12" s="917">
        <v>0</v>
      </c>
      <c r="K12" s="917">
        <v>0</v>
      </c>
      <c r="L12" s="66">
        <f>H12+I12+J12+K12</f>
        <v>479</v>
      </c>
      <c r="M12" s="530">
        <f>G12-L12</f>
        <v>21</v>
      </c>
      <c r="N12" s="400"/>
      <c r="R12" s="9"/>
    </row>
    <row r="13" spans="1:19" ht="24.95" customHeight="1" x14ac:dyDescent="0.2">
      <c r="A13" s="182">
        <v>2</v>
      </c>
      <c r="B13" s="213" t="s">
        <v>383</v>
      </c>
      <c r="C13" s="86">
        <v>202</v>
      </c>
      <c r="D13" s="86">
        <v>24</v>
      </c>
      <c r="E13" s="86">
        <v>0</v>
      </c>
      <c r="F13" s="86">
        <v>0</v>
      </c>
      <c r="G13" s="66">
        <f t="shared" ref="G13:G24" si="0">C13+D13+E13+F13</f>
        <v>226</v>
      </c>
      <c r="H13" s="917">
        <v>205</v>
      </c>
      <c r="I13" s="917">
        <v>18</v>
      </c>
      <c r="J13" s="917">
        <v>0</v>
      </c>
      <c r="K13" s="917">
        <v>0</v>
      </c>
      <c r="L13" s="701">
        <f t="shared" ref="L13:L24" si="1">H13+I13+J13+K13</f>
        <v>223</v>
      </c>
      <c r="M13" s="992">
        <f t="shared" ref="M13:M24" si="2">G13-L13</f>
        <v>3</v>
      </c>
      <c r="N13" s="206"/>
      <c r="P13" s="11"/>
      <c r="Q13" s="11"/>
      <c r="R13" s="11"/>
    </row>
    <row r="14" spans="1:19" ht="24.95" customHeight="1" x14ac:dyDescent="0.2">
      <c r="A14" s="182">
        <v>3</v>
      </c>
      <c r="B14" s="213" t="s">
        <v>384</v>
      </c>
      <c r="C14" s="86">
        <v>406</v>
      </c>
      <c r="D14" s="86">
        <v>23</v>
      </c>
      <c r="E14" s="86">
        <v>0</v>
      </c>
      <c r="F14" s="86">
        <v>0</v>
      </c>
      <c r="G14" s="66">
        <f t="shared" si="0"/>
        <v>429</v>
      </c>
      <c r="H14" s="917">
        <v>396</v>
      </c>
      <c r="I14" s="917">
        <v>23</v>
      </c>
      <c r="J14" s="917">
        <v>0</v>
      </c>
      <c r="K14" s="917">
        <v>0</v>
      </c>
      <c r="L14" s="701">
        <f t="shared" si="1"/>
        <v>419</v>
      </c>
      <c r="M14" s="992">
        <f t="shared" si="2"/>
        <v>10</v>
      </c>
      <c r="N14" s="206"/>
      <c r="R14" s="9"/>
    </row>
    <row r="15" spans="1:19" ht="24.95" customHeight="1" x14ac:dyDescent="0.2">
      <c r="A15" s="182">
        <v>4</v>
      </c>
      <c r="B15" s="213" t="s">
        <v>385</v>
      </c>
      <c r="C15" s="86">
        <v>193</v>
      </c>
      <c r="D15" s="86">
        <v>9</v>
      </c>
      <c r="E15" s="86">
        <v>0</v>
      </c>
      <c r="F15" s="86">
        <v>0</v>
      </c>
      <c r="G15" s="66">
        <f t="shared" si="0"/>
        <v>202</v>
      </c>
      <c r="H15" s="917">
        <v>189</v>
      </c>
      <c r="I15" s="917">
        <v>9</v>
      </c>
      <c r="J15" s="917">
        <v>0</v>
      </c>
      <c r="K15" s="917">
        <v>0</v>
      </c>
      <c r="L15" s="701">
        <f t="shared" si="1"/>
        <v>198</v>
      </c>
      <c r="M15" s="992">
        <f t="shared" si="2"/>
        <v>4</v>
      </c>
      <c r="N15" s="206"/>
      <c r="P15" s="11"/>
      <c r="Q15" s="11"/>
      <c r="R15" s="11"/>
    </row>
    <row r="16" spans="1:19" ht="24.95" customHeight="1" x14ac:dyDescent="0.2">
      <c r="A16" s="182">
        <v>5</v>
      </c>
      <c r="B16" s="215" t="s">
        <v>386</v>
      </c>
      <c r="C16" s="86">
        <v>390</v>
      </c>
      <c r="D16" s="86">
        <v>86</v>
      </c>
      <c r="E16" s="86">
        <v>0</v>
      </c>
      <c r="F16" s="86">
        <v>1</v>
      </c>
      <c r="G16" s="66">
        <f t="shared" si="0"/>
        <v>477</v>
      </c>
      <c r="H16" s="917">
        <v>364</v>
      </c>
      <c r="I16" s="917">
        <v>73</v>
      </c>
      <c r="J16" s="917">
        <v>1</v>
      </c>
      <c r="K16" s="917">
        <v>1</v>
      </c>
      <c r="L16" s="701">
        <f t="shared" si="1"/>
        <v>439</v>
      </c>
      <c r="M16" s="992">
        <f t="shared" si="2"/>
        <v>38</v>
      </c>
      <c r="N16" s="206"/>
      <c r="R16" s="9"/>
    </row>
    <row r="17" spans="1:18" ht="24.95" customHeight="1" x14ac:dyDescent="0.2">
      <c r="A17" s="182">
        <v>6</v>
      </c>
      <c r="B17" s="213" t="s">
        <v>387</v>
      </c>
      <c r="C17" s="86">
        <v>228</v>
      </c>
      <c r="D17" s="86">
        <v>74</v>
      </c>
      <c r="E17" s="86">
        <v>0</v>
      </c>
      <c r="F17" s="86">
        <v>4</v>
      </c>
      <c r="G17" s="66">
        <f t="shared" si="0"/>
        <v>306</v>
      </c>
      <c r="H17" s="917">
        <v>234</v>
      </c>
      <c r="I17" s="917">
        <v>60</v>
      </c>
      <c r="J17" s="917">
        <v>0</v>
      </c>
      <c r="K17" s="917">
        <v>5</v>
      </c>
      <c r="L17" s="701">
        <f t="shared" si="1"/>
        <v>299</v>
      </c>
      <c r="M17" s="992">
        <f t="shared" si="2"/>
        <v>7</v>
      </c>
      <c r="N17" s="206"/>
      <c r="P17" s="11"/>
      <c r="Q17" s="11"/>
      <c r="R17" s="11"/>
    </row>
    <row r="18" spans="1:18" ht="24.95" customHeight="1" x14ac:dyDescent="0.2">
      <c r="A18" s="182">
        <v>7</v>
      </c>
      <c r="B18" s="215" t="s">
        <v>388</v>
      </c>
      <c r="C18" s="86">
        <v>426</v>
      </c>
      <c r="D18" s="86">
        <v>33</v>
      </c>
      <c r="E18" s="86">
        <v>0</v>
      </c>
      <c r="F18" s="86">
        <v>0</v>
      </c>
      <c r="G18" s="66">
        <f t="shared" si="0"/>
        <v>459</v>
      </c>
      <c r="H18" s="917">
        <v>406</v>
      </c>
      <c r="I18" s="917">
        <v>35</v>
      </c>
      <c r="J18" s="917">
        <v>0</v>
      </c>
      <c r="K18" s="917">
        <v>0</v>
      </c>
      <c r="L18" s="701">
        <f t="shared" si="1"/>
        <v>441</v>
      </c>
      <c r="M18" s="992">
        <f t="shared" si="2"/>
        <v>18</v>
      </c>
      <c r="N18" s="206"/>
      <c r="R18" s="9"/>
    </row>
    <row r="19" spans="1:18" ht="24.95" customHeight="1" x14ac:dyDescent="0.2">
      <c r="A19" s="182">
        <v>8</v>
      </c>
      <c r="B19" s="213" t="s">
        <v>389</v>
      </c>
      <c r="C19" s="86">
        <v>581</v>
      </c>
      <c r="D19" s="86">
        <v>95</v>
      </c>
      <c r="E19" s="86">
        <v>0</v>
      </c>
      <c r="F19" s="86">
        <v>0</v>
      </c>
      <c r="G19" s="66">
        <f t="shared" si="0"/>
        <v>676</v>
      </c>
      <c r="H19" s="917">
        <v>553</v>
      </c>
      <c r="I19" s="917">
        <v>92</v>
      </c>
      <c r="J19" s="917">
        <v>0</v>
      </c>
      <c r="K19" s="917">
        <v>0</v>
      </c>
      <c r="L19" s="701">
        <f t="shared" si="1"/>
        <v>645</v>
      </c>
      <c r="M19" s="992">
        <f t="shared" si="2"/>
        <v>31</v>
      </c>
      <c r="N19" s="206"/>
      <c r="P19" s="11"/>
      <c r="Q19" s="11"/>
      <c r="R19" s="11"/>
    </row>
    <row r="20" spans="1:18" ht="24.95" customHeight="1" x14ac:dyDescent="0.2">
      <c r="A20" s="182">
        <v>9</v>
      </c>
      <c r="B20" s="213" t="s">
        <v>390</v>
      </c>
      <c r="C20" s="86">
        <v>438</v>
      </c>
      <c r="D20" s="86">
        <v>14</v>
      </c>
      <c r="E20" s="86">
        <v>0</v>
      </c>
      <c r="F20" s="86">
        <v>0</v>
      </c>
      <c r="G20" s="66">
        <f t="shared" si="0"/>
        <v>452</v>
      </c>
      <c r="H20" s="917">
        <v>421</v>
      </c>
      <c r="I20" s="917">
        <v>13</v>
      </c>
      <c r="J20" s="917">
        <v>0</v>
      </c>
      <c r="K20" s="917">
        <v>0</v>
      </c>
      <c r="L20" s="701">
        <f t="shared" si="1"/>
        <v>434</v>
      </c>
      <c r="M20" s="992">
        <f t="shared" si="2"/>
        <v>18</v>
      </c>
      <c r="N20" s="206"/>
      <c r="R20" s="9"/>
    </row>
    <row r="21" spans="1:18" ht="24.95" customHeight="1" x14ac:dyDescent="0.2">
      <c r="A21" s="182">
        <v>10</v>
      </c>
      <c r="B21" s="213" t="s">
        <v>391</v>
      </c>
      <c r="C21" s="86">
        <v>226</v>
      </c>
      <c r="D21" s="86">
        <v>43</v>
      </c>
      <c r="E21" s="86">
        <v>0</v>
      </c>
      <c r="F21" s="86">
        <v>0</v>
      </c>
      <c r="G21" s="66">
        <f t="shared" si="0"/>
        <v>269</v>
      </c>
      <c r="H21" s="917">
        <v>229</v>
      </c>
      <c r="I21" s="917">
        <v>35</v>
      </c>
      <c r="J21" s="917">
        <v>0</v>
      </c>
      <c r="K21" s="917">
        <v>0</v>
      </c>
      <c r="L21" s="701">
        <f t="shared" si="1"/>
        <v>264</v>
      </c>
      <c r="M21" s="992">
        <f t="shared" si="2"/>
        <v>5</v>
      </c>
      <c r="N21" s="206"/>
      <c r="P21" s="708"/>
      <c r="Q21" s="708"/>
      <c r="R21" s="11"/>
    </row>
    <row r="22" spans="1:18" ht="24.95" customHeight="1" x14ac:dyDescent="0.2">
      <c r="A22" s="182">
        <v>11</v>
      </c>
      <c r="B22" s="213" t="s">
        <v>392</v>
      </c>
      <c r="C22" s="86">
        <v>569</v>
      </c>
      <c r="D22" s="86">
        <v>40</v>
      </c>
      <c r="E22" s="86">
        <v>0</v>
      </c>
      <c r="F22" s="86">
        <v>0</v>
      </c>
      <c r="G22" s="66">
        <f t="shared" si="0"/>
        <v>609</v>
      </c>
      <c r="H22" s="917">
        <v>545</v>
      </c>
      <c r="I22" s="917">
        <v>44</v>
      </c>
      <c r="J22" s="917">
        <v>0</v>
      </c>
      <c r="K22" s="917">
        <v>0</v>
      </c>
      <c r="L22" s="701">
        <f t="shared" si="1"/>
        <v>589</v>
      </c>
      <c r="M22" s="992">
        <f t="shared" si="2"/>
        <v>20</v>
      </c>
      <c r="N22" s="206"/>
      <c r="P22" s="708"/>
      <c r="Q22" s="708"/>
      <c r="R22" s="9"/>
    </row>
    <row r="23" spans="1:18" ht="24.95" customHeight="1" x14ac:dyDescent="0.2">
      <c r="A23" s="182">
        <v>12</v>
      </c>
      <c r="B23" s="213" t="s">
        <v>393</v>
      </c>
      <c r="C23" s="86">
        <v>321</v>
      </c>
      <c r="D23" s="86">
        <v>60</v>
      </c>
      <c r="E23" s="86">
        <v>0</v>
      </c>
      <c r="F23" s="86">
        <v>34</v>
      </c>
      <c r="G23" s="66">
        <f t="shared" si="0"/>
        <v>415</v>
      </c>
      <c r="H23" s="917">
        <v>321</v>
      </c>
      <c r="I23" s="917">
        <v>61</v>
      </c>
      <c r="J23" s="917">
        <v>0</v>
      </c>
      <c r="K23" s="917">
        <v>34</v>
      </c>
      <c r="L23" s="701">
        <f t="shared" si="1"/>
        <v>416</v>
      </c>
      <c r="M23" s="992">
        <v>0</v>
      </c>
      <c r="N23" s="206"/>
      <c r="P23" s="708"/>
      <c r="Q23" s="708"/>
      <c r="R23" s="11"/>
    </row>
    <row r="24" spans="1:18" ht="24.95" customHeight="1" x14ac:dyDescent="0.2">
      <c r="A24" s="182">
        <v>13</v>
      </c>
      <c r="B24" s="213" t="s">
        <v>394</v>
      </c>
      <c r="C24" s="86">
        <v>338</v>
      </c>
      <c r="D24" s="86">
        <v>4</v>
      </c>
      <c r="E24" s="86">
        <v>0</v>
      </c>
      <c r="F24" s="86">
        <v>0</v>
      </c>
      <c r="G24" s="66">
        <f t="shared" si="0"/>
        <v>342</v>
      </c>
      <c r="H24" s="917">
        <v>314</v>
      </c>
      <c r="I24" s="917">
        <v>4</v>
      </c>
      <c r="J24" s="917">
        <v>0</v>
      </c>
      <c r="K24" s="917">
        <v>0</v>
      </c>
      <c r="L24" s="701">
        <f t="shared" si="1"/>
        <v>318</v>
      </c>
      <c r="M24" s="992">
        <f t="shared" si="2"/>
        <v>24</v>
      </c>
      <c r="N24" s="206"/>
      <c r="P24" s="993"/>
      <c r="Q24" s="708"/>
      <c r="R24" s="9"/>
    </row>
    <row r="25" spans="1:18" s="11" customFormat="1" x14ac:dyDescent="0.2">
      <c r="A25" s="182" t="s">
        <v>18</v>
      </c>
      <c r="B25" s="182"/>
      <c r="C25" s="182">
        <f t="shared" ref="C25:M25" si="3">SUM(C12:C24)</f>
        <v>4761</v>
      </c>
      <c r="D25" s="182">
        <f t="shared" si="3"/>
        <v>562</v>
      </c>
      <c r="E25" s="182">
        <f t="shared" si="3"/>
        <v>0</v>
      </c>
      <c r="F25" s="182">
        <f t="shared" si="3"/>
        <v>39</v>
      </c>
      <c r="G25" s="182">
        <f t="shared" si="3"/>
        <v>5362</v>
      </c>
      <c r="H25" s="182">
        <f t="shared" si="3"/>
        <v>4601</v>
      </c>
      <c r="I25" s="182">
        <f t="shared" si="3"/>
        <v>522</v>
      </c>
      <c r="J25" s="182">
        <f t="shared" si="3"/>
        <v>1</v>
      </c>
      <c r="K25" s="182">
        <f t="shared" si="3"/>
        <v>40</v>
      </c>
      <c r="L25" s="182">
        <f>SUM(L12:L24)</f>
        <v>5164</v>
      </c>
      <c r="M25" s="182">
        <f t="shared" si="3"/>
        <v>199</v>
      </c>
      <c r="N25" s="182"/>
      <c r="P25" s="993"/>
      <c r="Q25" s="708"/>
    </row>
    <row r="26" spans="1:18" x14ac:dyDescent="0.2">
      <c r="A26" s="8"/>
      <c r="B26" s="16"/>
      <c r="C26" s="16"/>
      <c r="D26" s="16"/>
      <c r="E26" s="16"/>
      <c r="F26" s="16"/>
      <c r="G26" s="16"/>
      <c r="H26" s="16"/>
      <c r="I26" s="16"/>
      <c r="J26" s="16"/>
      <c r="K26" s="16"/>
      <c r="L26" s="1136">
        <f>L25+'AT3B_cvrg(Insti)_UPY '!L24</f>
        <v>5245</v>
      </c>
      <c r="M26" s="16"/>
      <c r="N26" s="9"/>
      <c r="P26" s="993"/>
      <c r="Q26" s="708"/>
      <c r="R26" s="9"/>
    </row>
    <row r="27" spans="1:18" x14ac:dyDescent="0.2">
      <c r="A27" s="435" t="s">
        <v>7</v>
      </c>
      <c r="B27" s="429"/>
      <c r="C27" s="429"/>
      <c r="D27" s="429"/>
      <c r="E27" s="12"/>
      <c r="I27" s="12"/>
      <c r="J27" s="12"/>
      <c r="K27" s="1288" t="s">
        <v>1100</v>
      </c>
      <c r="L27" s="1288"/>
      <c r="M27" s="1288"/>
      <c r="P27" s="708"/>
      <c r="Q27" s="708"/>
      <c r="R27" s="11"/>
    </row>
    <row r="28" spans="1:18" x14ac:dyDescent="0.2">
      <c r="A28" s="429" t="s">
        <v>8</v>
      </c>
      <c r="B28" s="429"/>
      <c r="C28" s="429"/>
      <c r="D28" s="429"/>
      <c r="E28" s="12"/>
      <c r="I28" s="12"/>
      <c r="J28" s="12"/>
      <c r="K28" s="1292" t="s">
        <v>1098</v>
      </c>
      <c r="L28" s="1292"/>
      <c r="M28" s="1292"/>
      <c r="N28" s="641"/>
      <c r="P28" s="708"/>
      <c r="Q28" s="708"/>
      <c r="R28" s="9"/>
    </row>
    <row r="29" spans="1:18" x14ac:dyDescent="0.2">
      <c r="A29" s="429" t="s">
        <v>9</v>
      </c>
      <c r="B29" s="429"/>
      <c r="C29" s="429"/>
      <c r="D29" s="429"/>
      <c r="E29" s="12"/>
      <c r="I29" s="12"/>
      <c r="J29" s="12"/>
      <c r="K29" s="1294" t="s">
        <v>1099</v>
      </c>
      <c r="L29" s="1294"/>
      <c r="M29" s="1294"/>
      <c r="N29" s="641"/>
      <c r="P29" s="708"/>
      <c r="Q29" s="708"/>
    </row>
    <row r="30" spans="1:18" ht="12.75" customHeight="1" x14ac:dyDescent="0.2">
      <c r="A30" s="436" t="s">
        <v>577</v>
      </c>
      <c r="B30" s="436"/>
      <c r="C30" s="429"/>
      <c r="D30" s="429"/>
      <c r="E30" s="12"/>
      <c r="I30" s="12"/>
      <c r="J30" s="12"/>
      <c r="K30" s="1286" t="s">
        <v>729</v>
      </c>
      <c r="L30" s="1286"/>
      <c r="M30" s="1286"/>
      <c r="N30" s="641"/>
      <c r="P30" s="708"/>
      <c r="Q30" s="708"/>
    </row>
    <row r="31" spans="1:18" ht="15.75" customHeight="1" x14ac:dyDescent="0.2">
      <c r="A31" s="1295"/>
      <c r="B31" s="1295"/>
      <c r="C31" s="1295"/>
      <c r="D31" s="1295"/>
      <c r="E31" s="1295"/>
      <c r="F31" s="1295"/>
      <c r="G31" s="1295"/>
      <c r="H31" s="1295"/>
      <c r="I31" s="1295"/>
      <c r="J31" s="1295"/>
      <c r="K31" s="1295"/>
      <c r="L31" s="1295"/>
      <c r="M31" s="1295"/>
      <c r="N31" s="1295"/>
      <c r="P31" s="708"/>
      <c r="Q31" s="708"/>
    </row>
    <row r="32" spans="1:18" x14ac:dyDescent="0.2">
      <c r="A32" s="1191"/>
      <c r="B32" s="1191"/>
      <c r="C32" s="1191"/>
      <c r="D32" s="1191"/>
      <c r="E32" s="16"/>
      <c r="I32" s="16"/>
      <c r="J32" s="16"/>
      <c r="K32" s="1293"/>
      <c r="L32" s="1293"/>
      <c r="M32" s="1293"/>
      <c r="N32" s="9"/>
      <c r="P32" s="708"/>
      <c r="Q32" s="708"/>
    </row>
    <row r="33" spans="1:14" x14ac:dyDescent="0.2">
      <c r="E33" s="9"/>
      <c r="F33" s="9"/>
      <c r="G33" s="9"/>
      <c r="H33" s="9"/>
      <c r="I33" s="9"/>
      <c r="J33" s="9"/>
      <c r="K33" s="9"/>
      <c r="L33" s="9"/>
      <c r="M33" s="9"/>
      <c r="N33" s="9"/>
    </row>
    <row r="34" spans="1:14" x14ac:dyDescent="0.2">
      <c r="A34" s="433" t="s">
        <v>602</v>
      </c>
      <c r="B34" s="232"/>
      <c r="C34" s="232"/>
      <c r="D34" s="232"/>
      <c r="E34" s="232"/>
      <c r="F34" s="232"/>
      <c r="G34" s="232"/>
      <c r="H34" s="232"/>
      <c r="I34" s="432"/>
      <c r="J34" s="432"/>
      <c r="K34" s="432"/>
      <c r="L34" s="1217" t="s">
        <v>12</v>
      </c>
      <c r="M34" s="1217"/>
      <c r="N34" s="1217"/>
    </row>
    <row r="35" spans="1:14" ht="15.75" customHeight="1" x14ac:dyDescent="0.2">
      <c r="A35" s="1290" t="s">
        <v>13</v>
      </c>
      <c r="B35" s="1290"/>
      <c r="C35" s="1290"/>
      <c r="D35" s="1290"/>
      <c r="E35" s="1290"/>
      <c r="F35" s="1290"/>
      <c r="G35" s="1290"/>
      <c r="H35" s="1290"/>
      <c r="I35" s="1290"/>
      <c r="J35" s="1290"/>
      <c r="K35" s="1290"/>
      <c r="L35" s="1290"/>
      <c r="M35" s="1290"/>
      <c r="N35" s="1290"/>
    </row>
    <row r="36" spans="1:14" ht="15.75" customHeight="1" x14ac:dyDescent="0.2">
      <c r="A36" s="1290" t="s">
        <v>14</v>
      </c>
      <c r="B36" s="1290"/>
      <c r="C36" s="1290"/>
      <c r="D36" s="1290"/>
      <c r="E36" s="1290"/>
      <c r="F36" s="1290"/>
      <c r="G36" s="1290"/>
      <c r="H36" s="1290"/>
      <c r="I36" s="1290"/>
      <c r="J36" s="1290"/>
      <c r="K36" s="1290"/>
      <c r="L36" s="1290"/>
      <c r="M36" s="1290"/>
      <c r="N36" s="1290"/>
    </row>
    <row r="37" spans="1:14" x14ac:dyDescent="0.2">
      <c r="L37" s="1" t="s">
        <v>84</v>
      </c>
    </row>
  </sheetData>
  <mergeCells count="23">
    <mergeCell ref="D2:J2"/>
    <mergeCell ref="A3:N3"/>
    <mergeCell ref="A4:N4"/>
    <mergeCell ref="A6:N6"/>
    <mergeCell ref="L8:N8"/>
    <mergeCell ref="A8:C8"/>
    <mergeCell ref="M2:N2"/>
    <mergeCell ref="A36:N36"/>
    <mergeCell ref="A9:A10"/>
    <mergeCell ref="B9:B10"/>
    <mergeCell ref="H9:L9"/>
    <mergeCell ref="M9:M10"/>
    <mergeCell ref="N9:N10"/>
    <mergeCell ref="L34:N34"/>
    <mergeCell ref="A35:N35"/>
    <mergeCell ref="C9:G9"/>
    <mergeCell ref="K32:M32"/>
    <mergeCell ref="A32:D32"/>
    <mergeCell ref="K27:M27"/>
    <mergeCell ref="K28:M28"/>
    <mergeCell ref="K29:M29"/>
    <mergeCell ref="A31:N31"/>
    <mergeCell ref="K30:M30"/>
  </mergeCells>
  <phoneticPr fontId="0" type="noConversion"/>
  <printOptions horizontalCentered="1"/>
  <pageMargins left="0.47" right="0.53" top="0.23622047244094491" bottom="0" header="0.31496062992125984" footer="0.31496062992125984"/>
  <pageSetup paperSize="9"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T34"/>
  <sheetViews>
    <sheetView view="pageBreakPreview" topLeftCell="D11" zoomScale="89" zoomScaleSheetLayoutView="89" workbookViewId="0">
      <selection activeCell="M26" sqref="M26"/>
    </sheetView>
  </sheetViews>
  <sheetFormatPr defaultRowHeight="12.75" x14ac:dyDescent="0.2"/>
  <cols>
    <col min="1" max="1" width="7.140625" style="12" customWidth="1"/>
    <col min="2" max="2" width="11.7109375" style="12" customWidth="1"/>
    <col min="3" max="3" width="10" style="12" customWidth="1"/>
    <col min="4" max="4" width="9.28515625" style="12" customWidth="1"/>
    <col min="5" max="5" width="10.5703125" style="12" customWidth="1"/>
    <col min="6" max="6" width="9.140625" style="12"/>
    <col min="7" max="7" width="11.7109375" style="12" customWidth="1"/>
    <col min="8" max="8" width="11" style="12" customWidth="1"/>
    <col min="9" max="9" width="9.7109375" style="12" customWidth="1"/>
    <col min="10" max="10" width="10.42578125" style="12" customWidth="1"/>
    <col min="11" max="11" width="9.28515625" style="12" customWidth="1"/>
    <col min="12" max="12" width="12" style="12" customWidth="1"/>
    <col min="13" max="13" width="10.5703125" style="12" customWidth="1"/>
    <col min="14" max="14" width="8.7109375" style="12" customWidth="1"/>
    <col min="15" max="15" width="10.28515625" style="12" customWidth="1"/>
    <col min="16" max="16" width="12" style="12" bestFit="1" customWidth="1"/>
    <col min="17" max="17" width="11" style="12" customWidth="1"/>
    <col min="18" max="16384" width="9.140625" style="12"/>
  </cols>
  <sheetData>
    <row r="1" spans="1:20" customFormat="1" ht="12.75" customHeight="1" x14ac:dyDescent="0.2">
      <c r="D1" s="12"/>
      <c r="E1" s="12"/>
      <c r="F1" s="12"/>
      <c r="G1" s="12"/>
      <c r="H1" s="12"/>
      <c r="I1" s="12"/>
      <c r="J1" s="12"/>
      <c r="K1" s="12"/>
      <c r="L1" s="12"/>
      <c r="M1" s="12"/>
      <c r="N1" s="12"/>
      <c r="O1" s="1299" t="s">
        <v>61</v>
      </c>
      <c r="P1" s="1299"/>
      <c r="Q1" s="1299"/>
    </row>
    <row r="2" spans="1:20" customFormat="1" ht="15" x14ac:dyDescent="0.2">
      <c r="A2" s="1296" t="s">
        <v>0</v>
      </c>
      <c r="B2" s="1296"/>
      <c r="C2" s="1296"/>
      <c r="D2" s="1296"/>
      <c r="E2" s="1296"/>
      <c r="F2" s="1296"/>
      <c r="G2" s="1296"/>
      <c r="H2" s="1296"/>
      <c r="I2" s="1296"/>
      <c r="J2" s="1296"/>
      <c r="K2" s="1296"/>
      <c r="L2" s="1296"/>
      <c r="M2" s="1296"/>
      <c r="N2" s="1296"/>
      <c r="O2" s="1296"/>
      <c r="P2" s="1296"/>
      <c r="Q2" s="1296"/>
    </row>
    <row r="3" spans="1:20" customFormat="1" ht="20.25" customHeight="1" x14ac:dyDescent="0.25">
      <c r="A3" s="1273" t="s">
        <v>985</v>
      </c>
      <c r="B3" s="1273"/>
      <c r="C3" s="1273"/>
      <c r="D3" s="1273"/>
      <c r="E3" s="1273"/>
      <c r="F3" s="1273"/>
      <c r="G3" s="1273"/>
      <c r="H3" s="1273"/>
      <c r="I3" s="1273"/>
      <c r="J3" s="1273"/>
      <c r="K3" s="1273"/>
      <c r="L3" s="1273"/>
      <c r="M3" s="1273"/>
      <c r="N3" s="1273"/>
      <c r="O3" s="1273"/>
      <c r="P3" s="1273"/>
      <c r="Q3" s="1273"/>
    </row>
    <row r="4" spans="1:20" customFormat="1" ht="11.25" customHeight="1" x14ac:dyDescent="0.2"/>
    <row r="5" spans="1:20" customFormat="1" ht="15.75" customHeight="1" x14ac:dyDescent="0.25">
      <c r="A5" s="1301" t="s">
        <v>994</v>
      </c>
      <c r="B5" s="1301"/>
      <c r="C5" s="1301"/>
      <c r="D5" s="1301"/>
      <c r="E5" s="1301"/>
      <c r="F5" s="1301"/>
      <c r="G5" s="1301"/>
      <c r="H5" s="1301"/>
      <c r="I5" s="1301"/>
      <c r="J5" s="1301"/>
      <c r="K5" s="1301"/>
      <c r="L5" s="1301"/>
      <c r="M5" s="1301"/>
      <c r="N5" s="1301"/>
      <c r="O5" s="1301"/>
      <c r="P5" s="1301"/>
      <c r="Q5" s="1301"/>
    </row>
    <row r="6" spans="1:20" ht="17.45" customHeight="1" x14ac:dyDescent="0.2">
      <c r="A6" s="1191" t="s">
        <v>452</v>
      </c>
      <c r="B6" s="1191"/>
      <c r="C6" s="1191"/>
      <c r="N6" s="1304" t="s">
        <v>1049</v>
      </c>
      <c r="O6" s="1304"/>
      <c r="P6" s="1304"/>
      <c r="Q6" s="1304"/>
    </row>
    <row r="7" spans="1:20" ht="24" customHeight="1" x14ac:dyDescent="0.2">
      <c r="A7" s="1280" t="s">
        <v>2</v>
      </c>
      <c r="B7" s="1280" t="s">
        <v>3</v>
      </c>
      <c r="C7" s="1288" t="s">
        <v>1104</v>
      </c>
      <c r="D7" s="1288"/>
      <c r="E7" s="1288"/>
      <c r="F7" s="1288"/>
      <c r="G7" s="1288"/>
      <c r="H7" s="1300" t="s">
        <v>727</v>
      </c>
      <c r="I7" s="1288"/>
      <c r="J7" s="1288"/>
      <c r="K7" s="1288"/>
      <c r="L7" s="1288"/>
      <c r="M7" s="1280" t="s">
        <v>115</v>
      </c>
      <c r="N7" s="1280"/>
      <c r="O7" s="1280"/>
      <c r="P7" s="1280"/>
      <c r="Q7" s="1280"/>
    </row>
    <row r="8" spans="1:20" s="11" customFormat="1" ht="50.25" customHeight="1" x14ac:dyDescent="0.2">
      <c r="A8" s="1280"/>
      <c r="B8" s="1280"/>
      <c r="C8" s="183" t="s">
        <v>232</v>
      </c>
      <c r="D8" s="183" t="s">
        <v>233</v>
      </c>
      <c r="E8" s="183" t="s">
        <v>483</v>
      </c>
      <c r="F8" s="183" t="s">
        <v>239</v>
      </c>
      <c r="G8" s="183" t="s">
        <v>122</v>
      </c>
      <c r="H8" s="189" t="s">
        <v>232</v>
      </c>
      <c r="I8" s="183" t="s">
        <v>233</v>
      </c>
      <c r="J8" s="183" t="s">
        <v>483</v>
      </c>
      <c r="K8" s="188" t="s">
        <v>239</v>
      </c>
      <c r="L8" s="183" t="s">
        <v>486</v>
      </c>
      <c r="M8" s="183" t="s">
        <v>232</v>
      </c>
      <c r="N8" s="183" t="s">
        <v>233</v>
      </c>
      <c r="O8" s="183" t="s">
        <v>483</v>
      </c>
      <c r="P8" s="188" t="s">
        <v>239</v>
      </c>
      <c r="Q8" s="188" t="s">
        <v>487</v>
      </c>
      <c r="R8" s="20"/>
    </row>
    <row r="9" spans="1:20" s="49" customFormat="1" x14ac:dyDescent="0.2">
      <c r="A9" s="231">
        <v>1</v>
      </c>
      <c r="B9" s="231">
        <v>2</v>
      </c>
      <c r="C9" s="231">
        <v>3</v>
      </c>
      <c r="D9" s="231">
        <v>4</v>
      </c>
      <c r="E9" s="231">
        <v>5</v>
      </c>
      <c r="F9" s="231">
        <v>6</v>
      </c>
      <c r="G9" s="231">
        <v>7</v>
      </c>
      <c r="H9" s="231">
        <v>8</v>
      </c>
      <c r="I9" s="231">
        <v>9</v>
      </c>
      <c r="J9" s="231">
        <v>10</v>
      </c>
      <c r="K9" s="231">
        <v>11</v>
      </c>
      <c r="L9" s="231">
        <v>12</v>
      </c>
      <c r="M9" s="231">
        <v>13</v>
      </c>
      <c r="N9" s="231">
        <v>14</v>
      </c>
      <c r="O9" s="231">
        <v>15</v>
      </c>
      <c r="P9" s="231">
        <v>16</v>
      </c>
      <c r="Q9" s="231">
        <v>17</v>
      </c>
    </row>
    <row r="10" spans="1:20" ht="24.95" customHeight="1" x14ac:dyDescent="0.2">
      <c r="A10" s="182">
        <v>1</v>
      </c>
      <c r="B10" s="213" t="s">
        <v>382</v>
      </c>
      <c r="C10" s="991">
        <v>21754</v>
      </c>
      <c r="D10" s="991">
        <v>179</v>
      </c>
      <c r="E10" s="991">
        <v>0</v>
      </c>
      <c r="F10" s="991">
        <v>0</v>
      </c>
      <c r="G10" s="66">
        <f>C10+D10+E10+F10</f>
        <v>21933</v>
      </c>
      <c r="H10" s="926">
        <v>19991</v>
      </c>
      <c r="I10" s="926">
        <v>107</v>
      </c>
      <c r="J10" s="926">
        <v>0</v>
      </c>
      <c r="K10" s="926">
        <v>0</v>
      </c>
      <c r="L10" s="926">
        <f>H10+I10+J10+K10</f>
        <v>20098</v>
      </c>
      <c r="M10" s="244">
        <v>3456706</v>
      </c>
      <c r="N10" s="244">
        <v>20050</v>
      </c>
      <c r="O10" s="244">
        <v>0</v>
      </c>
      <c r="P10" s="244">
        <v>0</v>
      </c>
      <c r="Q10" s="706">
        <f>M10+N10+O10+P10</f>
        <v>3476756</v>
      </c>
      <c r="R10" s="49"/>
      <c r="S10" s="49"/>
      <c r="T10" s="49"/>
    </row>
    <row r="11" spans="1:20" ht="24.95" customHeight="1" x14ac:dyDescent="0.2">
      <c r="A11" s="182">
        <v>2</v>
      </c>
      <c r="B11" s="213" t="s">
        <v>383</v>
      </c>
      <c r="C11" s="991">
        <v>11161</v>
      </c>
      <c r="D11" s="991">
        <v>20</v>
      </c>
      <c r="E11" s="991">
        <v>0</v>
      </c>
      <c r="F11" s="991">
        <v>0</v>
      </c>
      <c r="G11" s="66">
        <f t="shared" ref="G11:G22" si="0">C11+D11+E11+F11</f>
        <v>11181</v>
      </c>
      <c r="H11" s="926">
        <v>10366</v>
      </c>
      <c r="I11" s="926">
        <v>17</v>
      </c>
      <c r="J11" s="926">
        <v>0</v>
      </c>
      <c r="K11" s="926">
        <v>0</v>
      </c>
      <c r="L11" s="926">
        <f t="shared" ref="L11:L22" si="1">H11+I11+J11+K11</f>
        <v>10383</v>
      </c>
      <c r="M11" s="244">
        <v>1782578</v>
      </c>
      <c r="N11" s="244">
        <v>3162</v>
      </c>
      <c r="O11" s="244">
        <v>0</v>
      </c>
      <c r="P11" s="244">
        <v>0</v>
      </c>
      <c r="Q11" s="645">
        <f t="shared" ref="Q11:Q22" si="2">M11+N11+O11+P11</f>
        <v>1785740</v>
      </c>
      <c r="R11" s="49"/>
      <c r="S11" s="49"/>
      <c r="T11" s="49"/>
    </row>
    <row r="12" spans="1:20" ht="24.95" customHeight="1" x14ac:dyDescent="0.2">
      <c r="A12" s="182">
        <v>3</v>
      </c>
      <c r="B12" s="213" t="s">
        <v>384</v>
      </c>
      <c r="C12" s="991">
        <v>19521</v>
      </c>
      <c r="D12" s="991">
        <v>0</v>
      </c>
      <c r="E12" s="991">
        <v>0</v>
      </c>
      <c r="F12" s="991">
        <v>0</v>
      </c>
      <c r="G12" s="66">
        <f t="shared" si="0"/>
        <v>19521</v>
      </c>
      <c r="H12" s="926">
        <v>18315</v>
      </c>
      <c r="I12" s="926">
        <v>0</v>
      </c>
      <c r="J12" s="926">
        <v>0</v>
      </c>
      <c r="K12" s="926">
        <v>0</v>
      </c>
      <c r="L12" s="926">
        <f t="shared" si="1"/>
        <v>18315</v>
      </c>
      <c r="M12" s="244">
        <v>3113407</v>
      </c>
      <c r="N12" s="244">
        <v>0</v>
      </c>
      <c r="O12" s="244">
        <v>0</v>
      </c>
      <c r="P12" s="244">
        <v>0</v>
      </c>
      <c r="Q12" s="645">
        <f t="shared" si="2"/>
        <v>3113407</v>
      </c>
      <c r="R12" s="49"/>
      <c r="S12" s="49"/>
      <c r="T12" s="49"/>
    </row>
    <row r="13" spans="1:20" ht="24.95" customHeight="1" x14ac:dyDescent="0.2">
      <c r="A13" s="182">
        <v>4</v>
      </c>
      <c r="B13" s="213" t="s">
        <v>385</v>
      </c>
      <c r="C13" s="991">
        <v>12069</v>
      </c>
      <c r="D13" s="991">
        <v>0</v>
      </c>
      <c r="E13" s="991">
        <v>0</v>
      </c>
      <c r="F13" s="991">
        <v>0</v>
      </c>
      <c r="G13" s="66">
        <f t="shared" si="0"/>
        <v>12069</v>
      </c>
      <c r="H13" s="926">
        <v>10302</v>
      </c>
      <c r="I13" s="926">
        <v>0</v>
      </c>
      <c r="J13" s="926">
        <v>0</v>
      </c>
      <c r="K13" s="926">
        <v>0</v>
      </c>
      <c r="L13" s="926">
        <f t="shared" si="1"/>
        <v>10302</v>
      </c>
      <c r="M13" s="244">
        <v>1802667</v>
      </c>
      <c r="N13" s="244">
        <v>0</v>
      </c>
      <c r="O13" s="244">
        <v>0</v>
      </c>
      <c r="P13" s="244">
        <v>0</v>
      </c>
      <c r="Q13" s="645">
        <f t="shared" si="2"/>
        <v>1802667</v>
      </c>
      <c r="R13" s="49"/>
      <c r="S13" s="49"/>
      <c r="T13" s="49"/>
    </row>
    <row r="14" spans="1:20" ht="24.95" customHeight="1" x14ac:dyDescent="0.2">
      <c r="A14" s="182">
        <v>5</v>
      </c>
      <c r="B14" s="215" t="s">
        <v>386</v>
      </c>
      <c r="C14" s="991">
        <v>38207</v>
      </c>
      <c r="D14" s="991">
        <v>2774</v>
      </c>
      <c r="E14" s="991">
        <v>554</v>
      </c>
      <c r="F14" s="991">
        <v>1250</v>
      </c>
      <c r="G14" s="66">
        <f t="shared" si="0"/>
        <v>42785</v>
      </c>
      <c r="H14" s="926">
        <v>29836</v>
      </c>
      <c r="I14" s="926">
        <v>2186</v>
      </c>
      <c r="J14" s="926">
        <v>200</v>
      </c>
      <c r="K14" s="926">
        <v>1054</v>
      </c>
      <c r="L14" s="926">
        <f t="shared" si="1"/>
        <v>33276</v>
      </c>
      <c r="M14" s="244">
        <v>5126114</v>
      </c>
      <c r="N14" s="244">
        <v>374227</v>
      </c>
      <c r="O14" s="244">
        <v>38594</v>
      </c>
      <c r="P14" s="244">
        <v>184426</v>
      </c>
      <c r="Q14" s="645">
        <f t="shared" si="2"/>
        <v>5723361</v>
      </c>
      <c r="R14" s="49"/>
      <c r="S14" s="49"/>
      <c r="T14" s="49"/>
    </row>
    <row r="15" spans="1:20" ht="24.95" customHeight="1" x14ac:dyDescent="0.2">
      <c r="A15" s="182">
        <v>6</v>
      </c>
      <c r="B15" s="213" t="s">
        <v>387</v>
      </c>
      <c r="C15" s="991">
        <v>79647</v>
      </c>
      <c r="D15" s="991">
        <v>2206</v>
      </c>
      <c r="E15" s="991">
        <v>0</v>
      </c>
      <c r="F15" s="991">
        <v>19370</v>
      </c>
      <c r="G15" s="66">
        <f t="shared" si="0"/>
        <v>101223</v>
      </c>
      <c r="H15" s="926">
        <v>52438</v>
      </c>
      <c r="I15" s="926">
        <v>2118</v>
      </c>
      <c r="J15" s="926">
        <v>0</v>
      </c>
      <c r="K15" s="926">
        <v>14053</v>
      </c>
      <c r="L15" s="926">
        <f t="shared" si="1"/>
        <v>68609</v>
      </c>
      <c r="M15" s="244">
        <v>8507140</v>
      </c>
      <c r="N15" s="244">
        <v>343135</v>
      </c>
      <c r="O15" s="244">
        <v>0</v>
      </c>
      <c r="P15" s="244">
        <v>2332794</v>
      </c>
      <c r="Q15" s="645">
        <f t="shared" si="2"/>
        <v>11183069</v>
      </c>
      <c r="R15" s="49"/>
      <c r="S15" s="49"/>
      <c r="T15" s="49"/>
    </row>
    <row r="16" spans="1:20" ht="24.95" customHeight="1" x14ac:dyDescent="0.2">
      <c r="A16" s="182">
        <v>7</v>
      </c>
      <c r="B16" s="215" t="s">
        <v>388</v>
      </c>
      <c r="C16" s="991">
        <v>31821</v>
      </c>
      <c r="D16" s="991">
        <v>241</v>
      </c>
      <c r="E16" s="991">
        <v>0</v>
      </c>
      <c r="F16" s="991">
        <v>179</v>
      </c>
      <c r="G16" s="66">
        <f t="shared" si="0"/>
        <v>32241</v>
      </c>
      <c r="H16" s="926">
        <v>28486</v>
      </c>
      <c r="I16" s="926">
        <v>219</v>
      </c>
      <c r="J16" s="926">
        <v>0</v>
      </c>
      <c r="K16" s="926">
        <v>159</v>
      </c>
      <c r="L16" s="926">
        <f t="shared" si="1"/>
        <v>28864</v>
      </c>
      <c r="M16" s="244">
        <v>4916984</v>
      </c>
      <c r="N16" s="244">
        <v>39924</v>
      </c>
      <c r="O16" s="244">
        <v>0</v>
      </c>
      <c r="P16" s="244">
        <v>36402</v>
      </c>
      <c r="Q16" s="645">
        <f t="shared" si="2"/>
        <v>4993310</v>
      </c>
      <c r="R16" s="49"/>
      <c r="S16" s="49"/>
      <c r="T16" s="49"/>
    </row>
    <row r="17" spans="1:20" ht="24.95" customHeight="1" x14ac:dyDescent="0.2">
      <c r="A17" s="182">
        <v>8</v>
      </c>
      <c r="B17" s="213" t="s">
        <v>389</v>
      </c>
      <c r="C17" s="991">
        <v>21642</v>
      </c>
      <c r="D17" s="991">
        <v>32</v>
      </c>
      <c r="E17" s="991">
        <v>0</v>
      </c>
      <c r="F17" s="991">
        <v>0</v>
      </c>
      <c r="G17" s="66">
        <f t="shared" si="0"/>
        <v>21674</v>
      </c>
      <c r="H17" s="926">
        <v>20456</v>
      </c>
      <c r="I17" s="926">
        <v>25</v>
      </c>
      <c r="J17" s="926">
        <v>0</v>
      </c>
      <c r="K17" s="926">
        <v>0</v>
      </c>
      <c r="L17" s="926">
        <f t="shared" si="1"/>
        <v>20481</v>
      </c>
      <c r="M17" s="244">
        <v>3497510</v>
      </c>
      <c r="N17" s="244">
        <v>4537</v>
      </c>
      <c r="O17" s="244">
        <v>0</v>
      </c>
      <c r="P17" s="244">
        <v>0</v>
      </c>
      <c r="Q17" s="645">
        <f t="shared" si="2"/>
        <v>3502047</v>
      </c>
      <c r="R17" s="49"/>
      <c r="S17" s="49"/>
      <c r="T17" s="49"/>
    </row>
    <row r="18" spans="1:20" ht="24.95" customHeight="1" x14ac:dyDescent="0.2">
      <c r="A18" s="182">
        <v>9</v>
      </c>
      <c r="B18" s="213" t="s">
        <v>390</v>
      </c>
      <c r="C18" s="991">
        <v>17274</v>
      </c>
      <c r="D18" s="991">
        <v>56</v>
      </c>
      <c r="E18" s="991">
        <v>0</v>
      </c>
      <c r="F18" s="991">
        <v>0</v>
      </c>
      <c r="G18" s="66">
        <f t="shared" si="0"/>
        <v>17330</v>
      </c>
      <c r="H18" s="926">
        <v>15362</v>
      </c>
      <c r="I18" s="926">
        <v>50</v>
      </c>
      <c r="J18" s="926">
        <v>0</v>
      </c>
      <c r="K18" s="926">
        <v>0</v>
      </c>
      <c r="L18" s="926">
        <f t="shared" si="1"/>
        <v>15412</v>
      </c>
      <c r="M18" s="244">
        <v>2751038</v>
      </c>
      <c r="N18" s="244">
        <v>7320</v>
      </c>
      <c r="O18" s="244">
        <v>0</v>
      </c>
      <c r="P18" s="244">
        <v>0</v>
      </c>
      <c r="Q18" s="645">
        <f t="shared" si="2"/>
        <v>2758358</v>
      </c>
      <c r="R18" s="49"/>
      <c r="S18" s="49"/>
      <c r="T18" s="49"/>
    </row>
    <row r="19" spans="1:20" ht="24.95" customHeight="1" x14ac:dyDescent="0.2">
      <c r="A19" s="182">
        <v>10</v>
      </c>
      <c r="B19" s="213" t="s">
        <v>391</v>
      </c>
      <c r="C19" s="991">
        <v>11916</v>
      </c>
      <c r="D19" s="991">
        <v>0</v>
      </c>
      <c r="E19" s="991">
        <v>0</v>
      </c>
      <c r="F19" s="991">
        <v>0</v>
      </c>
      <c r="G19" s="66">
        <f t="shared" si="0"/>
        <v>11916</v>
      </c>
      <c r="H19" s="926">
        <v>11050</v>
      </c>
      <c r="I19" s="926">
        <v>0</v>
      </c>
      <c r="J19" s="926">
        <v>0</v>
      </c>
      <c r="K19" s="926">
        <v>0</v>
      </c>
      <c r="L19" s="926">
        <f t="shared" si="1"/>
        <v>11050</v>
      </c>
      <c r="M19" s="244">
        <v>1922602</v>
      </c>
      <c r="N19" s="244">
        <v>0</v>
      </c>
      <c r="O19" s="244">
        <v>0</v>
      </c>
      <c r="P19" s="244">
        <v>0</v>
      </c>
      <c r="Q19" s="645">
        <f t="shared" si="2"/>
        <v>1922602</v>
      </c>
      <c r="R19" s="49"/>
      <c r="S19" s="49"/>
      <c r="T19" s="49"/>
    </row>
    <row r="20" spans="1:20" ht="24.95" customHeight="1" x14ac:dyDescent="0.2">
      <c r="A20" s="182">
        <v>11</v>
      </c>
      <c r="B20" s="213" t="s">
        <v>392</v>
      </c>
      <c r="C20" s="991">
        <v>27244</v>
      </c>
      <c r="D20" s="991">
        <v>0</v>
      </c>
      <c r="E20" s="991">
        <v>0</v>
      </c>
      <c r="F20" s="991">
        <v>0</v>
      </c>
      <c r="G20" s="66">
        <f t="shared" si="0"/>
        <v>27244</v>
      </c>
      <c r="H20" s="926">
        <v>25102</v>
      </c>
      <c r="I20" s="926">
        <v>0</v>
      </c>
      <c r="J20" s="926">
        <v>0</v>
      </c>
      <c r="K20" s="926">
        <v>0</v>
      </c>
      <c r="L20" s="926">
        <f t="shared" si="1"/>
        <v>25102</v>
      </c>
      <c r="M20" s="244">
        <v>4342413</v>
      </c>
      <c r="N20" s="244">
        <v>0</v>
      </c>
      <c r="O20" s="244">
        <v>0</v>
      </c>
      <c r="P20" s="244">
        <v>0</v>
      </c>
      <c r="Q20" s="645">
        <f t="shared" si="2"/>
        <v>4342413</v>
      </c>
      <c r="R20" s="49"/>
      <c r="S20" s="49"/>
      <c r="T20" s="49"/>
    </row>
    <row r="21" spans="1:20" ht="24.95" customHeight="1" x14ac:dyDescent="0.2">
      <c r="A21" s="182">
        <v>12</v>
      </c>
      <c r="B21" s="213" t="s">
        <v>393</v>
      </c>
      <c r="C21" s="991">
        <v>60631</v>
      </c>
      <c r="D21" s="991">
        <v>1946</v>
      </c>
      <c r="E21" s="991">
        <v>45</v>
      </c>
      <c r="F21" s="991">
        <v>5844</v>
      </c>
      <c r="G21" s="66">
        <f t="shared" si="0"/>
        <v>68466</v>
      </c>
      <c r="H21" s="926">
        <v>44515</v>
      </c>
      <c r="I21" s="926">
        <v>1902</v>
      </c>
      <c r="J21" s="926">
        <v>40</v>
      </c>
      <c r="K21" s="926">
        <v>4356</v>
      </c>
      <c r="L21" s="926">
        <f t="shared" si="1"/>
        <v>50813</v>
      </c>
      <c r="M21" s="244">
        <v>7691521</v>
      </c>
      <c r="N21" s="244">
        <v>338502</v>
      </c>
      <c r="O21" s="244">
        <v>6894</v>
      </c>
      <c r="P21" s="244">
        <v>753524</v>
      </c>
      <c r="Q21" s="645">
        <f t="shared" si="2"/>
        <v>8790441</v>
      </c>
      <c r="R21" s="49"/>
      <c r="S21" s="49"/>
      <c r="T21" s="49"/>
    </row>
    <row r="22" spans="1:20" ht="24.95" customHeight="1" x14ac:dyDescent="0.2">
      <c r="A22" s="182">
        <v>13</v>
      </c>
      <c r="B22" s="213" t="s">
        <v>394</v>
      </c>
      <c r="C22" s="991">
        <v>17307</v>
      </c>
      <c r="D22" s="991">
        <v>0</v>
      </c>
      <c r="E22" s="991">
        <v>0</v>
      </c>
      <c r="F22" s="991">
        <v>0</v>
      </c>
      <c r="G22" s="66">
        <f t="shared" si="0"/>
        <v>17307</v>
      </c>
      <c r="H22" s="926">
        <v>15716</v>
      </c>
      <c r="I22" s="926">
        <v>0</v>
      </c>
      <c r="J22" s="926">
        <v>0</v>
      </c>
      <c r="K22" s="926">
        <v>0</v>
      </c>
      <c r="L22" s="926">
        <f t="shared" si="1"/>
        <v>15716</v>
      </c>
      <c r="M22" s="244">
        <v>2765878</v>
      </c>
      <c r="N22" s="244">
        <v>0</v>
      </c>
      <c r="O22" s="244">
        <v>0</v>
      </c>
      <c r="P22" s="244">
        <v>0</v>
      </c>
      <c r="Q22" s="645">
        <f t="shared" si="2"/>
        <v>2765878</v>
      </c>
      <c r="R22" s="49"/>
      <c r="S22" s="49"/>
      <c r="T22" s="49"/>
    </row>
    <row r="23" spans="1:20" s="11" customFormat="1" x14ac:dyDescent="0.2">
      <c r="A23" s="182" t="s">
        <v>18</v>
      </c>
      <c r="B23" s="182"/>
      <c r="C23" s="914">
        <f>SUM(C10:C22)</f>
        <v>370194</v>
      </c>
      <c r="D23" s="914">
        <f t="shared" ref="D23:L23" si="3">SUM(D10:D22)</f>
        <v>7454</v>
      </c>
      <c r="E23" s="914">
        <f t="shared" si="3"/>
        <v>599</v>
      </c>
      <c r="F23" s="914">
        <f t="shared" si="3"/>
        <v>26643</v>
      </c>
      <c r="G23" s="182">
        <f t="shared" si="3"/>
        <v>404890</v>
      </c>
      <c r="H23" s="182">
        <f>SUM(H10:H22)</f>
        <v>301935</v>
      </c>
      <c r="I23" s="182">
        <f t="shared" si="3"/>
        <v>6624</v>
      </c>
      <c r="J23" s="182">
        <f t="shared" si="3"/>
        <v>240</v>
      </c>
      <c r="K23" s="182">
        <f t="shared" si="3"/>
        <v>19622</v>
      </c>
      <c r="L23" s="182">
        <f t="shared" si="3"/>
        <v>328421</v>
      </c>
      <c r="M23" s="236">
        <f>SUM(M10:M22)</f>
        <v>51676558</v>
      </c>
      <c r="N23" s="236">
        <f t="shared" ref="N23:Q23" si="4">SUM(N10:N22)</f>
        <v>1130857</v>
      </c>
      <c r="O23" s="236">
        <f t="shared" si="4"/>
        <v>45488</v>
      </c>
      <c r="P23" s="236">
        <f t="shared" si="4"/>
        <v>3307146</v>
      </c>
      <c r="Q23" s="236">
        <f t="shared" si="4"/>
        <v>56160049</v>
      </c>
    </row>
    <row r="24" spans="1:20" x14ac:dyDescent="0.2">
      <c r="A24" s="51"/>
      <c r="B24" s="16"/>
      <c r="C24" s="16"/>
      <c r="D24" s="16"/>
      <c r="E24" s="16"/>
      <c r="F24" s="16"/>
      <c r="G24" s="1135">
        <f>'enrolment vs opted_UPY'!G24</f>
        <v>284416</v>
      </c>
      <c r="H24" s="16"/>
      <c r="I24" s="16"/>
      <c r="J24" s="16"/>
      <c r="K24" s="16"/>
      <c r="L24" s="1135">
        <f>'enrolment vs opted_UPY'!L24</f>
        <v>229322</v>
      </c>
      <c r="M24" s="1145">
        <f>L23/G23</f>
        <v>0.81113635802316675</v>
      </c>
      <c r="N24" s="16"/>
      <c r="O24" s="16"/>
      <c r="P24" s="16"/>
      <c r="Q24" s="16"/>
    </row>
    <row r="25" spans="1:20" x14ac:dyDescent="0.2">
      <c r="A25" s="7" t="s">
        <v>7</v>
      </c>
      <c r="B25"/>
      <c r="D25"/>
      <c r="G25" s="1119">
        <f>G23+G24</f>
        <v>689306</v>
      </c>
      <c r="L25" s="1150">
        <f>L23+L24</f>
        <v>557743</v>
      </c>
      <c r="M25" s="1145">
        <f t="shared" ref="M25:M26" si="5">L24/G24</f>
        <v>0.80629078532853282</v>
      </c>
    </row>
    <row r="26" spans="1:20" x14ac:dyDescent="0.2">
      <c r="A26" t="s">
        <v>8</v>
      </c>
      <c r="B26"/>
      <c r="D26"/>
      <c r="M26" s="1145">
        <f t="shared" si="5"/>
        <v>0.80913701607123689</v>
      </c>
    </row>
    <row r="27" spans="1:20" x14ac:dyDescent="0.2">
      <c r="A27" t="s">
        <v>9</v>
      </c>
      <c r="B27"/>
      <c r="D27"/>
      <c r="G27" s="1120" t="s">
        <v>1183</v>
      </c>
      <c r="I27" s="8"/>
      <c r="J27" s="8"/>
      <c r="K27" s="8"/>
      <c r="L27" s="8"/>
    </row>
    <row r="28" spans="1:20" x14ac:dyDescent="0.2">
      <c r="A28" s="271" t="s">
        <v>577</v>
      </c>
      <c r="B28" s="271"/>
      <c r="D28"/>
      <c r="G28" s="1120">
        <v>418464</v>
      </c>
      <c r="I28" s="16"/>
      <c r="J28" s="16"/>
      <c r="K28" s="16"/>
      <c r="L28" s="16"/>
    </row>
    <row r="29" spans="1:20" x14ac:dyDescent="0.2">
      <c r="G29" s="1120">
        <v>298446</v>
      </c>
    </row>
    <row r="30" spans="1:20" x14ac:dyDescent="0.2">
      <c r="A30" s="11" t="s">
        <v>11</v>
      </c>
      <c r="B30" s="11"/>
      <c r="C30" s="11"/>
      <c r="D30" s="11"/>
      <c r="E30" s="11"/>
      <c r="F30" s="11"/>
      <c r="G30" s="1120">
        <v>716910</v>
      </c>
      <c r="I30" s="11"/>
      <c r="O30" s="1302" t="s">
        <v>12</v>
      </c>
      <c r="P30" s="1302"/>
      <c r="Q30" s="1303"/>
    </row>
    <row r="31" spans="1:20" ht="12.75" customHeight="1" x14ac:dyDescent="0.2">
      <c r="A31" s="1302" t="s">
        <v>13</v>
      </c>
      <c r="B31" s="1302"/>
      <c r="C31" s="1302"/>
      <c r="D31" s="1302"/>
      <c r="E31" s="1302"/>
      <c r="F31" s="1302"/>
      <c r="G31" s="1302"/>
      <c r="H31" s="1302"/>
      <c r="I31" s="1302"/>
      <c r="J31" s="1302"/>
      <c r="K31" s="1302"/>
      <c r="L31" s="1302"/>
      <c r="M31" s="1302"/>
      <c r="N31" s="1302"/>
      <c r="O31" s="1302"/>
      <c r="P31" s="1302"/>
      <c r="Q31" s="1302"/>
    </row>
    <row r="32" spans="1:20" ht="12.75" customHeight="1" x14ac:dyDescent="0.2">
      <c r="B32" s="52"/>
      <c r="C32" s="52"/>
      <c r="D32" s="52"/>
      <c r="E32" s="52"/>
      <c r="F32" s="52"/>
      <c r="G32" s="52"/>
      <c r="H32" s="52"/>
      <c r="I32" s="52"/>
      <c r="J32" s="52"/>
      <c r="K32" s="52"/>
      <c r="L32" s="52"/>
      <c r="M32" s="52"/>
      <c r="N32" s="52"/>
      <c r="O32" s="1204" t="s">
        <v>87</v>
      </c>
      <c r="P32" s="1204"/>
      <c r="Q32" s="1204"/>
      <c r="R32" s="52"/>
    </row>
    <row r="33" spans="1:17" x14ac:dyDescent="0.2">
      <c r="A33" s="11"/>
      <c r="B33" s="11"/>
      <c r="C33" s="11"/>
      <c r="D33" s="11"/>
      <c r="E33" s="11"/>
      <c r="F33" s="11"/>
      <c r="N33" s="1206" t="s">
        <v>84</v>
      </c>
      <c r="O33" s="1206"/>
      <c r="P33" s="1206"/>
      <c r="Q33" s="1206"/>
    </row>
    <row r="34" spans="1:17" x14ac:dyDescent="0.2">
      <c r="A34" s="1298"/>
      <c r="B34" s="1298"/>
      <c r="C34" s="1298"/>
      <c r="D34" s="1298"/>
      <c r="E34" s="1298"/>
      <c r="F34" s="1298"/>
      <c r="G34" s="1298"/>
      <c r="H34" s="1298"/>
      <c r="I34" s="1298"/>
      <c r="J34" s="1298"/>
      <c r="K34" s="1298"/>
      <c r="L34" s="1298"/>
    </row>
  </sheetData>
  <mergeCells count="16">
    <mergeCell ref="A34:L34"/>
    <mergeCell ref="O1:Q1"/>
    <mergeCell ref="A7:A8"/>
    <mergeCell ref="B7:B8"/>
    <mergeCell ref="C7:G7"/>
    <mergeCell ref="O32:Q32"/>
    <mergeCell ref="H7:L7"/>
    <mergeCell ref="A3:Q3"/>
    <mergeCell ref="A5:Q5"/>
    <mergeCell ref="A2:Q2"/>
    <mergeCell ref="M7:Q7"/>
    <mergeCell ref="N33:Q33"/>
    <mergeCell ref="O30:Q30"/>
    <mergeCell ref="A31:Q31"/>
    <mergeCell ref="N6:Q6"/>
    <mergeCell ref="A6:C6"/>
  </mergeCells>
  <phoneticPr fontId="0" type="noConversion"/>
  <printOptions horizontalCentered="1"/>
  <pageMargins left="0.63" right="0.34" top="0.27" bottom="0" header="0.43" footer="0.31496062992125984"/>
  <pageSetup paperSize="9"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T37"/>
  <sheetViews>
    <sheetView view="pageBreakPreview" topLeftCell="A8" zoomScale="80" zoomScaleSheetLayoutView="80" workbookViewId="0">
      <selection activeCell="G31" sqref="G31"/>
    </sheetView>
  </sheetViews>
  <sheetFormatPr defaultRowHeight="12.75" x14ac:dyDescent="0.2"/>
  <cols>
    <col min="1" max="1" width="7.140625" style="12" customWidth="1"/>
    <col min="2" max="2" width="11.42578125" style="12" customWidth="1"/>
    <col min="3" max="3" width="9.5703125" style="12" customWidth="1"/>
    <col min="4" max="4" width="9.28515625" style="12" customWidth="1"/>
    <col min="5" max="6" width="9.140625" style="12"/>
    <col min="7" max="7" width="11.7109375" style="12" customWidth="1"/>
    <col min="8" max="8" width="11" style="12" customWidth="1"/>
    <col min="9" max="9" width="9.7109375" style="12" customWidth="1"/>
    <col min="10" max="10" width="9.5703125" style="12" customWidth="1"/>
    <col min="11" max="11" width="9.28515625" style="12" customWidth="1"/>
    <col min="12" max="12" width="11.7109375" style="12" customWidth="1"/>
    <col min="13" max="13" width="9.7109375" style="12" customWidth="1"/>
    <col min="14" max="14" width="8.7109375" style="12" customWidth="1"/>
    <col min="15" max="15" width="8.85546875" style="12" customWidth="1"/>
    <col min="16" max="16" width="9.140625" style="12"/>
    <col min="17" max="17" width="12.42578125" style="12" customWidth="1"/>
    <col min="18" max="18" width="9.140625" style="12" hidden="1" customWidth="1"/>
    <col min="19" max="16384" width="9.140625" style="12"/>
  </cols>
  <sheetData>
    <row r="1" spans="1:20" customFormat="1" ht="12.75" customHeight="1" x14ac:dyDescent="0.2">
      <c r="D1" s="12"/>
      <c r="E1" s="12"/>
      <c r="F1" s="12"/>
      <c r="G1" s="12"/>
      <c r="H1" s="12"/>
      <c r="I1" s="12"/>
      <c r="J1" s="12"/>
      <c r="K1" s="12"/>
      <c r="L1" s="12"/>
      <c r="M1" s="12"/>
      <c r="N1" s="12"/>
      <c r="O1" s="1299" t="s">
        <v>62</v>
      </c>
      <c r="P1" s="1299"/>
      <c r="Q1" s="1299"/>
    </row>
    <row r="2" spans="1:20" customFormat="1" ht="15.75" x14ac:dyDescent="0.25">
      <c r="A2" s="1273" t="s">
        <v>0</v>
      </c>
      <c r="B2" s="1273"/>
      <c r="C2" s="1273"/>
      <c r="D2" s="1273"/>
      <c r="E2" s="1273"/>
      <c r="F2" s="1273"/>
      <c r="G2" s="1273"/>
      <c r="H2" s="1273"/>
      <c r="I2" s="1273"/>
      <c r="J2" s="1273"/>
      <c r="K2" s="1273"/>
      <c r="L2" s="1273"/>
      <c r="M2" s="1273"/>
      <c r="N2" s="1273"/>
      <c r="O2" s="1273"/>
      <c r="P2" s="1273"/>
      <c r="Q2" s="1273"/>
    </row>
    <row r="3" spans="1:20" customFormat="1" ht="15.75" x14ac:dyDescent="0.25">
      <c r="A3" s="1273" t="s">
        <v>985</v>
      </c>
      <c r="B3" s="1273"/>
      <c r="C3" s="1273"/>
      <c r="D3" s="1273"/>
      <c r="E3" s="1273"/>
      <c r="F3" s="1273"/>
      <c r="G3" s="1273"/>
      <c r="H3" s="1273"/>
      <c r="I3" s="1273"/>
      <c r="J3" s="1273"/>
      <c r="K3" s="1273"/>
      <c r="L3" s="1273"/>
      <c r="M3" s="1273"/>
      <c r="N3" s="1273"/>
      <c r="O3" s="1273"/>
      <c r="P3" s="1273"/>
      <c r="Q3" s="1273"/>
    </row>
    <row r="4" spans="1:20" customFormat="1" ht="11.25" customHeight="1" x14ac:dyDescent="0.2"/>
    <row r="5" spans="1:20" customFormat="1" ht="15.75" customHeight="1" x14ac:dyDescent="0.25">
      <c r="A5" s="1301" t="s">
        <v>995</v>
      </c>
      <c r="B5" s="1301"/>
      <c r="C5" s="1301"/>
      <c r="D5" s="1301"/>
      <c r="E5" s="1301"/>
      <c r="F5" s="1301"/>
      <c r="G5" s="1301"/>
      <c r="H5" s="1301"/>
      <c r="I5" s="1301"/>
      <c r="J5" s="1301"/>
      <c r="K5" s="1301"/>
      <c r="L5" s="1301"/>
      <c r="M5" s="1301"/>
      <c r="N5" s="1301"/>
      <c r="O5" s="1301"/>
      <c r="P5" s="1301"/>
      <c r="Q5" s="1301"/>
    </row>
    <row r="7" spans="1:20" ht="12.6" customHeight="1" x14ac:dyDescent="0.2">
      <c r="A7" s="1191" t="s">
        <v>452</v>
      </c>
      <c r="B7" s="1191"/>
      <c r="C7" s="1191"/>
      <c r="N7" s="1304" t="s">
        <v>1049</v>
      </c>
      <c r="O7" s="1304"/>
      <c r="P7" s="1304"/>
      <c r="Q7" s="1304"/>
      <c r="R7" s="1304"/>
    </row>
    <row r="8" spans="1:20" s="11" customFormat="1" ht="29.45" customHeight="1" x14ac:dyDescent="0.2">
      <c r="A8" s="1280" t="s">
        <v>2</v>
      </c>
      <c r="B8" s="1280" t="s">
        <v>3</v>
      </c>
      <c r="C8" s="1288" t="s">
        <v>1105</v>
      </c>
      <c r="D8" s="1288"/>
      <c r="E8" s="1288"/>
      <c r="F8" s="1308"/>
      <c r="G8" s="1308"/>
      <c r="H8" s="1288" t="s">
        <v>713</v>
      </c>
      <c r="I8" s="1288"/>
      <c r="J8" s="1288"/>
      <c r="K8" s="1288"/>
      <c r="L8" s="1288"/>
      <c r="M8" s="1305" t="s">
        <v>115</v>
      </c>
      <c r="N8" s="1306"/>
      <c r="O8" s="1306"/>
      <c r="P8" s="1306"/>
      <c r="Q8" s="1307"/>
    </row>
    <row r="9" spans="1:20" s="11" customFormat="1" ht="48" customHeight="1" x14ac:dyDescent="0.2">
      <c r="A9" s="1280"/>
      <c r="B9" s="1280"/>
      <c r="C9" s="183" t="s">
        <v>232</v>
      </c>
      <c r="D9" s="183" t="s">
        <v>233</v>
      </c>
      <c r="E9" s="183" t="s">
        <v>483</v>
      </c>
      <c r="F9" s="188" t="s">
        <v>239</v>
      </c>
      <c r="G9" s="188" t="s">
        <v>122</v>
      </c>
      <c r="H9" s="183" t="s">
        <v>232</v>
      </c>
      <c r="I9" s="183" t="s">
        <v>233</v>
      </c>
      <c r="J9" s="183" t="s">
        <v>483</v>
      </c>
      <c r="K9" s="183" t="s">
        <v>239</v>
      </c>
      <c r="L9" s="183" t="s">
        <v>123</v>
      </c>
      <c r="M9" s="183" t="s">
        <v>232</v>
      </c>
      <c r="N9" s="183" t="s">
        <v>233</v>
      </c>
      <c r="O9" s="183" t="s">
        <v>483</v>
      </c>
      <c r="P9" s="188" t="s">
        <v>239</v>
      </c>
      <c r="Q9" s="183" t="s">
        <v>487</v>
      </c>
      <c r="R9" s="19"/>
      <c r="S9" s="20"/>
    </row>
    <row r="10" spans="1:20" s="11" customFormat="1" x14ac:dyDescent="0.2">
      <c r="A10" s="183">
        <v>1</v>
      </c>
      <c r="B10" s="183">
        <v>2</v>
      </c>
      <c r="C10" s="183">
        <v>3</v>
      </c>
      <c r="D10" s="183">
        <v>4</v>
      </c>
      <c r="E10" s="183">
        <v>5</v>
      </c>
      <c r="F10" s="188">
        <v>6</v>
      </c>
      <c r="G10" s="183">
        <v>7</v>
      </c>
      <c r="H10" s="183">
        <v>8</v>
      </c>
      <c r="I10" s="183">
        <v>9</v>
      </c>
      <c r="J10" s="183">
        <v>10</v>
      </c>
      <c r="K10" s="183">
        <v>11</v>
      </c>
      <c r="L10" s="183">
        <v>12</v>
      </c>
      <c r="M10" s="183">
        <v>13</v>
      </c>
      <c r="N10" s="182">
        <v>14</v>
      </c>
      <c r="O10" s="232">
        <v>15</v>
      </c>
      <c r="P10" s="183">
        <v>16</v>
      </c>
      <c r="Q10" s="183">
        <v>17</v>
      </c>
    </row>
    <row r="11" spans="1:20" ht="24.95" customHeight="1" x14ac:dyDescent="0.2">
      <c r="A11" s="182">
        <v>1</v>
      </c>
      <c r="B11" s="213" t="s">
        <v>382</v>
      </c>
      <c r="C11" s="217">
        <v>16970</v>
      </c>
      <c r="D11" s="217">
        <v>2324</v>
      </c>
      <c r="E11" s="217">
        <v>0</v>
      </c>
      <c r="F11" s="217">
        <v>0</v>
      </c>
      <c r="G11" s="217">
        <f>C11+D11+E11+F11</f>
        <v>19294</v>
      </c>
      <c r="H11" s="217">
        <v>15161</v>
      </c>
      <c r="I11" s="217">
        <v>2065</v>
      </c>
      <c r="J11" s="217">
        <v>0</v>
      </c>
      <c r="K11" s="217">
        <v>0</v>
      </c>
      <c r="L11" s="217">
        <f>H11+I11+J11+K11</f>
        <v>17226</v>
      </c>
      <c r="M11" s="244">
        <v>2612445</v>
      </c>
      <c r="N11" s="244">
        <v>367406</v>
      </c>
      <c r="O11" s="244">
        <v>0</v>
      </c>
      <c r="P11" s="244">
        <v>0</v>
      </c>
      <c r="Q11" s="66">
        <f>M11+N11+O11+P11</f>
        <v>2979851</v>
      </c>
      <c r="S11" s="11"/>
      <c r="T11" s="11"/>
    </row>
    <row r="12" spans="1:20" ht="24.95" customHeight="1" x14ac:dyDescent="0.2">
      <c r="A12" s="182">
        <v>2</v>
      </c>
      <c r="B12" s="213" t="s">
        <v>383</v>
      </c>
      <c r="C12" s="217">
        <v>8375</v>
      </c>
      <c r="D12" s="217">
        <v>1005</v>
      </c>
      <c r="E12" s="217">
        <v>0</v>
      </c>
      <c r="F12" s="217">
        <v>0</v>
      </c>
      <c r="G12" s="217">
        <f t="shared" ref="G12:G23" si="0">C12+D12+E12+F12</f>
        <v>9380</v>
      </c>
      <c r="H12" s="217">
        <v>7523</v>
      </c>
      <c r="I12" s="217">
        <v>893</v>
      </c>
      <c r="J12" s="217">
        <v>0</v>
      </c>
      <c r="K12" s="217">
        <v>0</v>
      </c>
      <c r="L12" s="217">
        <f t="shared" ref="L12:L23" si="1">H12+I12+J12+K12</f>
        <v>8416</v>
      </c>
      <c r="M12" s="244">
        <v>1301524</v>
      </c>
      <c r="N12" s="244">
        <v>154440</v>
      </c>
      <c r="O12" s="244">
        <v>0</v>
      </c>
      <c r="P12" s="244">
        <v>0</v>
      </c>
      <c r="Q12" s="66">
        <f t="shared" ref="Q12:Q23" si="2">M12+N12+O12+P12</f>
        <v>1455964</v>
      </c>
      <c r="S12" s="11"/>
      <c r="T12" s="11"/>
    </row>
    <row r="13" spans="1:20" ht="24.95" customHeight="1" x14ac:dyDescent="0.2">
      <c r="A13" s="182">
        <v>3</v>
      </c>
      <c r="B13" s="213" t="s">
        <v>384</v>
      </c>
      <c r="C13" s="217">
        <v>13231</v>
      </c>
      <c r="D13" s="217">
        <v>816</v>
      </c>
      <c r="E13" s="217">
        <v>0</v>
      </c>
      <c r="F13" s="217">
        <v>0</v>
      </c>
      <c r="G13" s="217">
        <f t="shared" si="0"/>
        <v>14047</v>
      </c>
      <c r="H13" s="217">
        <v>12434</v>
      </c>
      <c r="I13" s="217">
        <v>777</v>
      </c>
      <c r="J13" s="217">
        <v>0</v>
      </c>
      <c r="K13" s="217">
        <v>0</v>
      </c>
      <c r="L13" s="217">
        <f t="shared" si="1"/>
        <v>13211</v>
      </c>
      <c r="M13" s="244">
        <v>2115913</v>
      </c>
      <c r="N13" s="244">
        <v>129804</v>
      </c>
      <c r="O13" s="244">
        <v>0</v>
      </c>
      <c r="P13" s="244">
        <v>0</v>
      </c>
      <c r="Q13" s="66">
        <f t="shared" si="2"/>
        <v>2245717</v>
      </c>
      <c r="S13" s="11"/>
      <c r="T13" s="11"/>
    </row>
    <row r="14" spans="1:20" ht="24.95" customHeight="1" x14ac:dyDescent="0.2">
      <c r="A14" s="182">
        <v>4</v>
      </c>
      <c r="B14" s="213" t="s">
        <v>385</v>
      </c>
      <c r="C14" s="217">
        <v>8749</v>
      </c>
      <c r="D14" s="217">
        <v>781</v>
      </c>
      <c r="E14" s="217">
        <v>0</v>
      </c>
      <c r="F14" s="217">
        <v>0</v>
      </c>
      <c r="G14" s="217">
        <f t="shared" si="0"/>
        <v>9530</v>
      </c>
      <c r="H14" s="217">
        <v>7469</v>
      </c>
      <c r="I14" s="217">
        <v>655</v>
      </c>
      <c r="J14" s="217">
        <v>0</v>
      </c>
      <c r="K14" s="217">
        <v>0</v>
      </c>
      <c r="L14" s="217">
        <f t="shared" si="1"/>
        <v>8124</v>
      </c>
      <c r="M14" s="244">
        <v>1307136</v>
      </c>
      <c r="N14" s="244">
        <v>114540</v>
      </c>
      <c r="O14" s="244">
        <v>0</v>
      </c>
      <c r="P14" s="244">
        <v>0</v>
      </c>
      <c r="Q14" s="66">
        <f t="shared" si="2"/>
        <v>1421676</v>
      </c>
      <c r="S14" s="11"/>
      <c r="T14" s="11"/>
    </row>
    <row r="15" spans="1:20" ht="24.95" customHeight="1" x14ac:dyDescent="0.2">
      <c r="A15" s="182">
        <v>5</v>
      </c>
      <c r="B15" s="215" t="s">
        <v>386</v>
      </c>
      <c r="C15" s="217">
        <v>21533</v>
      </c>
      <c r="D15" s="217">
        <v>8658</v>
      </c>
      <c r="E15" s="217">
        <v>29</v>
      </c>
      <c r="F15" s="217">
        <v>262</v>
      </c>
      <c r="G15" s="217">
        <f t="shared" si="0"/>
        <v>30482</v>
      </c>
      <c r="H15" s="217">
        <v>16552</v>
      </c>
      <c r="I15" s="217">
        <v>6249</v>
      </c>
      <c r="J15" s="217">
        <v>14</v>
      </c>
      <c r="K15" s="217">
        <v>209</v>
      </c>
      <c r="L15" s="217">
        <f t="shared" si="1"/>
        <v>23024</v>
      </c>
      <c r="M15" s="244">
        <v>2852051</v>
      </c>
      <c r="N15" s="244">
        <v>1068592</v>
      </c>
      <c r="O15" s="244">
        <v>2311</v>
      </c>
      <c r="P15" s="244">
        <v>37184</v>
      </c>
      <c r="Q15" s="66">
        <f t="shared" si="2"/>
        <v>3960138</v>
      </c>
      <c r="S15" s="11"/>
      <c r="T15" s="11"/>
    </row>
    <row r="16" spans="1:20" ht="24.95" customHeight="1" x14ac:dyDescent="0.2">
      <c r="A16" s="182">
        <v>6</v>
      </c>
      <c r="B16" s="213" t="s">
        <v>387</v>
      </c>
      <c r="C16" s="217">
        <v>31791</v>
      </c>
      <c r="D16" s="217">
        <v>16674</v>
      </c>
      <c r="E16" s="217">
        <v>0</v>
      </c>
      <c r="F16" s="217">
        <v>3350</v>
      </c>
      <c r="G16" s="217">
        <f t="shared" si="0"/>
        <v>51815</v>
      </c>
      <c r="H16" s="217">
        <v>19626</v>
      </c>
      <c r="I16" s="217">
        <v>10153</v>
      </c>
      <c r="J16" s="217">
        <v>0</v>
      </c>
      <c r="K16" s="217">
        <v>2472</v>
      </c>
      <c r="L16" s="217">
        <f t="shared" si="1"/>
        <v>32251</v>
      </c>
      <c r="M16" s="244">
        <v>3211207</v>
      </c>
      <c r="N16" s="244">
        <v>1630250</v>
      </c>
      <c r="O16" s="244">
        <v>0</v>
      </c>
      <c r="P16" s="244">
        <v>415291</v>
      </c>
      <c r="Q16" s="66">
        <f>M16+N16+O16+P16</f>
        <v>5256748</v>
      </c>
      <c r="S16" s="11"/>
      <c r="T16" s="11"/>
    </row>
    <row r="17" spans="1:20" ht="24.95" customHeight="1" x14ac:dyDescent="0.2">
      <c r="A17" s="182">
        <v>7</v>
      </c>
      <c r="B17" s="215" t="s">
        <v>388</v>
      </c>
      <c r="C17" s="217">
        <v>22800</v>
      </c>
      <c r="D17" s="217">
        <v>4601</v>
      </c>
      <c r="E17" s="217">
        <v>0</v>
      </c>
      <c r="F17" s="217">
        <v>58</v>
      </c>
      <c r="G17" s="217">
        <f t="shared" si="0"/>
        <v>27459</v>
      </c>
      <c r="H17" s="217">
        <v>19722</v>
      </c>
      <c r="I17" s="217">
        <v>4022</v>
      </c>
      <c r="J17" s="217">
        <v>0</v>
      </c>
      <c r="K17" s="217">
        <v>28</v>
      </c>
      <c r="L17" s="217">
        <f t="shared" si="1"/>
        <v>23772</v>
      </c>
      <c r="M17" s="244">
        <v>3423750</v>
      </c>
      <c r="N17" s="244">
        <v>683775</v>
      </c>
      <c r="O17" s="244">
        <v>0</v>
      </c>
      <c r="P17" s="244">
        <v>4923</v>
      </c>
      <c r="Q17" s="66">
        <f>M17+N17+O17+P17</f>
        <v>4112448</v>
      </c>
      <c r="S17" s="11"/>
      <c r="T17" s="11"/>
    </row>
    <row r="18" spans="1:20" ht="24.95" customHeight="1" x14ac:dyDescent="0.2">
      <c r="A18" s="182">
        <v>8</v>
      </c>
      <c r="B18" s="213" t="s">
        <v>389</v>
      </c>
      <c r="C18" s="217">
        <v>15592</v>
      </c>
      <c r="D18" s="217">
        <v>3358</v>
      </c>
      <c r="E18" s="217">
        <v>0</v>
      </c>
      <c r="F18" s="217">
        <v>0</v>
      </c>
      <c r="G18" s="217">
        <f t="shared" si="0"/>
        <v>18950</v>
      </c>
      <c r="H18" s="217">
        <v>14313</v>
      </c>
      <c r="I18" s="217">
        <v>3043</v>
      </c>
      <c r="J18" s="217">
        <v>0</v>
      </c>
      <c r="K18" s="217">
        <v>0</v>
      </c>
      <c r="L18" s="217">
        <f t="shared" si="1"/>
        <v>17356</v>
      </c>
      <c r="M18" s="244">
        <v>2455667</v>
      </c>
      <c r="N18" s="244">
        <v>529567</v>
      </c>
      <c r="O18" s="244">
        <v>0</v>
      </c>
      <c r="P18" s="244">
        <v>0</v>
      </c>
      <c r="Q18" s="66">
        <f>M18+N18+O18+P18</f>
        <v>2985234</v>
      </c>
      <c r="S18" s="11"/>
      <c r="T18" s="11"/>
    </row>
    <row r="19" spans="1:20" ht="24.95" customHeight="1" x14ac:dyDescent="0.2">
      <c r="A19" s="182">
        <v>9</v>
      </c>
      <c r="B19" s="213" t="s">
        <v>390</v>
      </c>
      <c r="C19" s="217">
        <v>13729</v>
      </c>
      <c r="D19" s="217">
        <v>366</v>
      </c>
      <c r="E19" s="217">
        <v>0</v>
      </c>
      <c r="F19" s="217">
        <v>0</v>
      </c>
      <c r="G19" s="217">
        <f t="shared" si="0"/>
        <v>14095</v>
      </c>
      <c r="H19" s="217">
        <v>12312</v>
      </c>
      <c r="I19" s="217">
        <v>351</v>
      </c>
      <c r="J19" s="217">
        <v>0</v>
      </c>
      <c r="K19" s="217">
        <v>0</v>
      </c>
      <c r="L19" s="217">
        <f t="shared" si="1"/>
        <v>12663</v>
      </c>
      <c r="M19" s="244">
        <v>2140052</v>
      </c>
      <c r="N19" s="244">
        <v>63188</v>
      </c>
      <c r="O19" s="244">
        <v>0</v>
      </c>
      <c r="P19" s="244">
        <v>0</v>
      </c>
      <c r="Q19" s="66">
        <f t="shared" si="2"/>
        <v>2203240</v>
      </c>
      <c r="S19" s="11"/>
      <c r="T19" s="11"/>
    </row>
    <row r="20" spans="1:20" ht="24.95" customHeight="1" x14ac:dyDescent="0.2">
      <c r="A20" s="182">
        <v>10</v>
      </c>
      <c r="B20" s="213" t="s">
        <v>391</v>
      </c>
      <c r="C20" s="217">
        <v>8323</v>
      </c>
      <c r="D20" s="217">
        <v>1800</v>
      </c>
      <c r="E20" s="217">
        <v>0</v>
      </c>
      <c r="F20" s="217">
        <v>0</v>
      </c>
      <c r="G20" s="217">
        <f t="shared" si="0"/>
        <v>10123</v>
      </c>
      <c r="H20" s="217">
        <v>7737</v>
      </c>
      <c r="I20" s="217">
        <v>1747</v>
      </c>
      <c r="J20" s="217">
        <v>0</v>
      </c>
      <c r="K20" s="217">
        <v>0</v>
      </c>
      <c r="L20" s="217">
        <f t="shared" si="1"/>
        <v>9484</v>
      </c>
      <c r="M20" s="244">
        <v>1334104</v>
      </c>
      <c r="N20" s="244">
        <v>297030</v>
      </c>
      <c r="O20" s="244">
        <v>0</v>
      </c>
      <c r="P20" s="244">
        <v>0</v>
      </c>
      <c r="Q20" s="66">
        <f t="shared" si="2"/>
        <v>1631134</v>
      </c>
      <c r="S20" s="11"/>
      <c r="T20" s="11"/>
    </row>
    <row r="21" spans="1:20" ht="24.95" customHeight="1" x14ac:dyDescent="0.2">
      <c r="A21" s="182">
        <v>11</v>
      </c>
      <c r="B21" s="213" t="s">
        <v>392</v>
      </c>
      <c r="C21" s="217">
        <v>20291</v>
      </c>
      <c r="D21" s="217">
        <v>2255</v>
      </c>
      <c r="E21" s="217">
        <v>0</v>
      </c>
      <c r="F21" s="217">
        <v>0</v>
      </c>
      <c r="G21" s="217">
        <f t="shared" si="0"/>
        <v>22546</v>
      </c>
      <c r="H21" s="217">
        <v>17850</v>
      </c>
      <c r="I21" s="217">
        <v>2000</v>
      </c>
      <c r="J21" s="217">
        <v>0</v>
      </c>
      <c r="K21" s="217">
        <v>0</v>
      </c>
      <c r="L21" s="217">
        <f t="shared" si="1"/>
        <v>19850</v>
      </c>
      <c r="M21" s="244">
        <v>3069957</v>
      </c>
      <c r="N21" s="244">
        <v>344042</v>
      </c>
      <c r="O21" s="244">
        <v>0</v>
      </c>
      <c r="P21" s="244">
        <v>0</v>
      </c>
      <c r="Q21" s="66">
        <f t="shared" si="2"/>
        <v>3413999</v>
      </c>
      <c r="S21" s="11"/>
      <c r="T21" s="11"/>
    </row>
    <row r="22" spans="1:20" ht="24.95" customHeight="1" x14ac:dyDescent="0.2">
      <c r="A22" s="182">
        <v>12</v>
      </c>
      <c r="B22" s="213" t="s">
        <v>393</v>
      </c>
      <c r="C22" s="217">
        <v>30338</v>
      </c>
      <c r="D22" s="217">
        <v>11298</v>
      </c>
      <c r="E22" s="217">
        <v>0</v>
      </c>
      <c r="F22" s="217">
        <v>2955</v>
      </c>
      <c r="G22" s="217">
        <f t="shared" si="0"/>
        <v>44591</v>
      </c>
      <c r="H22" s="217">
        <v>22400</v>
      </c>
      <c r="I22" s="217">
        <v>8312</v>
      </c>
      <c r="J22" s="217">
        <v>0</v>
      </c>
      <c r="K22" s="217">
        <v>2122</v>
      </c>
      <c r="L22" s="217">
        <f t="shared" si="1"/>
        <v>32834</v>
      </c>
      <c r="M22" s="244">
        <v>3819381</v>
      </c>
      <c r="N22" s="244">
        <v>1419566</v>
      </c>
      <c r="O22" s="244">
        <v>0</v>
      </c>
      <c r="P22" s="244">
        <v>375673</v>
      </c>
      <c r="Q22" s="66">
        <f t="shared" si="2"/>
        <v>5614620</v>
      </c>
      <c r="S22" s="11"/>
      <c r="T22" s="11"/>
    </row>
    <row r="23" spans="1:20" ht="24.95" customHeight="1" x14ac:dyDescent="0.2">
      <c r="A23" s="182">
        <v>13</v>
      </c>
      <c r="B23" s="213" t="s">
        <v>394</v>
      </c>
      <c r="C23" s="217">
        <v>11879</v>
      </c>
      <c r="D23" s="217">
        <v>225</v>
      </c>
      <c r="E23" s="217">
        <v>0</v>
      </c>
      <c r="F23" s="217">
        <v>0</v>
      </c>
      <c r="G23" s="217">
        <f t="shared" si="0"/>
        <v>12104</v>
      </c>
      <c r="H23" s="217">
        <v>10904</v>
      </c>
      <c r="I23" s="217">
        <v>207</v>
      </c>
      <c r="J23" s="217">
        <v>0</v>
      </c>
      <c r="K23" s="217">
        <v>0</v>
      </c>
      <c r="L23" s="217">
        <f t="shared" si="1"/>
        <v>11111</v>
      </c>
      <c r="M23" s="244">
        <v>1895994</v>
      </c>
      <c r="N23" s="244">
        <v>37321</v>
      </c>
      <c r="O23" s="244">
        <v>0</v>
      </c>
      <c r="P23" s="244">
        <v>0</v>
      </c>
      <c r="Q23" s="66">
        <f t="shared" si="2"/>
        <v>1933315</v>
      </c>
      <c r="S23" s="11"/>
      <c r="T23" s="11"/>
    </row>
    <row r="24" spans="1:20" s="11" customFormat="1" ht="20.100000000000001" customHeight="1" x14ac:dyDescent="0.2">
      <c r="A24" s="182" t="s">
        <v>18</v>
      </c>
      <c r="B24" s="182"/>
      <c r="C24" s="182">
        <f>SUM(C11:C23)</f>
        <v>223601</v>
      </c>
      <c r="D24" s="182">
        <f t="shared" ref="D24:Q24" si="3">SUM(D11:D23)</f>
        <v>54161</v>
      </c>
      <c r="E24" s="182">
        <f t="shared" si="3"/>
        <v>29</v>
      </c>
      <c r="F24" s="182">
        <f t="shared" si="3"/>
        <v>6625</v>
      </c>
      <c r="G24" s="182">
        <f>SUM(G11:G23)</f>
        <v>284416</v>
      </c>
      <c r="H24" s="182">
        <f t="shared" si="3"/>
        <v>184003</v>
      </c>
      <c r="I24" s="182">
        <f t="shared" si="3"/>
        <v>40474</v>
      </c>
      <c r="J24" s="182">
        <f t="shared" si="3"/>
        <v>14</v>
      </c>
      <c r="K24" s="182">
        <f t="shared" si="3"/>
        <v>4831</v>
      </c>
      <c r="L24" s="182">
        <f>SUM(L11:L23)</f>
        <v>229322</v>
      </c>
      <c r="M24" s="703">
        <f t="shared" si="3"/>
        <v>31539181</v>
      </c>
      <c r="N24" s="703">
        <f t="shared" si="3"/>
        <v>6839521</v>
      </c>
      <c r="O24" s="703">
        <f t="shared" si="3"/>
        <v>2311</v>
      </c>
      <c r="P24" s="703">
        <f t="shared" si="3"/>
        <v>833071</v>
      </c>
      <c r="Q24" s="182">
        <f t="shared" si="3"/>
        <v>39214084</v>
      </c>
    </row>
    <row r="25" spans="1:20" x14ac:dyDescent="0.2">
      <c r="A25" s="51"/>
      <c r="B25" s="16"/>
      <c r="C25" s="16"/>
      <c r="D25" s="16"/>
      <c r="E25" s="16"/>
      <c r="F25" s="16"/>
      <c r="G25" s="16"/>
      <c r="H25" s="16"/>
      <c r="I25" s="16"/>
      <c r="J25" s="16"/>
      <c r="K25" s="16"/>
      <c r="L25" s="16"/>
      <c r="M25" s="16"/>
      <c r="N25" s="16"/>
      <c r="O25" s="16"/>
      <c r="P25" s="16"/>
      <c r="Q25" s="16"/>
    </row>
    <row r="26" spans="1:20" x14ac:dyDescent="0.2">
      <c r="A26" s="7" t="s">
        <v>7</v>
      </c>
      <c r="B26"/>
      <c r="D26"/>
    </row>
    <row r="27" spans="1:20" x14ac:dyDescent="0.2">
      <c r="A27" t="s">
        <v>8</v>
      </c>
      <c r="B27"/>
      <c r="D27"/>
    </row>
    <row r="28" spans="1:20" x14ac:dyDescent="0.2">
      <c r="A28" t="s">
        <v>9</v>
      </c>
      <c r="B28"/>
      <c r="D28"/>
      <c r="I28" s="8"/>
      <c r="J28" s="8"/>
      <c r="K28" s="8"/>
      <c r="L28" s="8"/>
    </row>
    <row r="29" spans="1:20" x14ac:dyDescent="0.2">
      <c r="A29" s="271" t="s">
        <v>577</v>
      </c>
      <c r="B29" s="271"/>
      <c r="D29"/>
      <c r="I29" s="16"/>
      <c r="J29" s="16"/>
      <c r="K29" s="16"/>
      <c r="L29" s="16"/>
    </row>
    <row r="30" spans="1:20" x14ac:dyDescent="0.2">
      <c r="A30" s="1309"/>
      <c r="B30" s="1309"/>
      <c r="C30" s="1309"/>
      <c r="D30" s="1309"/>
      <c r="I30" s="16"/>
      <c r="J30" s="16"/>
      <c r="K30" s="16"/>
      <c r="L30" s="16"/>
    </row>
    <row r="31" spans="1:20" x14ac:dyDescent="0.2">
      <c r="I31" s="16"/>
      <c r="J31" s="16"/>
      <c r="K31" s="16"/>
      <c r="L31" s="16"/>
    </row>
    <row r="33" spans="1:19" x14ac:dyDescent="0.2">
      <c r="A33" s="11" t="s">
        <v>11</v>
      </c>
      <c r="B33" s="11"/>
      <c r="C33" s="11"/>
      <c r="D33" s="11"/>
      <c r="E33" s="11"/>
      <c r="F33" s="11"/>
      <c r="G33" s="11"/>
      <c r="I33" s="11"/>
      <c r="O33" s="1302" t="s">
        <v>12</v>
      </c>
      <c r="P33" s="1302"/>
      <c r="Q33" s="1303"/>
    </row>
    <row r="34" spans="1:19" ht="12.75" customHeight="1" x14ac:dyDescent="0.2">
      <c r="A34" s="1302" t="s">
        <v>13</v>
      </c>
      <c r="B34" s="1302"/>
      <c r="C34" s="1302"/>
      <c r="D34" s="1302"/>
      <c r="E34" s="1302"/>
      <c r="F34" s="1302"/>
      <c r="G34" s="1302"/>
      <c r="H34" s="1302"/>
      <c r="I34" s="1302"/>
      <c r="J34" s="1302"/>
      <c r="K34" s="1302"/>
      <c r="L34" s="1302"/>
      <c r="M34" s="1302"/>
      <c r="N34" s="1302"/>
      <c r="O34" s="1302"/>
      <c r="P34" s="1302"/>
      <c r="Q34" s="1302"/>
    </row>
    <row r="35" spans="1:19" ht="12.75" customHeight="1" x14ac:dyDescent="0.2">
      <c r="A35" s="1302" t="s">
        <v>93</v>
      </c>
      <c r="B35" s="1302"/>
      <c r="C35" s="1302"/>
      <c r="D35" s="1302"/>
      <c r="E35" s="1302"/>
      <c r="F35" s="1302"/>
      <c r="G35" s="1302"/>
      <c r="H35" s="1302"/>
      <c r="I35" s="1302"/>
      <c r="J35" s="1302"/>
      <c r="K35" s="1302"/>
      <c r="L35" s="1302"/>
      <c r="M35" s="1302"/>
      <c r="N35" s="1302"/>
      <c r="O35" s="1302"/>
      <c r="P35" s="1302"/>
      <c r="Q35" s="1302"/>
      <c r="R35" s="52"/>
      <c r="S35" s="52"/>
    </row>
    <row r="36" spans="1:19" x14ac:dyDescent="0.2">
      <c r="A36" s="11"/>
      <c r="B36" s="11"/>
      <c r="C36" s="11"/>
      <c r="D36" s="11"/>
      <c r="E36" s="11"/>
      <c r="F36" s="11"/>
      <c r="N36" s="1206" t="s">
        <v>84</v>
      </c>
      <c r="O36" s="1206"/>
      <c r="P36" s="1206"/>
      <c r="Q36" s="1206"/>
    </row>
    <row r="37" spans="1:19" x14ac:dyDescent="0.2">
      <c r="A37" s="1298"/>
      <c r="B37" s="1298"/>
      <c r="C37" s="1298"/>
      <c r="D37" s="1298"/>
      <c r="E37" s="1298"/>
      <c r="F37" s="1298"/>
      <c r="G37" s="1298"/>
      <c r="H37" s="1298"/>
      <c r="I37" s="1298"/>
      <c r="J37" s="1298"/>
      <c r="K37" s="1298"/>
      <c r="L37" s="1298"/>
    </row>
  </sheetData>
  <mergeCells count="17">
    <mergeCell ref="A7:C7"/>
    <mergeCell ref="A37:L37"/>
    <mergeCell ref="N36:Q36"/>
    <mergeCell ref="O1:Q1"/>
    <mergeCell ref="M8:Q8"/>
    <mergeCell ref="A34:Q34"/>
    <mergeCell ref="A8:A9"/>
    <mergeCell ref="A35:Q35"/>
    <mergeCell ref="B8:B9"/>
    <mergeCell ref="A2:Q2"/>
    <mergeCell ref="A3:Q3"/>
    <mergeCell ref="A5:Q5"/>
    <mergeCell ref="N7:R7"/>
    <mergeCell ref="C8:G8"/>
    <mergeCell ref="H8:L8"/>
    <mergeCell ref="A30:D30"/>
    <mergeCell ref="O33:Q33"/>
  </mergeCells>
  <phoneticPr fontId="0" type="noConversion"/>
  <printOptions horizontalCentered="1"/>
  <pageMargins left="0.70866141732283472" right="0.39" top="0.23622047244094491" bottom="0"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M31"/>
  <sheetViews>
    <sheetView view="pageBreakPreview" topLeftCell="A7" zoomScaleSheetLayoutView="100" workbookViewId="0">
      <selection activeCell="G25" sqref="G25"/>
    </sheetView>
  </sheetViews>
  <sheetFormatPr defaultRowHeight="12.75" x14ac:dyDescent="0.2"/>
  <cols>
    <col min="1" max="1" width="8" style="586" customWidth="1"/>
    <col min="2" max="2" width="18.85546875" style="586" customWidth="1"/>
    <col min="3" max="3" width="19.42578125" style="586" customWidth="1"/>
    <col min="4" max="4" width="22" style="586" customWidth="1"/>
    <col min="5" max="5" width="21.7109375" style="586" customWidth="1"/>
    <col min="6" max="6" width="20.28515625" style="586" customWidth="1"/>
    <col min="7" max="7" width="18.7109375" style="586" customWidth="1"/>
    <col min="8" max="16384" width="9.140625" style="586"/>
  </cols>
  <sheetData>
    <row r="1" spans="1:7" ht="20.25" customHeight="1" x14ac:dyDescent="0.25">
      <c r="G1" s="587" t="s">
        <v>714</v>
      </c>
    </row>
    <row r="2" spans="1:7" ht="18" x14ac:dyDescent="0.35">
      <c r="A2" s="1311" t="s">
        <v>0</v>
      </c>
      <c r="B2" s="1311"/>
      <c r="C2" s="1311"/>
      <c r="D2" s="1311"/>
      <c r="E2" s="1311"/>
      <c r="F2" s="1311"/>
      <c r="G2" s="1311"/>
    </row>
    <row r="3" spans="1:7" ht="21" x14ac:dyDescent="0.35">
      <c r="A3" s="1312" t="s">
        <v>985</v>
      </c>
      <c r="B3" s="1312"/>
      <c r="C3" s="1312"/>
      <c r="D3" s="1312"/>
      <c r="E3" s="1312"/>
      <c r="F3" s="1312"/>
      <c r="G3" s="1312"/>
    </row>
    <row r="4" spans="1:7" ht="15" x14ac:dyDescent="0.3">
      <c r="A4" s="588"/>
      <c r="B4" s="588"/>
    </row>
    <row r="5" spans="1:7" ht="18" customHeight="1" x14ac:dyDescent="0.3">
      <c r="A5" s="1313" t="s">
        <v>996</v>
      </c>
      <c r="B5" s="1313"/>
      <c r="C5" s="1313"/>
      <c r="D5" s="1313"/>
      <c r="E5" s="1313"/>
      <c r="F5" s="1313"/>
      <c r="G5" s="1313"/>
    </row>
    <row r="6" spans="1:7" ht="15" x14ac:dyDescent="0.3">
      <c r="A6" s="589" t="s">
        <v>590</v>
      </c>
      <c r="B6" s="589"/>
    </row>
    <row r="7" spans="1:7" ht="15" x14ac:dyDescent="0.3">
      <c r="A7" s="589"/>
      <c r="B7" s="589"/>
      <c r="F7" s="590" t="s">
        <v>1049</v>
      </c>
      <c r="G7" s="591"/>
    </row>
    <row r="8" spans="1:7" ht="42" customHeight="1" x14ac:dyDescent="0.2">
      <c r="A8" s="592" t="s">
        <v>2</v>
      </c>
      <c r="B8" s="592" t="s">
        <v>3</v>
      </c>
      <c r="C8" s="593" t="s">
        <v>715</v>
      </c>
      <c r="D8" s="593" t="s">
        <v>716</v>
      </c>
      <c r="E8" s="593" t="s">
        <v>717</v>
      </c>
      <c r="F8" s="593" t="s">
        <v>718</v>
      </c>
      <c r="G8" s="594" t="s">
        <v>719</v>
      </c>
    </row>
    <row r="9" spans="1:7" s="587" customFormat="1" ht="19.5" customHeight="1" x14ac:dyDescent="0.25">
      <c r="A9" s="595" t="s">
        <v>283</v>
      </c>
      <c r="B9" s="595" t="s">
        <v>284</v>
      </c>
      <c r="C9" s="595" t="s">
        <v>285</v>
      </c>
      <c r="D9" s="595" t="s">
        <v>286</v>
      </c>
      <c r="E9" s="595" t="s">
        <v>287</v>
      </c>
      <c r="F9" s="595" t="s">
        <v>288</v>
      </c>
      <c r="G9" s="595" t="s">
        <v>289</v>
      </c>
    </row>
    <row r="10" spans="1:7" ht="19.5" customHeight="1" x14ac:dyDescent="0.25">
      <c r="A10" s="667">
        <v>1</v>
      </c>
      <c r="B10" s="970" t="s">
        <v>382</v>
      </c>
      <c r="C10" s="940">
        <v>41227</v>
      </c>
      <c r="D10" s="969">
        <v>40473</v>
      </c>
      <c r="E10" s="969">
        <v>0</v>
      </c>
      <c r="F10" s="969">
        <f>C10-(D10+E10)</f>
        <v>754</v>
      </c>
      <c r="G10" s="969"/>
    </row>
    <row r="11" spans="1:7" ht="19.5" customHeight="1" x14ac:dyDescent="0.25">
      <c r="A11" s="667">
        <v>2</v>
      </c>
      <c r="B11" s="970" t="s">
        <v>383</v>
      </c>
      <c r="C11" s="940">
        <v>20561</v>
      </c>
      <c r="D11" s="969">
        <v>20364</v>
      </c>
      <c r="E11" s="969">
        <v>0</v>
      </c>
      <c r="F11" s="969">
        <f t="shared" ref="F11:F22" si="0">C11-(D11+E11)</f>
        <v>197</v>
      </c>
      <c r="G11" s="969"/>
    </row>
    <row r="12" spans="1:7" ht="19.5" customHeight="1" x14ac:dyDescent="0.25">
      <c r="A12" s="667">
        <v>3</v>
      </c>
      <c r="B12" s="970" t="s">
        <v>384</v>
      </c>
      <c r="C12" s="940">
        <v>33568</v>
      </c>
      <c r="D12" s="969">
        <v>31677</v>
      </c>
      <c r="E12" s="969">
        <v>0</v>
      </c>
      <c r="F12" s="969">
        <f t="shared" si="0"/>
        <v>1891</v>
      </c>
      <c r="G12" s="969"/>
    </row>
    <row r="13" spans="1:7" ht="19.5" customHeight="1" x14ac:dyDescent="0.25">
      <c r="A13" s="667">
        <v>4</v>
      </c>
      <c r="B13" s="970" t="s">
        <v>385</v>
      </c>
      <c r="C13" s="940">
        <v>21599</v>
      </c>
      <c r="D13" s="969">
        <v>20908</v>
      </c>
      <c r="E13" s="969">
        <v>135</v>
      </c>
      <c r="F13" s="969">
        <f t="shared" si="0"/>
        <v>556</v>
      </c>
      <c r="G13" s="969"/>
    </row>
    <row r="14" spans="1:7" ht="19.5" customHeight="1" x14ac:dyDescent="0.25">
      <c r="A14" s="667">
        <v>5</v>
      </c>
      <c r="B14" s="970" t="s">
        <v>386</v>
      </c>
      <c r="C14" s="940">
        <v>73267</v>
      </c>
      <c r="D14" s="969">
        <v>65985</v>
      </c>
      <c r="E14" s="969">
        <v>0</v>
      </c>
      <c r="F14" s="969">
        <f t="shared" si="0"/>
        <v>7282</v>
      </c>
      <c r="G14" s="969"/>
    </row>
    <row r="15" spans="1:7" ht="19.5" customHeight="1" x14ac:dyDescent="0.25">
      <c r="A15" s="667">
        <v>6</v>
      </c>
      <c r="B15" s="970" t="s">
        <v>387</v>
      </c>
      <c r="C15" s="940">
        <v>153038</v>
      </c>
      <c r="D15" s="969">
        <v>117780</v>
      </c>
      <c r="E15" s="969">
        <v>2452</v>
      </c>
      <c r="F15" s="969">
        <f t="shared" si="0"/>
        <v>32806</v>
      </c>
      <c r="G15" s="969"/>
    </row>
    <row r="16" spans="1:7" ht="19.5" customHeight="1" x14ac:dyDescent="0.25">
      <c r="A16" s="667">
        <v>7</v>
      </c>
      <c r="B16" s="970" t="s">
        <v>388</v>
      </c>
      <c r="C16" s="940">
        <v>59700</v>
      </c>
      <c r="D16" s="969">
        <v>43212</v>
      </c>
      <c r="E16" s="969">
        <v>0</v>
      </c>
      <c r="F16" s="969">
        <f t="shared" si="0"/>
        <v>16488</v>
      </c>
      <c r="G16" s="969"/>
    </row>
    <row r="17" spans="1:13" ht="19.5" customHeight="1" x14ac:dyDescent="0.25">
      <c r="A17" s="667">
        <v>8</v>
      </c>
      <c r="B17" s="970" t="s">
        <v>389</v>
      </c>
      <c r="C17" s="940">
        <v>40624</v>
      </c>
      <c r="D17" s="969">
        <v>38761</v>
      </c>
      <c r="E17" s="971">
        <v>0</v>
      </c>
      <c r="F17" s="969">
        <f t="shared" si="0"/>
        <v>1863</v>
      </c>
      <c r="G17" s="969"/>
    </row>
    <row r="18" spans="1:13" ht="19.5" customHeight="1" x14ac:dyDescent="0.25">
      <c r="A18" s="667">
        <v>9</v>
      </c>
      <c r="B18" s="970" t="s">
        <v>390</v>
      </c>
      <c r="C18" s="940">
        <v>31425</v>
      </c>
      <c r="D18" s="969">
        <v>29886</v>
      </c>
      <c r="E18" s="969">
        <v>1065</v>
      </c>
      <c r="F18" s="969">
        <f t="shared" si="0"/>
        <v>474</v>
      </c>
      <c r="G18" s="969"/>
    </row>
    <row r="19" spans="1:13" ht="19.5" customHeight="1" x14ac:dyDescent="0.25">
      <c r="A19" s="667">
        <v>10</v>
      </c>
      <c r="B19" s="970" t="s">
        <v>391</v>
      </c>
      <c r="C19" s="940">
        <v>22039</v>
      </c>
      <c r="D19" s="969">
        <v>21353</v>
      </c>
      <c r="E19" s="969">
        <v>40</v>
      </c>
      <c r="F19" s="969">
        <f t="shared" si="0"/>
        <v>646</v>
      </c>
      <c r="G19" s="969"/>
    </row>
    <row r="20" spans="1:13" ht="19.5" customHeight="1" x14ac:dyDescent="0.25">
      <c r="A20" s="667">
        <v>11</v>
      </c>
      <c r="B20" s="970" t="s">
        <v>392</v>
      </c>
      <c r="C20" s="940">
        <v>49790</v>
      </c>
      <c r="D20" s="969">
        <v>46845</v>
      </c>
      <c r="E20" s="969">
        <v>0</v>
      </c>
      <c r="F20" s="969">
        <f t="shared" si="0"/>
        <v>2945</v>
      </c>
      <c r="G20" s="969"/>
    </row>
    <row r="21" spans="1:13" ht="19.5" customHeight="1" x14ac:dyDescent="0.25">
      <c r="A21" s="667">
        <v>12</v>
      </c>
      <c r="B21" s="970" t="s">
        <v>393</v>
      </c>
      <c r="C21" s="940">
        <v>113057</v>
      </c>
      <c r="D21" s="969">
        <v>103082</v>
      </c>
      <c r="E21" s="969">
        <v>0</v>
      </c>
      <c r="F21" s="969">
        <f t="shared" si="0"/>
        <v>9975</v>
      </c>
      <c r="G21" s="969"/>
    </row>
    <row r="22" spans="1:13" ht="19.5" customHeight="1" x14ac:dyDescent="0.25">
      <c r="A22" s="667">
        <v>13</v>
      </c>
      <c r="B22" s="970" t="s">
        <v>394</v>
      </c>
      <c r="C22" s="940">
        <v>29411</v>
      </c>
      <c r="D22" s="969">
        <v>28437</v>
      </c>
      <c r="E22" s="969">
        <v>0</v>
      </c>
      <c r="F22" s="969">
        <f t="shared" si="0"/>
        <v>974</v>
      </c>
      <c r="G22" s="969"/>
    </row>
    <row r="23" spans="1:13" ht="19.5" customHeight="1" x14ac:dyDescent="0.2">
      <c r="A23" s="965" t="s">
        <v>18</v>
      </c>
      <c r="B23" s="965"/>
      <c r="C23" s="972">
        <f>SUM(C10:C22)</f>
        <v>689306</v>
      </c>
      <c r="D23" s="972">
        <f>SUM(D10:D22)</f>
        <v>608763</v>
      </c>
      <c r="E23" s="972">
        <f>SUM(E10:E22)</f>
        <v>3692</v>
      </c>
      <c r="F23" s="972">
        <f t="shared" ref="F23:G23" si="1">SUM(F10:F22)</f>
        <v>76851</v>
      </c>
      <c r="G23" s="972">
        <f t="shared" si="1"/>
        <v>0</v>
      </c>
    </row>
    <row r="27" spans="1:13" ht="15" customHeight="1" x14ac:dyDescent="0.2">
      <c r="A27" s="596"/>
      <c r="B27" s="596"/>
      <c r="C27" s="596"/>
      <c r="D27" s="596"/>
      <c r="E27" s="1310" t="s">
        <v>12</v>
      </c>
      <c r="F27" s="1310"/>
      <c r="G27" s="597"/>
      <c r="H27" s="597"/>
      <c r="I27" s="597"/>
    </row>
    <row r="28" spans="1:13" ht="15" customHeight="1" x14ac:dyDescent="0.2">
      <c r="A28" s="596"/>
      <c r="B28" s="596"/>
      <c r="C28" s="596"/>
      <c r="D28" s="596"/>
      <c r="E28" s="1310" t="s">
        <v>13</v>
      </c>
      <c r="F28" s="1310"/>
      <c r="G28" s="597"/>
      <c r="H28" s="597"/>
      <c r="I28" s="597"/>
    </row>
    <row r="29" spans="1:13" ht="15" customHeight="1" x14ac:dyDescent="0.2">
      <c r="A29" s="596"/>
      <c r="B29" s="596"/>
      <c r="C29" s="596"/>
      <c r="D29" s="596"/>
      <c r="E29" s="1310" t="s">
        <v>87</v>
      </c>
      <c r="F29" s="1310"/>
      <c r="G29" s="597"/>
      <c r="H29" s="597"/>
      <c r="I29" s="597"/>
    </row>
    <row r="30" spans="1:13" x14ac:dyDescent="0.2">
      <c r="A30" s="596" t="s">
        <v>11</v>
      </c>
      <c r="C30" s="596"/>
      <c r="D30" s="596"/>
      <c r="E30" s="596"/>
      <c r="F30" s="598" t="s">
        <v>84</v>
      </c>
      <c r="G30" s="599"/>
      <c r="H30" s="596"/>
      <c r="I30" s="596"/>
    </row>
    <row r="31" spans="1:13" x14ac:dyDescent="0.2">
      <c r="A31" s="596"/>
      <c r="B31" s="596"/>
      <c r="C31" s="596"/>
      <c r="D31" s="596"/>
      <c r="E31" s="596"/>
      <c r="F31" s="596"/>
      <c r="G31" s="596"/>
      <c r="H31" s="596"/>
      <c r="I31" s="596"/>
      <c r="J31" s="596"/>
      <c r="K31" s="596"/>
      <c r="L31" s="596"/>
      <c r="M31" s="596"/>
    </row>
  </sheetData>
  <mergeCells count="6">
    <mergeCell ref="E27:F27"/>
    <mergeCell ref="E28:F28"/>
    <mergeCell ref="E29:F29"/>
    <mergeCell ref="A2:G2"/>
    <mergeCell ref="A3:G3"/>
    <mergeCell ref="A5:G5"/>
  </mergeCells>
  <pageMargins left="0.70866141732283472" right="0.70866141732283472" top="0.23622047244094491" bottom="0"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AD37"/>
  <sheetViews>
    <sheetView view="pageBreakPreview" topLeftCell="D12" zoomScaleSheetLayoutView="100" workbookViewId="0">
      <selection activeCell="J24" sqref="J24"/>
    </sheetView>
  </sheetViews>
  <sheetFormatPr defaultRowHeight="12.75" x14ac:dyDescent="0.2"/>
  <cols>
    <col min="1" max="1" width="7.42578125" style="12" customWidth="1"/>
    <col min="2" max="2" width="17.140625" style="12" customWidth="1"/>
    <col min="3" max="3" width="14" style="12" customWidth="1"/>
    <col min="4" max="4" width="10" style="12" customWidth="1"/>
    <col min="5" max="5" width="9.7109375" style="12" customWidth="1"/>
    <col min="6" max="6" width="15.28515625" style="12" customWidth="1"/>
    <col min="7" max="7" width="13.28515625" style="12" customWidth="1"/>
    <col min="8" max="8" width="14.7109375" style="12" customWidth="1"/>
    <col min="9" max="9" width="16.7109375" style="12" customWidth="1"/>
    <col min="10" max="10" width="19.28515625" style="12" customWidth="1"/>
    <col min="11" max="11" width="10.5703125" style="12" bestFit="1" customWidth="1"/>
    <col min="12" max="12" width="9.140625" style="12"/>
    <col min="13" max="13" width="12" style="12" bestFit="1" customWidth="1"/>
    <col min="14" max="19" width="9.140625" style="12"/>
    <col min="20" max="20" width="9.5703125" style="12" bestFit="1" customWidth="1"/>
    <col min="21" max="16384" width="9.140625" style="12"/>
  </cols>
  <sheetData>
    <row r="1" spans="1:30" customFormat="1" x14ac:dyDescent="0.2">
      <c r="E1" s="1191"/>
      <c r="F1" s="1191"/>
      <c r="G1" s="1191"/>
      <c r="H1" s="1191"/>
      <c r="I1" s="1191"/>
      <c r="J1" s="81" t="s">
        <v>63</v>
      </c>
    </row>
    <row r="2" spans="1:30" customFormat="1" ht="15" x14ac:dyDescent="0.2">
      <c r="A2" s="1296" t="s">
        <v>0</v>
      </c>
      <c r="B2" s="1296"/>
      <c r="C2" s="1296"/>
      <c r="D2" s="1296"/>
      <c r="E2" s="1296"/>
      <c r="F2" s="1296"/>
      <c r="G2" s="1296"/>
      <c r="H2" s="1296"/>
      <c r="I2" s="1296"/>
      <c r="J2" s="1296"/>
    </row>
    <row r="3" spans="1:30" customFormat="1" ht="15.75" x14ac:dyDescent="0.25">
      <c r="A3" s="1273" t="s">
        <v>985</v>
      </c>
      <c r="B3" s="1273"/>
      <c r="C3" s="1273"/>
      <c r="D3" s="1273"/>
      <c r="E3" s="1273"/>
      <c r="F3" s="1273"/>
      <c r="G3" s="1273"/>
      <c r="H3" s="1273"/>
      <c r="I3" s="1273"/>
      <c r="J3" s="1273"/>
      <c r="Q3" s="9"/>
    </row>
    <row r="4" spans="1:30" ht="22.5" customHeight="1" x14ac:dyDescent="0.25">
      <c r="A4" s="1301" t="s">
        <v>997</v>
      </c>
      <c r="B4" s="1301"/>
      <c r="C4" s="1301"/>
      <c r="D4" s="1301"/>
      <c r="E4" s="1301"/>
      <c r="F4" s="1301"/>
      <c r="G4" s="1301"/>
      <c r="H4" s="1301"/>
      <c r="I4" s="1301"/>
      <c r="J4" s="1301"/>
      <c r="K4" s="67"/>
      <c r="L4" s="67"/>
      <c r="M4" s="67"/>
      <c r="N4" s="67"/>
      <c r="O4" s="67"/>
      <c r="P4" s="67"/>
      <c r="Q4" s="89"/>
    </row>
    <row r="5" spans="1:30" ht="13.5" customHeight="1" x14ac:dyDescent="0.2">
      <c r="A5" s="1"/>
      <c r="B5" s="1"/>
      <c r="C5" s="1"/>
      <c r="D5" s="1"/>
      <c r="E5" s="1"/>
      <c r="F5" s="1"/>
      <c r="G5" s="1"/>
      <c r="H5" s="1"/>
      <c r="I5" s="1"/>
      <c r="J5" s="1"/>
      <c r="Q5" s="16"/>
    </row>
    <row r="6" spans="1:30" ht="0.75" customHeight="1" x14ac:dyDescent="0.2">
      <c r="Q6" s="16"/>
    </row>
    <row r="7" spans="1:30" x14ac:dyDescent="0.2">
      <c r="A7" s="1314" t="s">
        <v>452</v>
      </c>
      <c r="B7" s="1314"/>
      <c r="C7" s="1314"/>
      <c r="H7" s="1304" t="s">
        <v>1049</v>
      </c>
      <c r="I7" s="1304"/>
      <c r="J7" s="64"/>
      <c r="K7" s="68"/>
      <c r="L7" s="68"/>
      <c r="Q7" s="16"/>
    </row>
    <row r="8" spans="1:30" ht="21.75" customHeight="1" x14ac:dyDescent="0.2">
      <c r="A8" s="1280" t="s">
        <v>2</v>
      </c>
      <c r="B8" s="1280" t="s">
        <v>3</v>
      </c>
      <c r="C8" s="1308" t="s">
        <v>1047</v>
      </c>
      <c r="D8" s="1287"/>
      <c r="E8" s="1287"/>
      <c r="F8" s="1300"/>
      <c r="G8" s="1308" t="s">
        <v>108</v>
      </c>
      <c r="H8" s="1287"/>
      <c r="I8" s="1287"/>
      <c r="J8" s="1300"/>
      <c r="Q8" s="16"/>
      <c r="R8" s="16"/>
    </row>
    <row r="9" spans="1:30" ht="77.25" customHeight="1" x14ac:dyDescent="0.2">
      <c r="A9" s="1280"/>
      <c r="B9" s="1280"/>
      <c r="C9" s="183" t="s">
        <v>198</v>
      </c>
      <c r="D9" s="183" t="s">
        <v>16</v>
      </c>
      <c r="E9" s="916" t="s">
        <v>1048</v>
      </c>
      <c r="F9" s="188" t="s">
        <v>213</v>
      </c>
      <c r="G9" s="183" t="s">
        <v>198</v>
      </c>
      <c r="H9" s="233" t="s">
        <v>17</v>
      </c>
      <c r="I9" s="234" t="s">
        <v>116</v>
      </c>
      <c r="J9" s="581" t="s">
        <v>214</v>
      </c>
      <c r="K9" s="16"/>
      <c r="L9" s="16"/>
      <c r="M9" s="16"/>
      <c r="N9" s="16"/>
      <c r="O9" s="16"/>
      <c r="P9" s="16"/>
      <c r="Q9" s="16"/>
      <c r="R9" s="16"/>
      <c r="S9" s="16"/>
      <c r="T9" s="16"/>
      <c r="U9" s="16"/>
      <c r="V9" s="16"/>
      <c r="W9" s="16"/>
    </row>
    <row r="10" spans="1:30" x14ac:dyDescent="0.2">
      <c r="A10" s="183">
        <v>1</v>
      </c>
      <c r="B10" s="183">
        <v>2</v>
      </c>
      <c r="C10" s="183">
        <v>3</v>
      </c>
      <c r="D10" s="227">
        <v>4</v>
      </c>
      <c r="E10" s="183">
        <v>5</v>
      </c>
      <c r="F10" s="188">
        <v>6</v>
      </c>
      <c r="G10" s="183">
        <v>7</v>
      </c>
      <c r="H10" s="189">
        <v>8</v>
      </c>
      <c r="I10" s="183">
        <v>9</v>
      </c>
      <c r="J10" s="581">
        <v>10</v>
      </c>
      <c r="K10" s="16"/>
      <c r="L10" s="16"/>
      <c r="M10" s="16"/>
      <c r="N10" s="16"/>
      <c r="O10" s="16"/>
      <c r="P10" s="16"/>
      <c r="Q10" s="16"/>
      <c r="R10" s="16"/>
      <c r="S10" s="16"/>
      <c r="T10" s="16"/>
      <c r="U10" s="16"/>
      <c r="V10" s="16"/>
      <c r="W10" s="16"/>
      <c r="X10" s="929"/>
      <c r="Y10" s="929"/>
      <c r="Z10" s="929"/>
      <c r="AA10" s="929"/>
      <c r="AB10" s="929"/>
      <c r="AC10" s="929"/>
      <c r="AD10" s="929"/>
    </row>
    <row r="11" spans="1:30" ht="24.95" customHeight="1" x14ac:dyDescent="0.2">
      <c r="A11" s="182">
        <v>1</v>
      </c>
      <c r="B11" s="213" t="s">
        <v>382</v>
      </c>
      <c r="C11" s="214">
        <v>1312</v>
      </c>
      <c r="D11" s="319">
        <v>22556</v>
      </c>
      <c r="E11" s="86">
        <v>181</v>
      </c>
      <c r="F11" s="228">
        <f>D11*E11</f>
        <v>4082636</v>
      </c>
      <c r="G11" s="915">
        <v>1283</v>
      </c>
      <c r="H11" s="86">
        <v>3476756</v>
      </c>
      <c r="I11" s="235">
        <v>173</v>
      </c>
      <c r="J11" s="933">
        <v>20098</v>
      </c>
      <c r="K11" s="16"/>
      <c r="L11" s="652">
        <f>J11/'enrolment vs opted_PY'!G10*100</f>
        <v>91.63361145306159</v>
      </c>
      <c r="M11" s="16"/>
      <c r="N11" s="16"/>
      <c r="O11" s="16"/>
      <c r="P11" s="16"/>
      <c r="Q11" s="16"/>
      <c r="R11" s="16"/>
      <c r="S11" s="16"/>
      <c r="T11" s="16"/>
      <c r="U11" s="16"/>
      <c r="V11" s="16"/>
      <c r="W11" s="16"/>
      <c r="X11" s="929"/>
      <c r="Y11" s="929"/>
      <c r="Z11" s="929"/>
      <c r="AA11" s="929"/>
      <c r="AB11" s="929"/>
      <c r="AC11" s="929"/>
      <c r="AD11" s="929"/>
    </row>
    <row r="12" spans="1:30" ht="24.95" customHeight="1" x14ac:dyDescent="0.2">
      <c r="A12" s="182">
        <v>2</v>
      </c>
      <c r="B12" s="213" t="s">
        <v>383</v>
      </c>
      <c r="C12" s="214">
        <v>573</v>
      </c>
      <c r="D12" s="319">
        <v>11071</v>
      </c>
      <c r="E12" s="915">
        <v>181</v>
      </c>
      <c r="F12" s="228">
        <f t="shared" ref="F12:F23" si="0">D12*E12</f>
        <v>2003851</v>
      </c>
      <c r="G12" s="915">
        <v>568</v>
      </c>
      <c r="H12" s="86">
        <v>1785740</v>
      </c>
      <c r="I12" s="235">
        <v>172</v>
      </c>
      <c r="J12" s="933">
        <v>10383</v>
      </c>
      <c r="K12" s="16"/>
      <c r="L12" s="652">
        <f>J12/'enrolment vs opted_PY'!G11*100</f>
        <v>92.862892406761461</v>
      </c>
      <c r="M12" s="16"/>
      <c r="N12" s="16"/>
      <c r="O12" s="16"/>
      <c r="P12" s="16"/>
      <c r="Q12" s="16"/>
      <c r="R12" s="16"/>
      <c r="S12" s="16"/>
      <c r="T12" s="16"/>
      <c r="U12" s="16"/>
      <c r="V12" s="16"/>
      <c r="W12" s="16"/>
      <c r="X12" s="929"/>
      <c r="Y12" s="929"/>
      <c r="Z12" s="929"/>
      <c r="AA12" s="929"/>
      <c r="AB12" s="929"/>
      <c r="AC12" s="929"/>
      <c r="AD12" s="929"/>
    </row>
    <row r="13" spans="1:30" ht="24.95" customHeight="1" x14ac:dyDescent="0.2">
      <c r="A13" s="182">
        <v>3</v>
      </c>
      <c r="B13" s="213" t="s">
        <v>384</v>
      </c>
      <c r="C13" s="214">
        <v>979</v>
      </c>
      <c r="D13" s="319">
        <v>19793</v>
      </c>
      <c r="E13" s="915">
        <v>181</v>
      </c>
      <c r="F13" s="228">
        <f t="shared" si="0"/>
        <v>3582533</v>
      </c>
      <c r="G13" s="915">
        <v>937</v>
      </c>
      <c r="H13" s="86">
        <v>3113407</v>
      </c>
      <c r="I13" s="938">
        <v>170</v>
      </c>
      <c r="J13" s="933">
        <v>18315</v>
      </c>
      <c r="K13" s="16"/>
      <c r="L13" s="652">
        <f>J13/'enrolment vs opted_PY'!G12*100</f>
        <v>93.822037805440289</v>
      </c>
      <c r="M13" s="16"/>
      <c r="N13" s="16"/>
      <c r="O13" s="16"/>
      <c r="P13" s="16"/>
      <c r="Q13" s="16"/>
      <c r="R13" s="16"/>
      <c r="S13" s="16"/>
      <c r="T13" s="16"/>
      <c r="U13" s="16"/>
      <c r="V13" s="16"/>
      <c r="W13" s="16"/>
      <c r="X13" s="929"/>
      <c r="Y13" s="929"/>
      <c r="Z13" s="929"/>
      <c r="AA13" s="929"/>
      <c r="AB13" s="929"/>
      <c r="AC13" s="929"/>
      <c r="AD13" s="929"/>
    </row>
    <row r="14" spans="1:30" ht="24.95" customHeight="1" x14ac:dyDescent="0.2">
      <c r="A14" s="182">
        <v>4</v>
      </c>
      <c r="B14" s="213" t="s">
        <v>385</v>
      </c>
      <c r="C14" s="214">
        <v>489</v>
      </c>
      <c r="D14" s="319">
        <v>10883</v>
      </c>
      <c r="E14" s="915">
        <v>181</v>
      </c>
      <c r="F14" s="228">
        <f t="shared" si="0"/>
        <v>1969823</v>
      </c>
      <c r="G14" s="915">
        <v>484</v>
      </c>
      <c r="H14" s="86">
        <v>1802667</v>
      </c>
      <c r="I14" s="235">
        <v>175</v>
      </c>
      <c r="J14" s="933">
        <v>10302</v>
      </c>
      <c r="K14" s="16"/>
      <c r="L14" s="652">
        <f>J14/'enrolment vs opted_PY'!G13*100</f>
        <v>85.35918468804374</v>
      </c>
      <c r="M14" s="16"/>
      <c r="N14" s="16"/>
      <c r="O14" s="16"/>
      <c r="P14" s="16"/>
      <c r="Q14" s="16"/>
      <c r="R14" s="16"/>
      <c r="S14" s="16"/>
      <c r="T14" s="16"/>
      <c r="U14" s="16"/>
      <c r="V14" s="16"/>
      <c r="W14" s="16"/>
      <c r="X14" s="929"/>
      <c r="Y14" s="929"/>
      <c r="Z14" s="929"/>
      <c r="AA14" s="929"/>
      <c r="AB14" s="929"/>
      <c r="AC14" s="929"/>
      <c r="AD14" s="929"/>
    </row>
    <row r="15" spans="1:30" ht="24.95" customHeight="1" x14ac:dyDescent="0.2">
      <c r="A15" s="182">
        <v>5</v>
      </c>
      <c r="B15" s="215" t="s">
        <v>386</v>
      </c>
      <c r="C15" s="214">
        <v>968</v>
      </c>
      <c r="D15" s="319">
        <v>35474</v>
      </c>
      <c r="E15" s="915">
        <v>181</v>
      </c>
      <c r="F15" s="228">
        <f t="shared" si="0"/>
        <v>6420794</v>
      </c>
      <c r="G15" s="915">
        <v>928</v>
      </c>
      <c r="H15" s="86">
        <v>5723361</v>
      </c>
      <c r="I15" s="235">
        <v>172</v>
      </c>
      <c r="J15" s="933">
        <v>33276</v>
      </c>
      <c r="K15" s="16"/>
      <c r="L15" s="652">
        <f>J15/'enrolment vs opted_PY'!G14*100</f>
        <v>77.774921117213978</v>
      </c>
      <c r="M15" s="16"/>
      <c r="N15" s="16"/>
      <c r="O15" s="16"/>
      <c r="P15" s="16"/>
      <c r="Q15" s="16"/>
      <c r="R15" s="16"/>
      <c r="S15" s="16"/>
      <c r="T15" s="16"/>
      <c r="U15" s="16"/>
      <c r="V15" s="16"/>
      <c r="W15" s="16"/>
      <c r="X15" s="929"/>
      <c r="Y15" s="929"/>
      <c r="Z15" s="929"/>
      <c r="AA15" s="929"/>
      <c r="AB15" s="929"/>
      <c r="AC15" s="929"/>
      <c r="AD15" s="929"/>
    </row>
    <row r="16" spans="1:30" ht="24.95" customHeight="1" x14ac:dyDescent="0.2">
      <c r="A16" s="182">
        <v>6</v>
      </c>
      <c r="B16" s="213" t="s">
        <v>387</v>
      </c>
      <c r="C16" s="214">
        <v>747</v>
      </c>
      <c r="D16" s="319">
        <v>69461</v>
      </c>
      <c r="E16" s="915">
        <v>181</v>
      </c>
      <c r="F16" s="228">
        <f t="shared" si="0"/>
        <v>12572441</v>
      </c>
      <c r="G16" s="915">
        <v>737</v>
      </c>
      <c r="H16" s="86">
        <v>11183069</v>
      </c>
      <c r="I16" s="235">
        <v>163</v>
      </c>
      <c r="J16" s="933">
        <v>68609</v>
      </c>
      <c r="K16" s="16"/>
      <c r="L16" s="652">
        <f>J16/'enrolment vs opted_PY'!G15*100</f>
        <v>67.78004998863895</v>
      </c>
      <c r="M16" s="16"/>
      <c r="N16" s="16"/>
      <c r="O16" s="16"/>
      <c r="P16" s="16"/>
      <c r="Q16" s="16"/>
      <c r="R16" s="16"/>
      <c r="S16" s="16"/>
      <c r="T16" s="16"/>
      <c r="U16" s="16"/>
      <c r="V16" s="16"/>
      <c r="W16" s="16"/>
      <c r="X16" s="929"/>
      <c r="Y16" s="929"/>
      <c r="Z16" s="929"/>
      <c r="AA16" s="929"/>
      <c r="AB16" s="929"/>
      <c r="AC16" s="929"/>
      <c r="AD16" s="929"/>
    </row>
    <row r="17" spans="1:30" ht="24.95" customHeight="1" x14ac:dyDescent="0.2">
      <c r="A17" s="182">
        <v>7</v>
      </c>
      <c r="B17" s="215" t="s">
        <v>388</v>
      </c>
      <c r="C17" s="214">
        <v>957</v>
      </c>
      <c r="D17" s="319">
        <v>30260</v>
      </c>
      <c r="E17" s="915">
        <v>181</v>
      </c>
      <c r="F17" s="228">
        <f t="shared" si="0"/>
        <v>5477060</v>
      </c>
      <c r="G17" s="915">
        <v>950</v>
      </c>
      <c r="H17" s="86">
        <v>4993310</v>
      </c>
      <c r="I17" s="235">
        <v>173</v>
      </c>
      <c r="J17" s="933">
        <v>28864</v>
      </c>
      <c r="K17" s="16"/>
      <c r="L17" s="652">
        <f>J17/'enrolment vs opted_PY'!G16*100</f>
        <v>89.525759126577967</v>
      </c>
      <c r="M17" s="16"/>
      <c r="N17" s="16"/>
      <c r="O17" s="16"/>
      <c r="P17" s="16"/>
      <c r="Q17" s="16"/>
      <c r="R17" s="16"/>
      <c r="S17" s="16"/>
      <c r="T17" s="16"/>
      <c r="U17" s="16"/>
      <c r="V17" s="16"/>
      <c r="W17" s="16"/>
      <c r="X17" s="929"/>
      <c r="Y17" s="929"/>
      <c r="Z17" s="929"/>
      <c r="AA17" s="929"/>
      <c r="AB17" s="929"/>
      <c r="AC17" s="929"/>
      <c r="AD17" s="929"/>
    </row>
    <row r="18" spans="1:30" ht="24.95" customHeight="1" x14ac:dyDescent="0.2">
      <c r="A18" s="182">
        <v>8</v>
      </c>
      <c r="B18" s="213" t="s">
        <v>389</v>
      </c>
      <c r="C18" s="214">
        <v>1484</v>
      </c>
      <c r="D18" s="319">
        <v>22820</v>
      </c>
      <c r="E18" s="915">
        <v>181</v>
      </c>
      <c r="F18" s="228">
        <f t="shared" si="0"/>
        <v>4130420</v>
      </c>
      <c r="G18" s="915">
        <v>1445</v>
      </c>
      <c r="H18" s="86">
        <v>3502047</v>
      </c>
      <c r="I18" s="235">
        <v>171</v>
      </c>
      <c r="J18" s="933">
        <v>20481</v>
      </c>
      <c r="K18" s="16"/>
      <c r="L18" s="652">
        <f>J18/'enrolment vs opted_PY'!G17*100</f>
        <v>94.495709144597214</v>
      </c>
      <c r="M18" s="16"/>
      <c r="N18" s="16"/>
      <c r="O18" s="16"/>
      <c r="P18" s="16"/>
      <c r="Q18" s="16"/>
      <c r="R18" s="16"/>
      <c r="S18" s="16"/>
      <c r="T18" s="16"/>
      <c r="U18" s="16"/>
      <c r="V18" s="16"/>
      <c r="W18" s="16"/>
      <c r="X18" s="929"/>
      <c r="Y18" s="929"/>
      <c r="Z18" s="929"/>
      <c r="AA18" s="929"/>
      <c r="AB18" s="929"/>
      <c r="AC18" s="929"/>
      <c r="AD18" s="929"/>
    </row>
    <row r="19" spans="1:30" ht="24.95" customHeight="1" x14ac:dyDescent="0.2">
      <c r="A19" s="182">
        <v>9</v>
      </c>
      <c r="B19" s="213" t="s">
        <v>390</v>
      </c>
      <c r="C19" s="214">
        <v>1088</v>
      </c>
      <c r="D19" s="319">
        <v>15736</v>
      </c>
      <c r="E19" s="915">
        <v>181</v>
      </c>
      <c r="F19" s="228">
        <f t="shared" si="0"/>
        <v>2848216</v>
      </c>
      <c r="G19" s="915">
        <v>1059</v>
      </c>
      <c r="H19" s="86">
        <v>2758358</v>
      </c>
      <c r="I19" s="938">
        <v>179</v>
      </c>
      <c r="J19" s="933">
        <v>15412</v>
      </c>
      <c r="K19" s="16"/>
      <c r="L19" s="652">
        <f>J19/'enrolment vs opted_PY'!G18*100</f>
        <v>88.932487016733987</v>
      </c>
      <c r="M19" s="16"/>
      <c r="N19" s="16"/>
      <c r="O19" s="16"/>
      <c r="P19" s="16"/>
      <c r="Q19" s="16"/>
      <c r="R19" s="16"/>
      <c r="S19" s="16"/>
      <c r="T19" s="16"/>
      <c r="U19" s="16"/>
      <c r="V19" s="16"/>
      <c r="W19" s="16"/>
      <c r="X19" s="929"/>
      <c r="Y19" s="929"/>
      <c r="Z19" s="929"/>
      <c r="AA19" s="929"/>
      <c r="AB19" s="929"/>
      <c r="AC19" s="929"/>
      <c r="AD19" s="929"/>
    </row>
    <row r="20" spans="1:30" ht="24.95" customHeight="1" x14ac:dyDescent="0.2">
      <c r="A20" s="182">
        <v>10</v>
      </c>
      <c r="B20" s="213" t="s">
        <v>391</v>
      </c>
      <c r="C20" s="214">
        <v>533</v>
      </c>
      <c r="D20" s="319">
        <v>11086</v>
      </c>
      <c r="E20" s="915">
        <v>181</v>
      </c>
      <c r="F20" s="228">
        <f t="shared" si="0"/>
        <v>2006566</v>
      </c>
      <c r="G20" s="915">
        <v>533</v>
      </c>
      <c r="H20" s="86">
        <v>1922602</v>
      </c>
      <c r="I20" s="938">
        <v>174</v>
      </c>
      <c r="J20" s="933">
        <v>11050</v>
      </c>
      <c r="K20" s="16"/>
      <c r="L20" s="652">
        <f>J20/'enrolment vs opted_PY'!G19*100</f>
        <v>92.732460557233978</v>
      </c>
      <c r="M20" s="16"/>
      <c r="N20" s="16"/>
      <c r="O20" s="16"/>
      <c r="P20" s="16"/>
      <c r="Q20" s="16"/>
      <c r="R20" s="16"/>
      <c r="S20" s="16"/>
      <c r="T20" s="16"/>
      <c r="U20" s="16"/>
      <c r="V20" s="16"/>
      <c r="W20" s="16"/>
      <c r="X20" s="929"/>
      <c r="Y20" s="929"/>
      <c r="Z20" s="929"/>
      <c r="AA20" s="929"/>
      <c r="AB20" s="929"/>
      <c r="AC20" s="929"/>
      <c r="AD20" s="929"/>
    </row>
    <row r="21" spans="1:30" ht="24.95" customHeight="1" x14ac:dyDescent="0.2">
      <c r="A21" s="182">
        <v>11</v>
      </c>
      <c r="B21" s="213" t="s">
        <v>392</v>
      </c>
      <c r="C21" s="214">
        <v>1330</v>
      </c>
      <c r="D21" s="319">
        <v>26249</v>
      </c>
      <c r="E21" s="915">
        <v>181</v>
      </c>
      <c r="F21" s="228">
        <f t="shared" si="0"/>
        <v>4751069</v>
      </c>
      <c r="G21" s="915">
        <v>1315</v>
      </c>
      <c r="H21" s="86">
        <v>4342413</v>
      </c>
      <c r="I21" s="235">
        <v>173</v>
      </c>
      <c r="J21" s="933">
        <v>25102</v>
      </c>
      <c r="K21" s="16"/>
      <c r="L21" s="652">
        <f>J21/'enrolment vs opted_PY'!G20*100</f>
        <v>92.137718396711193</v>
      </c>
      <c r="M21" s="16"/>
      <c r="N21" s="16"/>
      <c r="O21" s="16"/>
      <c r="P21" s="16"/>
      <c r="Q21" s="16"/>
      <c r="R21" s="16"/>
      <c r="S21" s="16"/>
      <c r="T21" s="16"/>
      <c r="U21" s="16"/>
      <c r="V21" s="16"/>
      <c r="W21" s="16"/>
      <c r="X21" s="929"/>
      <c r="Y21" s="929"/>
      <c r="Z21" s="929"/>
      <c r="AA21" s="929"/>
      <c r="AB21" s="929"/>
      <c r="AC21" s="929"/>
      <c r="AD21" s="929"/>
    </row>
    <row r="22" spans="1:30" ht="24.95" customHeight="1" x14ac:dyDescent="0.2">
      <c r="A22" s="182">
        <v>12</v>
      </c>
      <c r="B22" s="213" t="s">
        <v>393</v>
      </c>
      <c r="C22" s="214">
        <v>857</v>
      </c>
      <c r="D22" s="319">
        <v>55680</v>
      </c>
      <c r="E22" s="915">
        <v>181</v>
      </c>
      <c r="F22" s="228">
        <f t="shared" si="0"/>
        <v>10078080</v>
      </c>
      <c r="G22" s="915">
        <v>856</v>
      </c>
      <c r="H22" s="86">
        <v>8790441</v>
      </c>
      <c r="I22" s="235">
        <v>173</v>
      </c>
      <c r="J22" s="933">
        <v>50813</v>
      </c>
      <c r="K22" s="16"/>
      <c r="L22" s="652">
        <f>J22/'enrolment vs opted_PY'!G21*100</f>
        <v>74.21639938071452</v>
      </c>
      <c r="M22" s="16"/>
      <c r="N22" s="16"/>
      <c r="O22" s="16"/>
      <c r="P22" s="16"/>
      <c r="Q22" s="16"/>
      <c r="R22" s="16"/>
      <c r="S22" s="16"/>
      <c r="T22" s="16"/>
      <c r="U22" s="16"/>
      <c r="V22" s="16"/>
      <c r="W22" s="16"/>
      <c r="X22" s="929"/>
      <c r="Y22" s="929"/>
      <c r="Z22" s="929"/>
      <c r="AA22" s="929"/>
      <c r="AB22" s="929"/>
      <c r="AC22" s="929"/>
      <c r="AD22" s="929"/>
    </row>
    <row r="23" spans="1:30" ht="24.95" customHeight="1" x14ac:dyDescent="0.2">
      <c r="A23" s="182">
        <v>13</v>
      </c>
      <c r="B23" s="213" t="s">
        <v>394</v>
      </c>
      <c r="C23" s="214">
        <v>728</v>
      </c>
      <c r="D23" s="319">
        <v>16181</v>
      </c>
      <c r="E23" s="915">
        <v>181</v>
      </c>
      <c r="F23" s="228">
        <f t="shared" si="0"/>
        <v>2928761</v>
      </c>
      <c r="G23" s="915">
        <v>705</v>
      </c>
      <c r="H23" s="86">
        <v>2765878</v>
      </c>
      <c r="I23" s="235">
        <v>176</v>
      </c>
      <c r="J23" s="933">
        <v>15716</v>
      </c>
      <c r="K23" s="16"/>
      <c r="L23" s="652">
        <f>J23/'enrolment vs opted_PY'!G22*100</f>
        <v>90.807187843069286</v>
      </c>
      <c r="M23" s="16"/>
      <c r="N23" s="16"/>
      <c r="O23" s="16"/>
      <c r="P23" s="16"/>
      <c r="Q23" s="16"/>
      <c r="R23" s="16"/>
      <c r="S23" s="16"/>
      <c r="T23" s="16"/>
      <c r="U23" s="16"/>
      <c r="V23" s="16"/>
      <c r="W23" s="16"/>
      <c r="X23" s="929"/>
      <c r="Y23" s="929"/>
      <c r="Z23" s="929"/>
      <c r="AA23" s="929"/>
      <c r="AB23" s="929"/>
      <c r="AC23" s="929"/>
      <c r="AD23" s="929"/>
    </row>
    <row r="24" spans="1:30" s="11" customFormat="1" ht="20.100000000000001" customHeight="1" x14ac:dyDescent="0.2">
      <c r="A24" s="182" t="s">
        <v>18</v>
      </c>
      <c r="B24" s="182"/>
      <c r="C24" s="182">
        <f>SUM(C11:C23)</f>
        <v>12045</v>
      </c>
      <c r="D24" s="198">
        <f>SUM(D11:D23)</f>
        <v>347250</v>
      </c>
      <c r="E24" s="182">
        <f>AVERAGE(E11:E23)</f>
        <v>181</v>
      </c>
      <c r="F24" s="182">
        <f>SUM(F11:F23)</f>
        <v>62852250</v>
      </c>
      <c r="G24" s="182">
        <f>SUM(G11:G23)</f>
        <v>11800</v>
      </c>
      <c r="H24" s="182">
        <f>SUM(H11:H23)</f>
        <v>56160049</v>
      </c>
      <c r="I24" s="236">
        <v>171</v>
      </c>
      <c r="J24" s="236">
        <f>SUM(J11:J23)</f>
        <v>328421</v>
      </c>
      <c r="K24" s="1772">
        <f>J24/D24</f>
        <v>0.94577681785457168</v>
      </c>
      <c r="L24" s="652">
        <f>J24/'enrolment vs opted_PY'!G23*100</f>
        <v>81.113635802316679</v>
      </c>
      <c r="M24" s="16"/>
      <c r="N24" s="16"/>
      <c r="O24" s="16"/>
      <c r="P24" s="16"/>
      <c r="Q24" s="16"/>
      <c r="R24" s="16"/>
      <c r="S24" s="16"/>
      <c r="T24" s="16"/>
      <c r="U24" s="16"/>
      <c r="V24" s="16"/>
      <c r="W24" s="16"/>
    </row>
    <row r="25" spans="1:30" x14ac:dyDescent="0.2">
      <c r="A25" s="8"/>
      <c r="B25" s="20"/>
      <c r="C25" s="20"/>
      <c r="D25" s="1129">
        <f>'T5A_PLAN_vs_PRFM (2)'!D25</f>
        <v>247982</v>
      </c>
      <c r="E25" s="16"/>
      <c r="F25" s="1129">
        <f>'T5A_PLAN_vs_PRFM (2)'!F25</f>
        <v>44884742</v>
      </c>
      <c r="G25" s="16"/>
      <c r="H25" s="1129">
        <f>'T5A_PLAN_vs_PRFM (2)'!H25</f>
        <v>39214084</v>
      </c>
      <c r="I25" s="1145">
        <f>I24/E24</f>
        <v>0.94475138121546964</v>
      </c>
      <c r="J25" s="1129">
        <f>'T5A_PLAN_vs_PRFM (2)'!J25</f>
        <v>229322</v>
      </c>
      <c r="K25" s="1772">
        <f t="shared" ref="K25:K26" si="1">J25/D25</f>
        <v>0.92475260301150886</v>
      </c>
      <c r="L25" s="16"/>
      <c r="M25" s="16"/>
      <c r="N25" s="16"/>
      <c r="O25" s="16"/>
      <c r="P25" s="16"/>
      <c r="Q25" s="16"/>
      <c r="R25" s="16"/>
      <c r="S25" s="16"/>
      <c r="T25" s="16"/>
      <c r="U25" s="16"/>
      <c r="V25" s="16"/>
      <c r="W25" s="16"/>
    </row>
    <row r="26" spans="1:30" x14ac:dyDescent="0.2">
      <c r="A26" s="8"/>
      <c r="B26" s="20"/>
      <c r="C26" s="20"/>
      <c r="D26" s="1121">
        <f>D24+D25</f>
        <v>595232</v>
      </c>
      <c r="E26" s="16"/>
      <c r="F26" s="1121">
        <f>F24+F25</f>
        <v>107736992</v>
      </c>
      <c r="G26" s="16"/>
      <c r="H26" s="1121">
        <f>H24+H25</f>
        <v>95374133</v>
      </c>
      <c r="I26" s="16"/>
      <c r="J26" s="1121">
        <f>J24+J25</f>
        <v>557743</v>
      </c>
      <c r="K26" s="1772">
        <f t="shared" si="1"/>
        <v>0.93701783506263103</v>
      </c>
      <c r="L26" s="652"/>
      <c r="M26" s="16"/>
      <c r="N26" s="16"/>
      <c r="O26" s="16"/>
      <c r="P26" s="16"/>
      <c r="Q26" s="16"/>
      <c r="R26" s="16"/>
      <c r="S26" s="16"/>
      <c r="T26" s="16"/>
    </row>
    <row r="27" spans="1:30" x14ac:dyDescent="0.2">
      <c r="A27" s="8"/>
      <c r="B27" s="20"/>
      <c r="C27" s="20"/>
      <c r="D27" s="16"/>
      <c r="E27" s="16"/>
      <c r="F27" s="16"/>
      <c r="G27" s="16"/>
      <c r="H27" s="16"/>
      <c r="I27" s="16"/>
      <c r="J27" s="1142">
        <f>J26/D26</f>
        <v>0.93701783506263103</v>
      </c>
      <c r="K27" s="16"/>
      <c r="L27" s="16"/>
      <c r="M27" s="16"/>
      <c r="N27" s="16"/>
    </row>
    <row r="28" spans="1:30" ht="15.75" customHeight="1" x14ac:dyDescent="0.2">
      <c r="A28" s="11" t="s">
        <v>11</v>
      </c>
      <c r="B28" s="11"/>
      <c r="C28" s="11"/>
      <c r="D28" s="11"/>
      <c r="E28" s="11"/>
      <c r="F28" s="11"/>
      <c r="G28" s="11"/>
      <c r="I28" s="1216" t="s">
        <v>12</v>
      </c>
      <c r="J28" s="1216"/>
      <c r="K28" s="16"/>
      <c r="L28" s="16"/>
      <c r="M28" s="16"/>
      <c r="N28" s="16"/>
    </row>
    <row r="29" spans="1:30" ht="12.75" customHeight="1" x14ac:dyDescent="0.2">
      <c r="A29" s="1302" t="s">
        <v>13</v>
      </c>
      <c r="B29" s="1302"/>
      <c r="C29" s="1302"/>
      <c r="D29" s="1302"/>
      <c r="E29" s="1302"/>
      <c r="F29" s="1302"/>
      <c r="G29" s="1302"/>
      <c r="H29" s="1302"/>
      <c r="I29" s="1302"/>
      <c r="J29" s="1302"/>
      <c r="L29" s="16"/>
      <c r="M29" s="16"/>
      <c r="N29" s="16"/>
    </row>
    <row r="30" spans="1:30" ht="12.75" customHeight="1" x14ac:dyDescent="0.2">
      <c r="A30" s="1302" t="s">
        <v>19</v>
      </c>
      <c r="B30" s="1302"/>
      <c r="C30" s="1302"/>
      <c r="D30" s="1302"/>
      <c r="E30" s="1302"/>
      <c r="F30" s="1302"/>
      <c r="G30" s="1302"/>
      <c r="H30" s="1302"/>
      <c r="I30" s="1302"/>
      <c r="J30" s="1302"/>
      <c r="L30" s="554"/>
      <c r="M30" s="16"/>
      <c r="N30" s="16"/>
    </row>
    <row r="31" spans="1:30" x14ac:dyDescent="0.2">
      <c r="A31" s="11"/>
      <c r="B31" s="11"/>
      <c r="C31" s="11"/>
      <c r="E31" s="11"/>
      <c r="H31" s="1206" t="s">
        <v>84</v>
      </c>
      <c r="I31" s="1206"/>
      <c r="J31" s="1206"/>
      <c r="M31" s="16"/>
    </row>
    <row r="35" spans="1:10" x14ac:dyDescent="0.2">
      <c r="A35" s="1315"/>
      <c r="B35" s="1315"/>
      <c r="C35" s="1315"/>
      <c r="D35" s="1315"/>
      <c r="E35" s="1315"/>
      <c r="F35" s="1315"/>
      <c r="G35" s="1315"/>
      <c r="H35" s="1315"/>
      <c r="I35" s="1315"/>
      <c r="J35" s="1315"/>
    </row>
    <row r="37" spans="1:10" x14ac:dyDescent="0.2">
      <c r="A37" s="1315"/>
      <c r="B37" s="1315"/>
      <c r="C37" s="1315"/>
      <c r="D37" s="1315"/>
      <c r="E37" s="1315"/>
      <c r="F37" s="1315"/>
      <c r="G37" s="1315"/>
      <c r="H37" s="1315"/>
      <c r="I37" s="1315"/>
      <c r="J37" s="1315"/>
    </row>
  </sheetData>
  <mergeCells count="16">
    <mergeCell ref="I28:J28"/>
    <mergeCell ref="H31:J31"/>
    <mergeCell ref="A37:J37"/>
    <mergeCell ref="A35:J35"/>
    <mergeCell ref="A29:J29"/>
    <mergeCell ref="A30:J30"/>
    <mergeCell ref="E1:I1"/>
    <mergeCell ref="A2:J2"/>
    <mergeCell ref="A3:J3"/>
    <mergeCell ref="G8:J8"/>
    <mergeCell ref="C8:F8"/>
    <mergeCell ref="A4:J4"/>
    <mergeCell ref="A8:A9"/>
    <mergeCell ref="B8:B9"/>
    <mergeCell ref="H7:I7"/>
    <mergeCell ref="A7:C7"/>
  </mergeCells>
  <phoneticPr fontId="0" type="noConversion"/>
  <printOptions horizontalCentered="1"/>
  <pageMargins left="0.70866141732283472" right="0.70866141732283472" top="0.23622047244094491" bottom="0" header="0.31496062992125984" footer="0.31496062992125984"/>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X36"/>
  <sheetViews>
    <sheetView view="pageBreakPreview" topLeftCell="A15" zoomScaleSheetLayoutView="100" workbookViewId="0">
      <selection activeCell="A31" sqref="A31"/>
    </sheetView>
  </sheetViews>
  <sheetFormatPr defaultRowHeight="12.75" x14ac:dyDescent="0.2"/>
  <cols>
    <col min="1" max="1" width="7.42578125" style="12" customWidth="1"/>
    <col min="2" max="2" width="13.5703125" style="12" customWidth="1"/>
    <col min="3" max="3" width="13" style="12" customWidth="1"/>
    <col min="4" max="4" width="12.42578125" style="12" customWidth="1"/>
    <col min="5" max="5" width="13.42578125" style="12" customWidth="1"/>
    <col min="6" max="6" width="16.140625" style="12" customWidth="1"/>
    <col min="7" max="7" width="11.5703125" style="12" customWidth="1"/>
    <col min="8" max="8" width="13.85546875" style="12" customWidth="1"/>
    <col min="9" max="9" width="15.140625" style="12" customWidth="1"/>
    <col min="10" max="10" width="25" style="12" customWidth="1"/>
    <col min="11" max="11" width="15.42578125" style="648" customWidth="1"/>
    <col min="12" max="12" width="15.42578125" style="929" customWidth="1"/>
    <col min="13" max="13" width="7.5703125" style="648" customWidth="1"/>
    <col min="14" max="14" width="9" style="12" customWidth="1"/>
    <col min="15" max="15" width="10.5703125" style="12" bestFit="1" customWidth="1"/>
    <col min="16" max="16384" width="9.140625" style="12"/>
  </cols>
  <sheetData>
    <row r="1" spans="1:24" customFormat="1" x14ac:dyDescent="0.2">
      <c r="E1" s="1191"/>
      <c r="F1" s="1191"/>
      <c r="G1" s="1191"/>
      <c r="H1" s="1191"/>
      <c r="I1" s="1191"/>
      <c r="J1" s="1317" t="s">
        <v>91</v>
      </c>
      <c r="K1" s="1317"/>
      <c r="L1" s="1317"/>
      <c r="M1" s="1317"/>
      <c r="N1" s="1317"/>
      <c r="O1" s="1317"/>
    </row>
    <row r="2" spans="1:24" customFormat="1" ht="15" x14ac:dyDescent="0.2">
      <c r="A2" s="1296" t="s">
        <v>0</v>
      </c>
      <c r="B2" s="1296"/>
      <c r="C2" s="1296"/>
      <c r="D2" s="1296"/>
      <c r="E2" s="1296"/>
      <c r="F2" s="1296"/>
      <c r="G2" s="1296"/>
      <c r="H2" s="1296"/>
      <c r="I2" s="1296"/>
      <c r="J2" s="1296"/>
      <c r="K2" s="646"/>
      <c r="L2" s="927"/>
      <c r="M2" s="646"/>
    </row>
    <row r="3" spans="1:24" customFormat="1" ht="15.75" x14ac:dyDescent="0.25">
      <c r="A3" s="1273" t="s">
        <v>985</v>
      </c>
      <c r="B3" s="1273"/>
      <c r="C3" s="1273"/>
      <c r="D3" s="1273"/>
      <c r="E3" s="1273"/>
      <c r="F3" s="1273"/>
      <c r="G3" s="1273"/>
      <c r="H3" s="1273"/>
      <c r="I3" s="1273"/>
      <c r="J3" s="1273"/>
      <c r="K3" s="643"/>
      <c r="L3" s="924"/>
      <c r="M3" s="643"/>
      <c r="N3" s="67"/>
      <c r="O3" s="67"/>
      <c r="P3" s="67"/>
      <c r="Q3" s="67"/>
      <c r="R3" s="67"/>
      <c r="S3" s="67"/>
      <c r="T3" s="67"/>
    </row>
    <row r="4" spans="1:24" customFormat="1" ht="10.5" customHeight="1" x14ac:dyDescent="0.2">
      <c r="K4" s="649"/>
      <c r="L4" s="930"/>
      <c r="M4" s="649"/>
    </row>
    <row r="5" spans="1:24" ht="18.75" customHeight="1" x14ac:dyDescent="0.25">
      <c r="A5" s="1301" t="s">
        <v>998</v>
      </c>
      <c r="B5" s="1301"/>
      <c r="C5" s="1301"/>
      <c r="D5" s="1301"/>
      <c r="E5" s="1301"/>
      <c r="F5" s="1301"/>
      <c r="G5" s="1301"/>
      <c r="H5" s="1301"/>
      <c r="I5" s="1301"/>
      <c r="J5" s="1301"/>
      <c r="K5" s="647"/>
      <c r="L5" s="928"/>
      <c r="M5" s="647"/>
    </row>
    <row r="6" spans="1:24" ht="13.5" customHeight="1" x14ac:dyDescent="0.2">
      <c r="A6" s="1"/>
      <c r="B6" s="1"/>
      <c r="C6" s="1"/>
      <c r="D6" s="1"/>
      <c r="E6" s="1"/>
      <c r="F6" s="1"/>
      <c r="G6" s="1"/>
      <c r="H6" s="1"/>
      <c r="I6" s="1"/>
      <c r="J6" s="1"/>
      <c r="K6" s="642"/>
      <c r="L6" s="923"/>
      <c r="M6" s="642"/>
    </row>
    <row r="7" spans="1:24" ht="0.75" customHeight="1" x14ac:dyDescent="0.2"/>
    <row r="8" spans="1:24" x14ac:dyDescent="0.2">
      <c r="A8" s="1284" t="s">
        <v>452</v>
      </c>
      <c r="B8" s="1284"/>
      <c r="C8" s="1284"/>
      <c r="D8" s="429"/>
      <c r="E8" s="429"/>
      <c r="F8" s="429"/>
      <c r="G8" s="429"/>
      <c r="H8" s="429"/>
      <c r="I8" s="1274" t="s">
        <v>1050</v>
      </c>
      <c r="J8" s="1274"/>
      <c r="K8" s="653"/>
      <c r="L8" s="653"/>
      <c r="M8" s="653"/>
    </row>
    <row r="9" spans="1:24" ht="13.5" customHeight="1" x14ac:dyDescent="0.2">
      <c r="A9" s="1316" t="s">
        <v>2</v>
      </c>
      <c r="B9" s="1316" t="s">
        <v>3</v>
      </c>
      <c r="C9" s="1318" t="s">
        <v>1047</v>
      </c>
      <c r="D9" s="1319"/>
      <c r="E9" s="1319"/>
      <c r="F9" s="1320"/>
      <c r="G9" s="1318" t="s">
        <v>108</v>
      </c>
      <c r="H9" s="1319"/>
      <c r="I9" s="1319"/>
      <c r="J9" s="1320"/>
      <c r="K9" s="644"/>
      <c r="L9" s="925"/>
      <c r="M9" s="644"/>
      <c r="W9" s="14"/>
      <c r="X9" s="16"/>
    </row>
    <row r="10" spans="1:24" ht="51" x14ac:dyDescent="0.2">
      <c r="A10" s="1316"/>
      <c r="B10" s="1316"/>
      <c r="C10" s="4" t="s">
        <v>125</v>
      </c>
      <c r="D10" s="4" t="s">
        <v>16</v>
      </c>
      <c r="E10" s="916" t="s">
        <v>1048</v>
      </c>
      <c r="F10" s="5" t="s">
        <v>213</v>
      </c>
      <c r="G10" s="4" t="s">
        <v>125</v>
      </c>
      <c r="H10" s="18" t="s">
        <v>17</v>
      </c>
      <c r="I10" s="65" t="s">
        <v>116</v>
      </c>
      <c r="J10" s="5" t="s">
        <v>214</v>
      </c>
      <c r="K10" s="71"/>
      <c r="L10" s="71"/>
      <c r="N10" s="16"/>
      <c r="O10" s="16"/>
      <c r="P10" s="16"/>
      <c r="Q10" s="16"/>
      <c r="R10" s="16"/>
      <c r="S10" s="16"/>
      <c r="T10" s="16"/>
    </row>
    <row r="11" spans="1:24" s="11" customFormat="1" x14ac:dyDescent="0.2">
      <c r="A11" s="4">
        <v>1</v>
      </c>
      <c r="B11" s="4">
        <v>2</v>
      </c>
      <c r="C11" s="4">
        <v>3</v>
      </c>
      <c r="D11" s="4">
        <v>4</v>
      </c>
      <c r="E11" s="4">
        <v>5</v>
      </c>
      <c r="F11" s="4">
        <v>6</v>
      </c>
      <c r="G11" s="4">
        <v>7</v>
      </c>
      <c r="H11" s="4">
        <v>8</v>
      </c>
      <c r="I11" s="4">
        <v>9</v>
      </c>
      <c r="J11" s="5">
        <v>10</v>
      </c>
      <c r="K11" s="71"/>
      <c r="L11" s="71"/>
      <c r="M11" s="929"/>
      <c r="N11" s="16"/>
      <c r="O11" s="16"/>
      <c r="P11" s="16"/>
      <c r="Q11" s="16"/>
      <c r="R11" s="16"/>
      <c r="S11" s="16"/>
      <c r="T11" s="16"/>
      <c r="U11" s="606"/>
    </row>
    <row r="12" spans="1:24" ht="24.95" customHeight="1" x14ac:dyDescent="0.25">
      <c r="A12" s="2">
        <v>1</v>
      </c>
      <c r="B12" s="133" t="s">
        <v>382</v>
      </c>
      <c r="C12" s="206">
        <v>485</v>
      </c>
      <c r="D12" s="320">
        <v>19089</v>
      </c>
      <c r="E12" s="86">
        <v>181</v>
      </c>
      <c r="F12" s="228">
        <f>D12*E12</f>
        <v>3455109</v>
      </c>
      <c r="G12" s="320">
        <v>479</v>
      </c>
      <c r="H12" s="320">
        <v>2979851</v>
      </c>
      <c r="I12" s="709">
        <v>173</v>
      </c>
      <c r="J12" s="528">
        <v>17226</v>
      </c>
      <c r="K12" s="71"/>
      <c r="L12" s="652">
        <f>J12/'enrolment vs opted_UPY'!G11*100</f>
        <v>89.281641961231472</v>
      </c>
      <c r="M12" s="929"/>
      <c r="N12" s="16"/>
      <c r="O12" s="16"/>
      <c r="P12" s="16"/>
      <c r="Q12" s="16"/>
      <c r="R12" s="16"/>
      <c r="S12" s="16"/>
      <c r="T12" s="16"/>
      <c r="U12" s="606"/>
    </row>
    <row r="13" spans="1:24" ht="24.95" customHeight="1" x14ac:dyDescent="0.25">
      <c r="A13" s="2">
        <v>2</v>
      </c>
      <c r="B13" s="133" t="s">
        <v>383</v>
      </c>
      <c r="C13" s="206">
        <v>223</v>
      </c>
      <c r="D13" s="320">
        <v>8958</v>
      </c>
      <c r="E13" s="915">
        <v>181</v>
      </c>
      <c r="F13" s="228">
        <f t="shared" ref="F13:F24" si="0">D13*E13</f>
        <v>1621398</v>
      </c>
      <c r="G13" s="320">
        <v>223</v>
      </c>
      <c r="H13" s="320">
        <v>1455964</v>
      </c>
      <c r="I13" s="709">
        <v>173</v>
      </c>
      <c r="J13" s="528">
        <v>8416</v>
      </c>
      <c r="K13" s="71"/>
      <c r="L13" s="652">
        <f>J13/'enrolment vs opted_UPY'!G12*100</f>
        <v>89.7228144989339</v>
      </c>
      <c r="M13" s="929"/>
      <c r="N13" s="16"/>
      <c r="O13" s="16"/>
      <c r="P13" s="16"/>
      <c r="Q13" s="16"/>
      <c r="R13" s="16"/>
      <c r="S13" s="16"/>
      <c r="T13" s="16"/>
      <c r="U13" s="606"/>
    </row>
    <row r="14" spans="1:24" ht="24.95" customHeight="1" x14ac:dyDescent="0.25">
      <c r="A14" s="2">
        <v>3</v>
      </c>
      <c r="B14" s="133" t="s">
        <v>384</v>
      </c>
      <c r="C14" s="206">
        <v>427</v>
      </c>
      <c r="D14" s="320">
        <v>14133</v>
      </c>
      <c r="E14" s="915">
        <v>181</v>
      </c>
      <c r="F14" s="228">
        <f t="shared" si="0"/>
        <v>2558073</v>
      </c>
      <c r="G14" s="320">
        <v>419</v>
      </c>
      <c r="H14" s="320">
        <v>2245717</v>
      </c>
      <c r="I14" s="709">
        <v>170</v>
      </c>
      <c r="J14" s="528">
        <v>13211</v>
      </c>
      <c r="K14" s="71"/>
      <c r="L14" s="652">
        <f>J14/'enrolment vs opted_UPY'!G13*100</f>
        <v>94.048551292090849</v>
      </c>
      <c r="M14" s="929"/>
      <c r="N14" s="16"/>
      <c r="O14" s="16"/>
      <c r="P14" s="16"/>
      <c r="R14" s="16"/>
      <c r="S14" s="16"/>
      <c r="T14" s="16"/>
      <c r="U14" s="606"/>
    </row>
    <row r="15" spans="1:24" ht="24.95" customHeight="1" x14ac:dyDescent="0.25">
      <c r="A15" s="2">
        <v>4</v>
      </c>
      <c r="B15" s="133" t="s">
        <v>385</v>
      </c>
      <c r="C15" s="206">
        <v>199</v>
      </c>
      <c r="D15" s="320">
        <v>8584</v>
      </c>
      <c r="E15" s="915">
        <v>181</v>
      </c>
      <c r="F15" s="228">
        <f t="shared" si="0"/>
        <v>1553704</v>
      </c>
      <c r="G15" s="320">
        <v>198</v>
      </c>
      <c r="H15" s="320">
        <v>1421676</v>
      </c>
      <c r="I15" s="709">
        <v>175</v>
      </c>
      <c r="J15" s="528">
        <v>8124</v>
      </c>
      <c r="K15" s="71"/>
      <c r="L15" s="652">
        <f>J15/'enrolment vs opted_UPY'!G14*100</f>
        <v>85.246589716684156</v>
      </c>
      <c r="M15" s="929"/>
      <c r="N15" s="16"/>
      <c r="O15" s="16"/>
      <c r="P15" s="16"/>
      <c r="Q15" s="16"/>
      <c r="R15" s="16"/>
      <c r="S15" s="16"/>
      <c r="T15" s="16"/>
      <c r="U15" s="606"/>
    </row>
    <row r="16" spans="1:24" ht="24.95" customHeight="1" x14ac:dyDescent="0.25">
      <c r="A16" s="2">
        <v>5</v>
      </c>
      <c r="B16" s="134" t="s">
        <v>386</v>
      </c>
      <c r="C16" s="206">
        <v>475</v>
      </c>
      <c r="D16" s="320">
        <v>25313</v>
      </c>
      <c r="E16" s="915">
        <v>181</v>
      </c>
      <c r="F16" s="228">
        <f t="shared" si="0"/>
        <v>4581653</v>
      </c>
      <c r="G16" s="320">
        <v>462</v>
      </c>
      <c r="H16" s="320">
        <v>3960138</v>
      </c>
      <c r="I16" s="709">
        <v>172</v>
      </c>
      <c r="J16" s="528">
        <v>23024</v>
      </c>
      <c r="K16" s="71"/>
      <c r="L16" s="652">
        <f>J16/'enrolment vs opted_UPY'!G15*100</f>
        <v>75.53310150252608</v>
      </c>
      <c r="M16" s="929"/>
      <c r="N16" s="16"/>
      <c r="O16" s="16"/>
      <c r="P16" s="16"/>
      <c r="Q16" s="16"/>
      <c r="R16" s="16"/>
      <c r="S16" s="16"/>
      <c r="T16" s="16"/>
      <c r="U16" s="606"/>
    </row>
    <row r="17" spans="1:21" ht="24.95" customHeight="1" x14ac:dyDescent="0.25">
      <c r="A17" s="2">
        <v>6</v>
      </c>
      <c r="B17" s="133" t="s">
        <v>387</v>
      </c>
      <c r="C17" s="206">
        <v>335</v>
      </c>
      <c r="D17" s="320">
        <v>34036</v>
      </c>
      <c r="E17" s="915">
        <v>181</v>
      </c>
      <c r="F17" s="228">
        <f t="shared" si="0"/>
        <v>6160516</v>
      </c>
      <c r="G17" s="320">
        <v>336</v>
      </c>
      <c r="H17" s="320">
        <v>5256748</v>
      </c>
      <c r="I17" s="709">
        <v>163</v>
      </c>
      <c r="J17" s="528">
        <v>32251</v>
      </c>
      <c r="K17" s="71"/>
      <c r="L17" s="652">
        <f>J17/'enrolment vs opted_UPY'!G16*100</f>
        <v>62.242593843481622</v>
      </c>
      <c r="M17" s="929"/>
      <c r="N17" s="16"/>
      <c r="O17" s="16"/>
      <c r="P17" s="16"/>
      <c r="Q17" s="16"/>
      <c r="R17" s="16"/>
      <c r="S17" s="16"/>
      <c r="T17" s="16"/>
      <c r="U17" s="606"/>
    </row>
    <row r="18" spans="1:21" ht="24.95" customHeight="1" x14ac:dyDescent="0.25">
      <c r="A18" s="2">
        <v>7</v>
      </c>
      <c r="B18" s="134" t="s">
        <v>388</v>
      </c>
      <c r="C18" s="206">
        <v>449</v>
      </c>
      <c r="D18" s="320">
        <v>24455</v>
      </c>
      <c r="E18" s="915">
        <v>181</v>
      </c>
      <c r="F18" s="228">
        <f t="shared" si="0"/>
        <v>4426355</v>
      </c>
      <c r="G18" s="320">
        <v>447</v>
      </c>
      <c r="H18" s="320">
        <v>4112448</v>
      </c>
      <c r="I18" s="709">
        <v>173</v>
      </c>
      <c r="J18" s="528">
        <v>23772</v>
      </c>
      <c r="K18" s="71"/>
      <c r="L18" s="652">
        <f>J18/'enrolment vs opted_UPY'!G17*100</f>
        <v>86.572708401616964</v>
      </c>
      <c r="M18" s="929"/>
      <c r="N18" s="16"/>
      <c r="O18" s="16"/>
      <c r="P18" s="16"/>
      <c r="Q18" s="16"/>
      <c r="R18" s="16"/>
      <c r="S18" s="16"/>
      <c r="T18" s="16"/>
      <c r="U18" s="606"/>
    </row>
    <row r="19" spans="1:21" ht="24.95" customHeight="1" x14ac:dyDescent="0.25">
      <c r="A19" s="2">
        <v>8</v>
      </c>
      <c r="B19" s="133" t="s">
        <v>389</v>
      </c>
      <c r="C19" s="206">
        <v>662</v>
      </c>
      <c r="D19" s="320">
        <v>19139</v>
      </c>
      <c r="E19" s="915">
        <v>181</v>
      </c>
      <c r="F19" s="228">
        <f t="shared" si="0"/>
        <v>3464159</v>
      </c>
      <c r="G19" s="320">
        <v>648</v>
      </c>
      <c r="H19" s="320">
        <v>2985234</v>
      </c>
      <c r="I19" s="709">
        <v>172</v>
      </c>
      <c r="J19" s="528">
        <v>17356</v>
      </c>
      <c r="K19" s="71"/>
      <c r="L19" s="652">
        <f>J19/'enrolment vs opted_UPY'!G18*100</f>
        <v>91.588390501319267</v>
      </c>
      <c r="M19" s="929"/>
      <c r="N19" s="16"/>
      <c r="O19" s="16"/>
      <c r="P19" s="16"/>
      <c r="Q19" s="16"/>
      <c r="R19" s="16"/>
      <c r="S19" s="16"/>
      <c r="T19" s="16"/>
      <c r="U19" s="606"/>
    </row>
    <row r="20" spans="1:21" ht="24.95" customHeight="1" x14ac:dyDescent="0.25">
      <c r="A20" s="2">
        <v>9</v>
      </c>
      <c r="B20" s="133" t="s">
        <v>390</v>
      </c>
      <c r="C20" s="206">
        <v>444</v>
      </c>
      <c r="D20" s="320">
        <v>14275</v>
      </c>
      <c r="E20" s="915">
        <v>181</v>
      </c>
      <c r="F20" s="228">
        <f t="shared" si="0"/>
        <v>2583775</v>
      </c>
      <c r="G20" s="320">
        <v>441</v>
      </c>
      <c r="H20" s="320">
        <v>2203240</v>
      </c>
      <c r="I20" s="709">
        <v>174</v>
      </c>
      <c r="J20" s="528">
        <v>12663</v>
      </c>
      <c r="K20" s="71"/>
      <c r="L20" s="652">
        <f>J20/'enrolment vs opted_UPY'!G19*100</f>
        <v>89.840368925150756</v>
      </c>
      <c r="M20" s="929"/>
      <c r="N20" s="16"/>
      <c r="O20" s="16"/>
      <c r="P20" s="16"/>
      <c r="Q20" s="16"/>
      <c r="R20" s="16"/>
      <c r="S20" s="16"/>
      <c r="T20" s="16"/>
      <c r="U20" s="606"/>
    </row>
    <row r="21" spans="1:21" ht="24.95" customHeight="1" x14ac:dyDescent="0.25">
      <c r="A21" s="2">
        <v>10</v>
      </c>
      <c r="B21" s="133" t="s">
        <v>391</v>
      </c>
      <c r="C21" s="206">
        <v>264</v>
      </c>
      <c r="D21" s="320">
        <v>9919</v>
      </c>
      <c r="E21" s="915">
        <v>181</v>
      </c>
      <c r="F21" s="228">
        <f t="shared" si="0"/>
        <v>1795339</v>
      </c>
      <c r="G21" s="320">
        <v>264</v>
      </c>
      <c r="H21" s="320">
        <v>1631134</v>
      </c>
      <c r="I21" s="709">
        <v>172</v>
      </c>
      <c r="J21" s="528">
        <v>9484</v>
      </c>
      <c r="K21" s="71"/>
      <c r="L21" s="652">
        <f>J21/'enrolment vs opted_UPY'!G20*100</f>
        <v>93.68764200335869</v>
      </c>
      <c r="M21" s="929"/>
      <c r="N21" s="16"/>
      <c r="O21" s="16"/>
      <c r="P21" s="16"/>
      <c r="Q21" s="16"/>
      <c r="R21" s="16"/>
      <c r="S21" s="16"/>
      <c r="T21" s="16"/>
      <c r="U21" s="606"/>
    </row>
    <row r="22" spans="1:21" ht="24.95" customHeight="1" x14ac:dyDescent="0.25">
      <c r="A22" s="2">
        <v>11</v>
      </c>
      <c r="B22" s="133" t="s">
        <v>392</v>
      </c>
      <c r="C22" s="206">
        <v>591</v>
      </c>
      <c r="D22" s="320">
        <v>22492</v>
      </c>
      <c r="E22" s="915">
        <v>181</v>
      </c>
      <c r="F22" s="228">
        <f t="shared" si="0"/>
        <v>4071052</v>
      </c>
      <c r="G22" s="320">
        <v>590</v>
      </c>
      <c r="H22" s="320">
        <v>3413999</v>
      </c>
      <c r="I22" s="709">
        <v>172</v>
      </c>
      <c r="J22" s="528">
        <v>19850</v>
      </c>
      <c r="K22" s="71"/>
      <c r="L22" s="652">
        <f>J22/'enrolment vs opted_UPY'!G21*100</f>
        <v>88.04222478488424</v>
      </c>
      <c r="M22" s="929"/>
      <c r="N22" s="16"/>
      <c r="O22" s="16"/>
      <c r="P22" s="16"/>
      <c r="Q22" s="16"/>
      <c r="R22" s="16"/>
      <c r="S22" s="16"/>
      <c r="T22" s="16"/>
      <c r="U22" s="606"/>
    </row>
    <row r="23" spans="1:21" ht="24.95" customHeight="1" x14ac:dyDescent="0.25">
      <c r="A23" s="2">
        <v>12</v>
      </c>
      <c r="B23" s="133" t="s">
        <v>393</v>
      </c>
      <c r="C23" s="206">
        <v>419</v>
      </c>
      <c r="D23" s="320">
        <v>36034</v>
      </c>
      <c r="E23" s="915">
        <v>181</v>
      </c>
      <c r="F23" s="228">
        <f t="shared" si="0"/>
        <v>6522154</v>
      </c>
      <c r="G23" s="320">
        <v>420</v>
      </c>
      <c r="H23" s="320">
        <v>5614620</v>
      </c>
      <c r="I23" s="709">
        <v>171</v>
      </c>
      <c r="J23" s="528">
        <v>32834</v>
      </c>
      <c r="K23" s="71"/>
      <c r="L23" s="652">
        <f>J23/'enrolment vs opted_UPY'!G22*100</f>
        <v>73.633692897669931</v>
      </c>
      <c r="M23" s="929"/>
      <c r="N23" s="16"/>
      <c r="O23" s="16"/>
      <c r="P23" s="16"/>
      <c r="Q23" s="16"/>
      <c r="R23" s="16"/>
      <c r="S23" s="16"/>
      <c r="T23" s="16"/>
      <c r="U23" s="606"/>
    </row>
    <row r="24" spans="1:21" ht="24.95" customHeight="1" x14ac:dyDescent="0.25">
      <c r="A24" s="2">
        <v>13</v>
      </c>
      <c r="B24" s="133" t="s">
        <v>394</v>
      </c>
      <c r="C24" s="206">
        <v>326</v>
      </c>
      <c r="D24" s="320">
        <v>11555</v>
      </c>
      <c r="E24" s="915">
        <v>181</v>
      </c>
      <c r="F24" s="228">
        <f t="shared" si="0"/>
        <v>2091455</v>
      </c>
      <c r="G24" s="320">
        <v>318</v>
      </c>
      <c r="H24" s="320">
        <v>1933315</v>
      </c>
      <c r="I24" s="709">
        <v>174</v>
      </c>
      <c r="J24" s="528">
        <v>11111</v>
      </c>
      <c r="K24" s="71"/>
      <c r="L24" s="652">
        <f>J24/'enrolment vs opted_UPY'!G23*100</f>
        <v>91.796100462656966</v>
      </c>
      <c r="M24" s="929"/>
      <c r="N24" s="16"/>
      <c r="O24" s="16"/>
      <c r="P24" s="16"/>
      <c r="Q24" s="16"/>
      <c r="R24" s="16"/>
      <c r="S24" s="16"/>
      <c r="T24" s="16"/>
      <c r="U24" s="606"/>
    </row>
    <row r="25" spans="1:21" s="11" customFormat="1" ht="20.100000000000001" customHeight="1" x14ac:dyDescent="0.2">
      <c r="A25" s="2" t="s">
        <v>18</v>
      </c>
      <c r="B25" s="19"/>
      <c r="C25" s="182">
        <f>SUM(C12:C24)</f>
        <v>5299</v>
      </c>
      <c r="D25" s="182">
        <f>SUM(D12:D24)</f>
        <v>247982</v>
      </c>
      <c r="E25" s="182">
        <f>AVERAGE(E12:E24)</f>
        <v>181</v>
      </c>
      <c r="F25" s="182">
        <f>SUM(F12:F24)</f>
        <v>44884742</v>
      </c>
      <c r="G25" s="182">
        <f>SUM(G12:G24)</f>
        <v>5245</v>
      </c>
      <c r="H25" s="182">
        <f>SUM(H12:H24)</f>
        <v>39214084</v>
      </c>
      <c r="I25" s="236">
        <f>H25/J25</f>
        <v>171.00009593497353</v>
      </c>
      <c r="J25" s="585">
        <f>SUM(J12:J24)</f>
        <v>229322</v>
      </c>
      <c r="K25" s="71"/>
      <c r="L25" s="652">
        <f>J25/'enrolment vs opted_UPY'!G24*100</f>
        <v>80.629078532853285</v>
      </c>
      <c r="M25" s="929"/>
      <c r="N25" s="16"/>
      <c r="O25" s="16"/>
      <c r="P25" s="16"/>
      <c r="Q25" s="16"/>
      <c r="R25" s="16"/>
      <c r="S25" s="16"/>
      <c r="T25" s="16"/>
      <c r="U25" s="606"/>
    </row>
    <row r="26" spans="1:21" x14ac:dyDescent="0.2">
      <c r="A26" s="8"/>
      <c r="B26" s="20"/>
      <c r="C26" s="20"/>
      <c r="D26" s="16"/>
      <c r="E26" s="16"/>
      <c r="F26" s="16"/>
      <c r="G26" s="16"/>
      <c r="H26" s="16"/>
      <c r="I26" s="16"/>
      <c r="J26" s="16"/>
      <c r="K26" s="71"/>
      <c r="L26" s="71"/>
      <c r="M26" s="929"/>
      <c r="N26" s="16"/>
      <c r="O26" s="16"/>
      <c r="P26" s="16"/>
      <c r="Q26" s="16"/>
      <c r="R26" s="16"/>
      <c r="S26" s="16"/>
      <c r="T26" s="16"/>
      <c r="U26" s="606"/>
    </row>
    <row r="27" spans="1:21" ht="15.75" customHeight="1" x14ac:dyDescent="0.2">
      <c r="A27" s="11" t="s">
        <v>11</v>
      </c>
      <c r="B27" s="11"/>
      <c r="C27" s="11"/>
      <c r="D27" s="11"/>
      <c r="E27" s="11"/>
      <c r="F27" s="11"/>
      <c r="G27" s="11"/>
      <c r="J27" s="52" t="s">
        <v>12</v>
      </c>
      <c r="K27" s="71"/>
      <c r="L27" s="71"/>
      <c r="M27" s="705"/>
      <c r="N27" s="16"/>
      <c r="O27" s="16"/>
      <c r="P27" s="16"/>
      <c r="Q27" s="16"/>
      <c r="R27" s="16"/>
      <c r="S27" s="16"/>
      <c r="T27" s="16"/>
      <c r="U27" s="606"/>
    </row>
    <row r="28" spans="1:21" ht="12.75" customHeight="1" x14ac:dyDescent="0.2">
      <c r="A28" s="1302" t="s">
        <v>13</v>
      </c>
      <c r="B28" s="1302"/>
      <c r="C28" s="1302"/>
      <c r="D28" s="1302"/>
      <c r="E28" s="1302"/>
      <c r="F28" s="1302"/>
      <c r="G28" s="1302"/>
      <c r="H28" s="1302"/>
      <c r="I28" s="1302"/>
      <c r="J28" s="1302"/>
      <c r="K28" s="71"/>
      <c r="L28" s="71"/>
      <c r="M28" s="11"/>
      <c r="N28" s="16"/>
      <c r="O28" s="16"/>
      <c r="P28" s="16"/>
      <c r="Q28" s="16"/>
      <c r="R28" s="16"/>
    </row>
    <row r="29" spans="1:21" ht="12.75" customHeight="1" x14ac:dyDescent="0.2">
      <c r="A29" s="1302" t="s">
        <v>19</v>
      </c>
      <c r="B29" s="1302"/>
      <c r="C29" s="1302"/>
      <c r="D29" s="1302"/>
      <c r="E29" s="1302"/>
      <c r="F29" s="1302"/>
      <c r="G29" s="1302"/>
      <c r="H29" s="1302"/>
      <c r="I29" s="1302"/>
      <c r="J29" s="1302"/>
      <c r="K29" s="71"/>
      <c r="L29" s="939"/>
      <c r="M29" s="71"/>
      <c r="N29" s="16"/>
      <c r="O29" s="16"/>
      <c r="P29" s="16"/>
      <c r="Q29" s="16"/>
      <c r="R29" s="16"/>
    </row>
    <row r="30" spans="1:21" x14ac:dyDescent="0.2">
      <c r="A30" s="11"/>
      <c r="B30" s="11"/>
      <c r="C30" s="11"/>
      <c r="E30" s="11"/>
      <c r="I30" s="1206" t="s">
        <v>84</v>
      </c>
      <c r="J30" s="1206"/>
      <c r="K30" s="1206"/>
      <c r="L30" s="1206"/>
      <c r="M30" s="1206"/>
      <c r="N30" s="1206"/>
      <c r="O30" s="1206"/>
    </row>
    <row r="34" spans="1:10" x14ac:dyDescent="0.2">
      <c r="A34" s="1315"/>
      <c r="B34" s="1315"/>
      <c r="C34" s="1315"/>
      <c r="D34" s="1315"/>
      <c r="E34" s="1315"/>
      <c r="F34" s="1315"/>
      <c r="G34" s="1315"/>
      <c r="H34" s="1315"/>
      <c r="I34" s="1315"/>
      <c r="J34" s="1315"/>
    </row>
    <row r="36" spans="1:10" x14ac:dyDescent="0.2">
      <c r="A36" s="1315"/>
      <c r="B36" s="1315"/>
      <c r="C36" s="1315"/>
      <c r="D36" s="1315"/>
      <c r="E36" s="1315"/>
      <c r="F36" s="1315"/>
      <c r="G36" s="1315"/>
      <c r="H36" s="1315"/>
      <c r="I36" s="1315"/>
      <c r="J36" s="1315"/>
    </row>
  </sheetData>
  <mergeCells count="16">
    <mergeCell ref="A34:J34"/>
    <mergeCell ref="A36:J36"/>
    <mergeCell ref="E1:I1"/>
    <mergeCell ref="A2:J2"/>
    <mergeCell ref="A3:J3"/>
    <mergeCell ref="A5:J5"/>
    <mergeCell ref="I8:J8"/>
    <mergeCell ref="A9:A10"/>
    <mergeCell ref="I30:O30"/>
    <mergeCell ref="J1:O1"/>
    <mergeCell ref="A28:J28"/>
    <mergeCell ref="A29:J29"/>
    <mergeCell ref="B9:B10"/>
    <mergeCell ref="G9:J9"/>
    <mergeCell ref="C9:F9"/>
    <mergeCell ref="A8:C8"/>
  </mergeCells>
  <phoneticPr fontId="0" type="noConversion"/>
  <hyperlinks>
    <hyperlink ref="G12" location="Dehradun!A1" display="DEHRADUN"/>
    <hyperlink ref="G13" location="Garhwal!A1" display="GARHWAL"/>
    <hyperlink ref="G14" location="Haridwar!A1" display="HARDWAR"/>
    <hyperlink ref="G15" location="Nainital!A1" display="NAINITAL"/>
    <hyperlink ref="G16" location="Pithoragrah!A1" display="PITHORAGARH"/>
    <hyperlink ref="G17" location="Rudraprayag!A1" display="RUDRAPRAYAG"/>
    <hyperlink ref="G18" location="Tehri_garhwal!A1" display="TEHRI GARHWAL"/>
    <hyperlink ref="G19" location="USnagar!A1" display="UDHAM SINGH NAGAR"/>
    <hyperlink ref="G20" location="Uttarkashi!A1" display="UTTARKASHI"/>
  </hyperlinks>
  <printOptions horizontalCentered="1"/>
  <pageMargins left="0.70866141732283472" right="0.56999999999999995" top="0.23622047244094491" bottom="0" header="0.31496062992125984" footer="0.31496062992125984"/>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sheetPr>
  <dimension ref="A1:J30"/>
  <sheetViews>
    <sheetView view="pageBreakPreview" topLeftCell="A11" zoomScale="106" zoomScaleNormal="100" zoomScaleSheetLayoutView="106" workbookViewId="0">
      <selection activeCell="A29" sqref="A29:J29"/>
    </sheetView>
  </sheetViews>
  <sheetFormatPr defaultRowHeight="12.75" x14ac:dyDescent="0.2"/>
  <cols>
    <col min="1" max="1" width="6.42578125" customWidth="1"/>
    <col min="2" max="2" width="17.85546875" customWidth="1"/>
    <col min="3" max="3" width="12.5703125" customWidth="1"/>
    <col min="4" max="4" width="10.5703125" customWidth="1"/>
    <col min="5" max="5" width="13.7109375" customWidth="1"/>
    <col min="6" max="6" width="15.28515625" customWidth="1"/>
    <col min="7" max="7" width="13.42578125" customWidth="1"/>
    <col min="8" max="8" width="14.5703125" customWidth="1"/>
    <col min="9" max="9" width="16" customWidth="1"/>
    <col min="10" max="10" width="19.140625" customWidth="1"/>
  </cols>
  <sheetData>
    <row r="1" spans="1:10" x14ac:dyDescent="0.2">
      <c r="E1" s="1191"/>
      <c r="F1" s="1191"/>
      <c r="G1" s="1191"/>
      <c r="H1" s="1191"/>
      <c r="I1" s="1191"/>
      <c r="J1" s="81" t="s">
        <v>488</v>
      </c>
    </row>
    <row r="2" spans="1:10" ht="15" x14ac:dyDescent="0.2">
      <c r="A2" s="1296" t="s">
        <v>0</v>
      </c>
      <c r="B2" s="1296"/>
      <c r="C2" s="1296"/>
      <c r="D2" s="1296"/>
      <c r="E2" s="1296"/>
      <c r="F2" s="1296"/>
      <c r="G2" s="1296"/>
      <c r="H2" s="1296"/>
      <c r="I2" s="1296"/>
      <c r="J2" s="1296"/>
    </row>
    <row r="3" spans="1:10" ht="20.25" x14ac:dyDescent="0.3">
      <c r="A3" s="1330" t="s">
        <v>985</v>
      </c>
      <c r="B3" s="1330"/>
      <c r="C3" s="1330"/>
      <c r="D3" s="1330"/>
      <c r="E3" s="1330"/>
      <c r="F3" s="1330"/>
      <c r="G3" s="1330"/>
      <c r="H3" s="1330"/>
      <c r="I3" s="1330"/>
      <c r="J3" s="1330"/>
    </row>
    <row r="5" spans="1:10" ht="15.75" x14ac:dyDescent="0.25">
      <c r="A5" s="1331" t="s">
        <v>999</v>
      </c>
      <c r="B5" s="1331"/>
      <c r="C5" s="1331"/>
      <c r="D5" s="1331"/>
      <c r="E5" s="1331"/>
      <c r="F5" s="1331"/>
      <c r="G5" s="1331"/>
      <c r="H5" s="1331"/>
      <c r="I5" s="1331"/>
      <c r="J5" s="1331"/>
    </row>
    <row r="6" spans="1:10" x14ac:dyDescent="0.2">
      <c r="A6" s="12"/>
      <c r="B6" s="12"/>
      <c r="C6" s="12"/>
      <c r="D6" s="12"/>
      <c r="E6" s="12"/>
      <c r="F6" s="12"/>
      <c r="G6" s="12"/>
      <c r="H6" s="12"/>
      <c r="I6" s="12"/>
      <c r="J6" s="12"/>
    </row>
    <row r="7" spans="1:10" x14ac:dyDescent="0.2">
      <c r="A7" s="1284" t="s">
        <v>452</v>
      </c>
      <c r="B7" s="1284"/>
      <c r="C7" s="1284"/>
      <c r="D7" s="429"/>
      <c r="E7" s="429"/>
      <c r="F7" s="429"/>
      <c r="G7" s="429"/>
      <c r="H7" s="429"/>
      <c r="I7" s="1274" t="s">
        <v>1050</v>
      </c>
      <c r="J7" s="1274"/>
    </row>
    <row r="8" spans="1:10" ht="21.75" customHeight="1" x14ac:dyDescent="0.2">
      <c r="A8" s="1280" t="s">
        <v>2</v>
      </c>
      <c r="B8" s="1280" t="s">
        <v>3</v>
      </c>
      <c r="C8" s="1308" t="s">
        <v>1047</v>
      </c>
      <c r="D8" s="1287"/>
      <c r="E8" s="1287"/>
      <c r="F8" s="1300"/>
      <c r="G8" s="1308" t="s">
        <v>108</v>
      </c>
      <c r="H8" s="1287"/>
      <c r="I8" s="1287"/>
      <c r="J8" s="1300"/>
    </row>
    <row r="9" spans="1:10" ht="63" customHeight="1" x14ac:dyDescent="0.2">
      <c r="A9" s="1280"/>
      <c r="B9" s="1280"/>
      <c r="C9" s="183" t="s">
        <v>198</v>
      </c>
      <c r="D9" s="183" t="s">
        <v>16</v>
      </c>
      <c r="E9" s="702" t="s">
        <v>772</v>
      </c>
      <c r="F9" s="188" t="s">
        <v>213</v>
      </c>
      <c r="G9" s="183" t="s">
        <v>198</v>
      </c>
      <c r="H9" s="233" t="s">
        <v>17</v>
      </c>
      <c r="I9" s="234" t="s">
        <v>116</v>
      </c>
      <c r="J9" s="183" t="s">
        <v>214</v>
      </c>
    </row>
    <row r="10" spans="1:10" x14ac:dyDescent="0.2">
      <c r="A10" s="183">
        <v>1</v>
      </c>
      <c r="B10" s="183">
        <v>2</v>
      </c>
      <c r="C10" s="183">
        <v>3</v>
      </c>
      <c r="D10" s="183">
        <v>4</v>
      </c>
      <c r="E10" s="183">
        <v>5</v>
      </c>
      <c r="F10" s="188">
        <v>6</v>
      </c>
      <c r="G10" s="183">
        <v>7</v>
      </c>
      <c r="H10" s="189">
        <v>8</v>
      </c>
      <c r="I10" s="183">
        <v>9</v>
      </c>
      <c r="J10" s="183">
        <v>10</v>
      </c>
    </row>
    <row r="11" spans="1:10" ht="20.25" customHeight="1" x14ac:dyDescent="0.2">
      <c r="A11" s="2">
        <v>1</v>
      </c>
      <c r="B11" s="2" t="s">
        <v>382</v>
      </c>
      <c r="C11" s="1321" t="s">
        <v>395</v>
      </c>
      <c r="D11" s="1322"/>
      <c r="E11" s="1322"/>
      <c r="F11" s="1322"/>
      <c r="G11" s="1322"/>
      <c r="H11" s="1322"/>
      <c r="I11" s="1322"/>
      <c r="J11" s="1323"/>
    </row>
    <row r="12" spans="1:10" ht="20.25" customHeight="1" x14ac:dyDescent="0.2">
      <c r="A12" s="2">
        <v>2</v>
      </c>
      <c r="B12" s="2" t="s">
        <v>383</v>
      </c>
      <c r="C12" s="1324"/>
      <c r="D12" s="1325"/>
      <c r="E12" s="1325"/>
      <c r="F12" s="1325"/>
      <c r="G12" s="1325"/>
      <c r="H12" s="1325"/>
      <c r="I12" s="1325"/>
      <c r="J12" s="1326"/>
    </row>
    <row r="13" spans="1:10" ht="20.25" customHeight="1" x14ac:dyDescent="0.2">
      <c r="A13" s="2">
        <v>3</v>
      </c>
      <c r="B13" s="2" t="s">
        <v>384</v>
      </c>
      <c r="C13" s="1324"/>
      <c r="D13" s="1325"/>
      <c r="E13" s="1325"/>
      <c r="F13" s="1325"/>
      <c r="G13" s="1325"/>
      <c r="H13" s="1325"/>
      <c r="I13" s="1325"/>
      <c r="J13" s="1326"/>
    </row>
    <row r="14" spans="1:10" ht="20.25" customHeight="1" x14ac:dyDescent="0.2">
      <c r="A14" s="2">
        <v>4</v>
      </c>
      <c r="B14" s="2" t="s">
        <v>385</v>
      </c>
      <c r="C14" s="1324"/>
      <c r="D14" s="1325"/>
      <c r="E14" s="1325"/>
      <c r="F14" s="1325"/>
      <c r="G14" s="1325"/>
      <c r="H14" s="1325"/>
      <c r="I14" s="1325"/>
      <c r="J14" s="1326"/>
    </row>
    <row r="15" spans="1:10" ht="20.25" customHeight="1" x14ac:dyDescent="0.2">
      <c r="A15" s="2">
        <v>5</v>
      </c>
      <c r="B15" s="462" t="s">
        <v>386</v>
      </c>
      <c r="C15" s="1324"/>
      <c r="D15" s="1325"/>
      <c r="E15" s="1325"/>
      <c r="F15" s="1325"/>
      <c r="G15" s="1325"/>
      <c r="H15" s="1325"/>
      <c r="I15" s="1325"/>
      <c r="J15" s="1326"/>
    </row>
    <row r="16" spans="1:10" ht="20.25" customHeight="1" x14ac:dyDescent="0.2">
      <c r="A16" s="2">
        <v>6</v>
      </c>
      <c r="B16" s="2" t="s">
        <v>387</v>
      </c>
      <c r="C16" s="1324"/>
      <c r="D16" s="1325"/>
      <c r="E16" s="1325"/>
      <c r="F16" s="1325"/>
      <c r="G16" s="1325"/>
      <c r="H16" s="1325"/>
      <c r="I16" s="1325"/>
      <c r="J16" s="1326"/>
    </row>
    <row r="17" spans="1:10" ht="20.25" customHeight="1" x14ac:dyDescent="0.2">
      <c r="A17" s="2">
        <v>7</v>
      </c>
      <c r="B17" s="462" t="s">
        <v>388</v>
      </c>
      <c r="C17" s="1324"/>
      <c r="D17" s="1325"/>
      <c r="E17" s="1325"/>
      <c r="F17" s="1325"/>
      <c r="G17" s="1325"/>
      <c r="H17" s="1325"/>
      <c r="I17" s="1325"/>
      <c r="J17" s="1326"/>
    </row>
    <row r="18" spans="1:10" ht="20.25" customHeight="1" x14ac:dyDescent="0.2">
      <c r="A18" s="2">
        <v>8</v>
      </c>
      <c r="B18" s="2" t="s">
        <v>389</v>
      </c>
      <c r="C18" s="1324"/>
      <c r="D18" s="1325"/>
      <c r="E18" s="1325"/>
      <c r="F18" s="1325"/>
      <c r="G18" s="1325"/>
      <c r="H18" s="1325"/>
      <c r="I18" s="1325"/>
      <c r="J18" s="1326"/>
    </row>
    <row r="19" spans="1:10" ht="20.25" customHeight="1" x14ac:dyDescent="0.2">
      <c r="A19" s="2">
        <v>9</v>
      </c>
      <c r="B19" s="2" t="s">
        <v>390</v>
      </c>
      <c r="C19" s="1324"/>
      <c r="D19" s="1325"/>
      <c r="E19" s="1325"/>
      <c r="F19" s="1325"/>
      <c r="G19" s="1325"/>
      <c r="H19" s="1325"/>
      <c r="I19" s="1325"/>
      <c r="J19" s="1326"/>
    </row>
    <row r="20" spans="1:10" ht="20.25" customHeight="1" x14ac:dyDescent="0.2">
      <c r="A20" s="2">
        <v>10</v>
      </c>
      <c r="B20" s="2" t="s">
        <v>391</v>
      </c>
      <c r="C20" s="1324"/>
      <c r="D20" s="1325"/>
      <c r="E20" s="1325"/>
      <c r="F20" s="1325"/>
      <c r="G20" s="1325"/>
      <c r="H20" s="1325"/>
      <c r="I20" s="1325"/>
      <c r="J20" s="1326"/>
    </row>
    <row r="21" spans="1:10" ht="20.25" customHeight="1" x14ac:dyDescent="0.2">
      <c r="A21" s="2">
        <v>11</v>
      </c>
      <c r="B21" s="2" t="s">
        <v>392</v>
      </c>
      <c r="C21" s="1324"/>
      <c r="D21" s="1325"/>
      <c r="E21" s="1325"/>
      <c r="F21" s="1325"/>
      <c r="G21" s="1325"/>
      <c r="H21" s="1325"/>
      <c r="I21" s="1325"/>
      <c r="J21" s="1326"/>
    </row>
    <row r="22" spans="1:10" ht="20.25" customHeight="1" x14ac:dyDescent="0.2">
      <c r="A22" s="2">
        <v>12</v>
      </c>
      <c r="B22" s="2" t="s">
        <v>393</v>
      </c>
      <c r="C22" s="1324"/>
      <c r="D22" s="1325"/>
      <c r="E22" s="1325"/>
      <c r="F22" s="1325"/>
      <c r="G22" s="1325"/>
      <c r="H22" s="1325"/>
      <c r="I22" s="1325"/>
      <c r="J22" s="1326"/>
    </row>
    <row r="23" spans="1:10" ht="20.25" customHeight="1" x14ac:dyDescent="0.2">
      <c r="A23" s="2">
        <v>13</v>
      </c>
      <c r="B23" s="2" t="s">
        <v>394</v>
      </c>
      <c r="C23" s="1324"/>
      <c r="D23" s="1325"/>
      <c r="E23" s="1325"/>
      <c r="F23" s="1325"/>
      <c r="G23" s="1325"/>
      <c r="H23" s="1325"/>
      <c r="I23" s="1325"/>
      <c r="J23" s="1326"/>
    </row>
    <row r="24" spans="1:10" s="11" customFormat="1" ht="20.25" customHeight="1" x14ac:dyDescent="0.2">
      <c r="A24" s="2" t="s">
        <v>18</v>
      </c>
      <c r="B24" s="2"/>
      <c r="C24" s="1327"/>
      <c r="D24" s="1328"/>
      <c r="E24" s="1328"/>
      <c r="F24" s="1328"/>
      <c r="G24" s="1328"/>
      <c r="H24" s="1328"/>
      <c r="I24" s="1328"/>
      <c r="J24" s="1329"/>
    </row>
    <row r="25" spans="1:10" x14ac:dyDescent="0.2">
      <c r="A25" s="8"/>
      <c r="B25" s="20"/>
      <c r="C25" s="20"/>
      <c r="D25" s="16"/>
      <c r="E25" s="16"/>
      <c r="F25" s="16"/>
      <c r="G25" s="16"/>
      <c r="H25" s="16"/>
      <c r="I25" s="16"/>
      <c r="J25" s="16"/>
    </row>
    <row r="26" spans="1:10" x14ac:dyDescent="0.2">
      <c r="A26" s="8"/>
      <c r="B26" s="20"/>
      <c r="C26" s="20"/>
      <c r="D26" s="16"/>
      <c r="E26" s="16"/>
      <c r="F26" s="16"/>
      <c r="G26" s="16"/>
      <c r="H26" s="16"/>
      <c r="I26" s="16"/>
      <c r="J26" s="16"/>
    </row>
    <row r="27" spans="1:10" x14ac:dyDescent="0.2">
      <c r="A27" s="11" t="s">
        <v>11</v>
      </c>
      <c r="B27" s="11"/>
      <c r="C27" s="11"/>
      <c r="D27" s="11"/>
      <c r="E27" s="11"/>
      <c r="F27" s="11"/>
      <c r="G27" s="11"/>
      <c r="H27" s="12"/>
      <c r="I27" s="1216" t="s">
        <v>12</v>
      </c>
      <c r="J27" s="1216"/>
    </row>
    <row r="28" spans="1:10" x14ac:dyDescent="0.2">
      <c r="A28" s="1302" t="s">
        <v>13</v>
      </c>
      <c r="B28" s="1302"/>
      <c r="C28" s="1302"/>
      <c r="D28" s="1302"/>
      <c r="E28" s="1302"/>
      <c r="F28" s="1302"/>
      <c r="G28" s="1302"/>
      <c r="H28" s="1302"/>
      <c r="I28" s="1302"/>
      <c r="J28" s="1302"/>
    </row>
    <row r="29" spans="1:10" x14ac:dyDescent="0.2">
      <c r="A29" s="1302" t="s">
        <v>19</v>
      </c>
      <c r="B29" s="1302"/>
      <c r="C29" s="1302"/>
      <c r="D29" s="1302"/>
      <c r="E29" s="1302"/>
      <c r="F29" s="1302"/>
      <c r="G29" s="1302"/>
      <c r="H29" s="1302"/>
      <c r="I29" s="1302"/>
      <c r="J29" s="1302"/>
    </row>
    <row r="30" spans="1:10" x14ac:dyDescent="0.2">
      <c r="A30" s="11"/>
      <c r="B30" s="11"/>
      <c r="C30" s="11"/>
      <c r="D30" s="12"/>
      <c r="E30" s="11"/>
      <c r="F30" s="12"/>
      <c r="G30" s="12"/>
      <c r="H30" s="1191" t="s">
        <v>84</v>
      </c>
      <c r="I30" s="1191"/>
      <c r="J30" s="1191"/>
    </row>
  </sheetData>
  <mergeCells count="15">
    <mergeCell ref="E1:I1"/>
    <mergeCell ref="A2:J2"/>
    <mergeCell ref="A3:J3"/>
    <mergeCell ref="A5:J5"/>
    <mergeCell ref="A7:C7"/>
    <mergeCell ref="I7:J7"/>
    <mergeCell ref="A29:J29"/>
    <mergeCell ref="H30:J30"/>
    <mergeCell ref="A8:A9"/>
    <mergeCell ref="B8:B9"/>
    <mergeCell ref="C8:F8"/>
    <mergeCell ref="G8:J8"/>
    <mergeCell ref="I27:J27"/>
    <mergeCell ref="A28:J28"/>
    <mergeCell ref="C11:J24"/>
  </mergeCells>
  <printOptions horizontalCentered="1"/>
  <pageMargins left="0.32" right="0.35" top="0.41" bottom="0.3"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2:L30"/>
  <sheetViews>
    <sheetView view="pageBreakPreview" topLeftCell="D7" zoomScale="112" zoomScaleSheetLayoutView="112" workbookViewId="0">
      <selection activeCell="L12" sqref="L12"/>
    </sheetView>
  </sheetViews>
  <sheetFormatPr defaultRowHeight="12.75" x14ac:dyDescent="0.2"/>
  <cols>
    <col min="2" max="2" width="14.85546875" customWidth="1"/>
    <col min="3" max="3" width="12.28515625" customWidth="1"/>
    <col min="4" max="4" width="11.42578125" customWidth="1"/>
    <col min="5" max="5" width="14" customWidth="1"/>
    <col min="6" max="6" width="15.28515625" customWidth="1"/>
    <col min="7" max="7" width="12.85546875" customWidth="1"/>
    <col min="8" max="8" width="14.5703125" customWidth="1"/>
    <col min="9" max="10" width="14.7109375" customWidth="1"/>
  </cols>
  <sheetData>
    <row r="2" spans="1:12" x14ac:dyDescent="0.2">
      <c r="E2" s="1191"/>
      <c r="F2" s="1191"/>
      <c r="G2" s="1191"/>
      <c r="H2" s="1191"/>
      <c r="I2" s="1191"/>
      <c r="J2" s="437" t="s">
        <v>489</v>
      </c>
    </row>
    <row r="3" spans="1:12" ht="15" x14ac:dyDescent="0.2">
      <c r="A3" s="1296" t="s">
        <v>0</v>
      </c>
      <c r="B3" s="1296"/>
      <c r="C3" s="1296"/>
      <c r="D3" s="1296"/>
      <c r="E3" s="1296"/>
      <c r="F3" s="1296"/>
      <c r="G3" s="1296"/>
      <c r="H3" s="1296"/>
      <c r="I3" s="1296"/>
      <c r="J3" s="1296"/>
    </row>
    <row r="4" spans="1:12" ht="20.25" x14ac:dyDescent="0.3">
      <c r="A4" s="1330" t="s">
        <v>985</v>
      </c>
      <c r="B4" s="1330"/>
      <c r="C4" s="1330"/>
      <c r="D4" s="1330"/>
      <c r="E4" s="1330"/>
      <c r="F4" s="1330"/>
      <c r="G4" s="1330"/>
      <c r="H4" s="1330"/>
      <c r="I4" s="1330"/>
      <c r="J4" s="1330"/>
    </row>
    <row r="5" spans="1:12" ht="15.75" x14ac:dyDescent="0.25">
      <c r="A5" s="1331" t="s">
        <v>1000</v>
      </c>
      <c r="B5" s="1331"/>
      <c r="C5" s="1331"/>
      <c r="D5" s="1331"/>
      <c r="E5" s="1331"/>
      <c r="F5" s="1331"/>
      <c r="G5" s="1331"/>
      <c r="H5" s="1331"/>
      <c r="I5" s="1331"/>
      <c r="J5" s="1331"/>
    </row>
    <row r="6" spans="1:12" x14ac:dyDescent="0.2">
      <c r="A6" s="1284" t="s">
        <v>452</v>
      </c>
      <c r="B6" s="1284"/>
      <c r="C6" s="1284"/>
      <c r="D6" s="429"/>
      <c r="E6" s="429"/>
      <c r="F6" s="429"/>
      <c r="G6" s="429"/>
      <c r="H6" s="429"/>
      <c r="I6" s="1274" t="s">
        <v>1050</v>
      </c>
      <c r="J6" s="1274"/>
    </row>
    <row r="7" spans="1:12" x14ac:dyDescent="0.2">
      <c r="A7" s="1280" t="s">
        <v>2</v>
      </c>
      <c r="B7" s="1280" t="s">
        <v>3</v>
      </c>
      <c r="C7" s="1308" t="s">
        <v>1047</v>
      </c>
      <c r="D7" s="1287"/>
      <c r="E7" s="1287"/>
      <c r="F7" s="1300"/>
      <c r="G7" s="1308" t="s">
        <v>108</v>
      </c>
      <c r="H7" s="1287"/>
      <c r="I7" s="1287"/>
      <c r="J7" s="1300"/>
    </row>
    <row r="8" spans="1:12" ht="51" x14ac:dyDescent="0.2">
      <c r="A8" s="1280"/>
      <c r="B8" s="1280"/>
      <c r="C8" s="183" t="s">
        <v>198</v>
      </c>
      <c r="D8" s="183" t="s">
        <v>16</v>
      </c>
      <c r="E8" s="188" t="s">
        <v>490</v>
      </c>
      <c r="F8" s="188" t="s">
        <v>213</v>
      </c>
      <c r="G8" s="183" t="s">
        <v>198</v>
      </c>
      <c r="H8" s="233" t="s">
        <v>17</v>
      </c>
      <c r="I8" s="234" t="s">
        <v>116</v>
      </c>
      <c r="J8" s="183" t="s">
        <v>214</v>
      </c>
    </row>
    <row r="9" spans="1:12" x14ac:dyDescent="0.2">
      <c r="A9" s="4">
        <v>1</v>
      </c>
      <c r="B9" s="4">
        <v>2</v>
      </c>
      <c r="C9" s="4">
        <v>3</v>
      </c>
      <c r="D9" s="4">
        <v>4</v>
      </c>
      <c r="E9" s="4">
        <v>5</v>
      </c>
      <c r="F9" s="5">
        <v>6</v>
      </c>
      <c r="G9" s="4">
        <v>7</v>
      </c>
      <c r="H9" s="266">
        <v>8</v>
      </c>
      <c r="I9" s="4">
        <v>9</v>
      </c>
      <c r="J9" s="4">
        <v>10</v>
      </c>
    </row>
    <row r="10" spans="1:12" s="314" customFormat="1" ht="21.75" customHeight="1" x14ac:dyDescent="0.2">
      <c r="A10" s="182">
        <v>1</v>
      </c>
      <c r="B10" s="182" t="s">
        <v>382</v>
      </c>
      <c r="C10" s="1321" t="s">
        <v>395</v>
      </c>
      <c r="D10" s="1322"/>
      <c r="E10" s="1322"/>
      <c r="F10" s="1322"/>
      <c r="G10" s="1322"/>
      <c r="H10" s="1322"/>
      <c r="I10" s="1322"/>
      <c r="J10" s="1323"/>
      <c r="K10"/>
      <c r="L10"/>
    </row>
    <row r="11" spans="1:12" s="314" customFormat="1" ht="21.75" customHeight="1" x14ac:dyDescent="0.2">
      <c r="A11" s="182">
        <v>2</v>
      </c>
      <c r="B11" s="182" t="s">
        <v>383</v>
      </c>
      <c r="C11" s="1324"/>
      <c r="D11" s="1325"/>
      <c r="E11" s="1325"/>
      <c r="F11" s="1325"/>
      <c r="G11" s="1325"/>
      <c r="H11" s="1325"/>
      <c r="I11" s="1325"/>
      <c r="J11" s="1326"/>
      <c r="K11"/>
      <c r="L11"/>
    </row>
    <row r="12" spans="1:12" s="314" customFormat="1" ht="21.75" customHeight="1" x14ac:dyDescent="0.2">
      <c r="A12" s="182">
        <v>3</v>
      </c>
      <c r="B12" s="182" t="s">
        <v>384</v>
      </c>
      <c r="C12" s="1324"/>
      <c r="D12" s="1325"/>
      <c r="E12" s="1325"/>
      <c r="F12" s="1325"/>
      <c r="G12" s="1325"/>
      <c r="H12" s="1325"/>
      <c r="I12" s="1325"/>
      <c r="J12" s="1326"/>
      <c r="K12"/>
      <c r="L12"/>
    </row>
    <row r="13" spans="1:12" s="314" customFormat="1" ht="21.75" customHeight="1" x14ac:dyDescent="0.2">
      <c r="A13" s="182">
        <v>4</v>
      </c>
      <c r="B13" s="182" t="s">
        <v>385</v>
      </c>
      <c r="C13" s="1324"/>
      <c r="D13" s="1325"/>
      <c r="E13" s="1325"/>
      <c r="F13" s="1325"/>
      <c r="G13" s="1325"/>
      <c r="H13" s="1325"/>
      <c r="I13" s="1325"/>
      <c r="J13" s="1326"/>
      <c r="K13"/>
      <c r="L13"/>
    </row>
    <row r="14" spans="1:12" s="314" customFormat="1" ht="21.75" customHeight="1" x14ac:dyDescent="0.2">
      <c r="A14" s="182">
        <v>5</v>
      </c>
      <c r="B14" s="326" t="s">
        <v>386</v>
      </c>
      <c r="C14" s="1324"/>
      <c r="D14" s="1325"/>
      <c r="E14" s="1325"/>
      <c r="F14" s="1325"/>
      <c r="G14" s="1325"/>
      <c r="H14" s="1325"/>
      <c r="I14" s="1325"/>
      <c r="J14" s="1326"/>
      <c r="K14"/>
    </row>
    <row r="15" spans="1:12" s="314" customFormat="1" ht="21.75" customHeight="1" x14ac:dyDescent="0.2">
      <c r="A15" s="182">
        <v>6</v>
      </c>
      <c r="B15" s="182" t="s">
        <v>387</v>
      </c>
      <c r="C15" s="1324"/>
      <c r="D15" s="1325"/>
      <c r="E15" s="1325"/>
      <c r="F15" s="1325"/>
      <c r="G15" s="1325"/>
      <c r="H15" s="1325"/>
      <c r="I15" s="1325"/>
      <c r="J15" s="1326"/>
      <c r="K15"/>
      <c r="L15"/>
    </row>
    <row r="16" spans="1:12" s="314" customFormat="1" ht="21.75" customHeight="1" x14ac:dyDescent="0.2">
      <c r="A16" s="182">
        <v>7</v>
      </c>
      <c r="B16" s="326" t="s">
        <v>388</v>
      </c>
      <c r="C16" s="1324"/>
      <c r="D16" s="1325"/>
      <c r="E16" s="1325"/>
      <c r="F16" s="1325"/>
      <c r="G16" s="1325"/>
      <c r="H16" s="1325"/>
      <c r="I16" s="1325"/>
      <c r="J16" s="1326"/>
      <c r="K16"/>
      <c r="L16"/>
    </row>
    <row r="17" spans="1:12" s="314" customFormat="1" ht="21.75" customHeight="1" x14ac:dyDescent="0.2">
      <c r="A17" s="182">
        <v>8</v>
      </c>
      <c r="B17" s="182" t="s">
        <v>389</v>
      </c>
      <c r="C17" s="1324"/>
      <c r="D17" s="1325"/>
      <c r="E17" s="1325"/>
      <c r="F17" s="1325"/>
      <c r="G17" s="1325"/>
      <c r="H17" s="1325"/>
      <c r="I17" s="1325"/>
      <c r="J17" s="1326"/>
      <c r="K17"/>
      <c r="L17"/>
    </row>
    <row r="18" spans="1:12" s="314" customFormat="1" ht="21.75" customHeight="1" x14ac:dyDescent="0.2">
      <c r="A18" s="182">
        <v>9</v>
      </c>
      <c r="B18" s="182" t="s">
        <v>390</v>
      </c>
      <c r="C18" s="1324"/>
      <c r="D18" s="1325"/>
      <c r="E18" s="1325"/>
      <c r="F18" s="1325"/>
      <c r="G18" s="1325"/>
      <c r="H18" s="1325"/>
      <c r="I18" s="1325"/>
      <c r="J18" s="1326"/>
      <c r="K18"/>
      <c r="L18"/>
    </row>
    <row r="19" spans="1:12" s="314" customFormat="1" ht="21.75" customHeight="1" x14ac:dyDescent="0.2">
      <c r="A19" s="182">
        <v>10</v>
      </c>
      <c r="B19" s="182" t="s">
        <v>391</v>
      </c>
      <c r="C19" s="1324"/>
      <c r="D19" s="1325"/>
      <c r="E19" s="1325"/>
      <c r="F19" s="1325"/>
      <c r="G19" s="1325"/>
      <c r="H19" s="1325"/>
      <c r="I19" s="1325"/>
      <c r="J19" s="1326"/>
      <c r="K19"/>
      <c r="L19"/>
    </row>
    <row r="20" spans="1:12" s="314" customFormat="1" ht="21.75" customHeight="1" x14ac:dyDescent="0.2">
      <c r="A20" s="182">
        <v>11</v>
      </c>
      <c r="B20" s="182" t="s">
        <v>392</v>
      </c>
      <c r="C20" s="1324"/>
      <c r="D20" s="1325"/>
      <c r="E20" s="1325"/>
      <c r="F20" s="1325"/>
      <c r="G20" s="1325"/>
      <c r="H20" s="1325"/>
      <c r="I20" s="1325"/>
      <c r="J20" s="1326"/>
      <c r="K20"/>
      <c r="L20"/>
    </row>
    <row r="21" spans="1:12" s="314" customFormat="1" ht="21.75" customHeight="1" x14ac:dyDescent="0.2">
      <c r="A21" s="182">
        <v>12</v>
      </c>
      <c r="B21" s="182" t="s">
        <v>393</v>
      </c>
      <c r="C21" s="1324"/>
      <c r="D21" s="1325"/>
      <c r="E21" s="1325"/>
      <c r="F21" s="1325"/>
      <c r="G21" s="1325"/>
      <c r="H21" s="1325"/>
      <c r="I21" s="1325"/>
      <c r="J21" s="1326"/>
      <c r="K21"/>
      <c r="L21"/>
    </row>
    <row r="22" spans="1:12" s="314" customFormat="1" ht="21.75" customHeight="1" x14ac:dyDescent="0.2">
      <c r="A22" s="182">
        <v>13</v>
      </c>
      <c r="B22" s="182" t="s">
        <v>394</v>
      </c>
      <c r="C22" s="1324"/>
      <c r="D22" s="1325"/>
      <c r="E22" s="1325"/>
      <c r="F22" s="1325"/>
      <c r="G22" s="1325"/>
      <c r="H22" s="1325"/>
      <c r="I22" s="1325"/>
      <c r="J22" s="1326"/>
      <c r="K22"/>
      <c r="L22"/>
    </row>
    <row r="23" spans="1:12" s="314" customFormat="1" ht="21.75" customHeight="1" x14ac:dyDescent="0.2">
      <c r="A23" s="182" t="s">
        <v>18</v>
      </c>
      <c r="B23" s="182"/>
      <c r="C23" s="1327"/>
      <c r="D23" s="1328"/>
      <c r="E23" s="1328"/>
      <c r="F23" s="1328"/>
      <c r="G23" s="1328"/>
      <c r="H23" s="1328"/>
      <c r="I23" s="1328"/>
      <c r="J23" s="1329"/>
    </row>
    <row r="24" spans="1:12" s="314" customFormat="1" ht="12" customHeight="1" x14ac:dyDescent="0.2">
      <c r="A24" s="547"/>
      <c r="B24" s="265"/>
      <c r="C24" s="456"/>
      <c r="D24" s="456"/>
      <c r="E24" s="456"/>
      <c r="F24" s="456"/>
      <c r="G24" s="456"/>
      <c r="H24" s="456"/>
      <c r="I24" s="456"/>
      <c r="J24" s="456"/>
    </row>
    <row r="25" spans="1:12" s="314" customFormat="1" ht="12" customHeight="1" x14ac:dyDescent="0.2">
      <c r="A25" s="265"/>
      <c r="B25" s="265"/>
      <c r="C25" s="456"/>
      <c r="D25" s="456"/>
      <c r="E25" s="456"/>
      <c r="F25" s="456"/>
      <c r="G25" s="456"/>
      <c r="H25" s="456"/>
      <c r="I25" s="456"/>
      <c r="J25" s="456"/>
    </row>
    <row r="26" spans="1:12" ht="12" customHeight="1" x14ac:dyDescent="0.2">
      <c r="A26" s="8"/>
      <c r="B26" s="20"/>
      <c r="C26" s="20"/>
      <c r="D26" s="16"/>
      <c r="E26" s="16"/>
      <c r="F26" s="16"/>
      <c r="G26" s="16"/>
      <c r="H26" s="16"/>
      <c r="I26" s="16"/>
      <c r="J26" s="16"/>
    </row>
    <row r="27" spans="1:12" ht="12" customHeight="1" x14ac:dyDescent="0.2">
      <c r="A27" s="11" t="s">
        <v>11</v>
      </c>
      <c r="B27" s="11"/>
      <c r="C27" s="11"/>
      <c r="D27" s="11"/>
      <c r="E27" s="11"/>
      <c r="F27" s="11"/>
      <c r="G27" s="11"/>
      <c r="H27" s="12"/>
      <c r="I27" s="1216" t="s">
        <v>12</v>
      </c>
      <c r="J27" s="1216"/>
    </row>
    <row r="28" spans="1:12" ht="12" customHeight="1" x14ac:dyDescent="0.2">
      <c r="A28" s="1302" t="s">
        <v>13</v>
      </c>
      <c r="B28" s="1302"/>
      <c r="C28" s="1302"/>
      <c r="D28" s="1302"/>
      <c r="E28" s="1302"/>
      <c r="F28" s="1302"/>
      <c r="G28" s="1302"/>
      <c r="H28" s="1302"/>
      <c r="I28" s="1302"/>
      <c r="J28" s="1302"/>
    </row>
    <row r="29" spans="1:12" ht="12" customHeight="1" x14ac:dyDescent="0.2">
      <c r="A29" s="1302" t="s">
        <v>19</v>
      </c>
      <c r="B29" s="1302"/>
      <c r="C29" s="1302"/>
      <c r="D29" s="1302"/>
      <c r="E29" s="1302"/>
      <c r="F29" s="1302"/>
      <c r="G29" s="1302"/>
      <c r="H29" s="1302"/>
      <c r="I29" s="1302"/>
      <c r="J29" s="1302"/>
    </row>
    <row r="30" spans="1:12" ht="12" customHeight="1" x14ac:dyDescent="0.2">
      <c r="A30" s="11"/>
      <c r="B30" s="11"/>
      <c r="C30" s="11"/>
      <c r="D30" s="12"/>
      <c r="E30" s="11"/>
      <c r="F30" s="12"/>
      <c r="G30" s="12"/>
      <c r="H30" s="1191" t="s">
        <v>605</v>
      </c>
      <c r="I30" s="1191"/>
      <c r="J30" s="1191"/>
    </row>
  </sheetData>
  <mergeCells count="15">
    <mergeCell ref="E2:I2"/>
    <mergeCell ref="A3:J3"/>
    <mergeCell ref="A4:J4"/>
    <mergeCell ref="A5:J5"/>
    <mergeCell ref="A6:C6"/>
    <mergeCell ref="I6:J6"/>
    <mergeCell ref="A29:J29"/>
    <mergeCell ref="H30:J30"/>
    <mergeCell ref="A7:A8"/>
    <mergeCell ref="B7:B8"/>
    <mergeCell ref="C7:F7"/>
    <mergeCell ref="G7:J7"/>
    <mergeCell ref="I27:J27"/>
    <mergeCell ref="A28:J28"/>
    <mergeCell ref="C10:J23"/>
  </mergeCells>
  <printOptions horizontalCentered="1"/>
  <pageMargins left="0.56000000000000005" right="0.48" top="0.3" bottom="0.39" header="0.2"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sheetPr>
  <dimension ref="A2:J33"/>
  <sheetViews>
    <sheetView view="pageBreakPreview" topLeftCell="A8" zoomScale="96" zoomScaleSheetLayoutView="96" workbookViewId="0">
      <selection activeCell="C28" sqref="C28"/>
    </sheetView>
  </sheetViews>
  <sheetFormatPr defaultRowHeight="12.75" x14ac:dyDescent="0.2"/>
  <cols>
    <col min="1" max="1" width="7.42578125" customWidth="1"/>
    <col min="2" max="2" width="15.140625" customWidth="1"/>
    <col min="3" max="3" width="12.28515625" customWidth="1"/>
    <col min="4" max="5" width="10.5703125" customWidth="1"/>
    <col min="6" max="6" width="16.7109375" customWidth="1"/>
    <col min="7" max="7" width="12.5703125" customWidth="1"/>
    <col min="8" max="8" width="13.85546875" customWidth="1"/>
    <col min="9" max="9" width="18" customWidth="1"/>
    <col min="10" max="10" width="20.42578125" customWidth="1"/>
  </cols>
  <sheetData>
    <row r="2" spans="1:10" x14ac:dyDescent="0.2">
      <c r="E2" s="1191"/>
      <c r="F2" s="1191"/>
      <c r="G2" s="1191"/>
      <c r="H2" s="1191"/>
      <c r="I2" s="1191"/>
      <c r="J2" s="437" t="s">
        <v>491</v>
      </c>
    </row>
    <row r="3" spans="1:10" ht="15" x14ac:dyDescent="0.2">
      <c r="A3" s="1296" t="s">
        <v>0</v>
      </c>
      <c r="B3" s="1296"/>
      <c r="C3" s="1296"/>
      <c r="D3" s="1296"/>
      <c r="E3" s="1296"/>
      <c r="F3" s="1296"/>
      <c r="G3" s="1296"/>
      <c r="H3" s="1296"/>
      <c r="I3" s="1296"/>
      <c r="J3" s="1296"/>
    </row>
    <row r="4" spans="1:10" ht="15.75" x14ac:dyDescent="0.25">
      <c r="A4" s="1273" t="s">
        <v>985</v>
      </c>
      <c r="B4" s="1273"/>
      <c r="C4" s="1273"/>
      <c r="D4" s="1273"/>
      <c r="E4" s="1273"/>
      <c r="F4" s="1273"/>
      <c r="G4" s="1273"/>
      <c r="H4" s="1273"/>
      <c r="I4" s="1273"/>
      <c r="J4" s="1273"/>
    </row>
    <row r="5" spans="1:10" ht="15.75" x14ac:dyDescent="0.25">
      <c r="A5" s="1331" t="s">
        <v>1001</v>
      </c>
      <c r="B5" s="1331"/>
      <c r="C5" s="1331"/>
      <c r="D5" s="1331"/>
      <c r="E5" s="1331"/>
      <c r="F5" s="1331"/>
      <c r="G5" s="1331"/>
      <c r="H5" s="1331"/>
      <c r="I5" s="1331"/>
      <c r="J5" s="1331"/>
    </row>
    <row r="6" spans="1:10" x14ac:dyDescent="0.2">
      <c r="A6" s="12"/>
      <c r="B6" s="12"/>
      <c r="C6" s="12"/>
      <c r="D6" s="12"/>
      <c r="E6" s="12"/>
      <c r="F6" s="12"/>
      <c r="G6" s="12"/>
      <c r="H6" s="12"/>
      <c r="I6" s="12"/>
      <c r="J6" s="12"/>
    </row>
    <row r="7" spans="1:10" x14ac:dyDescent="0.2">
      <c r="A7" s="1284" t="s">
        <v>452</v>
      </c>
      <c r="B7" s="1284"/>
      <c r="C7" s="1284"/>
      <c r="D7" s="429"/>
      <c r="E7" s="429"/>
      <c r="F7" s="429"/>
      <c r="G7" s="429"/>
      <c r="H7" s="429"/>
      <c r="I7" s="1274" t="s">
        <v>1050</v>
      </c>
      <c r="J7" s="1274"/>
    </row>
    <row r="8" spans="1:10" ht="16.5" customHeight="1" x14ac:dyDescent="0.2">
      <c r="A8" s="1280" t="s">
        <v>2</v>
      </c>
      <c r="B8" s="1280" t="s">
        <v>3</v>
      </c>
      <c r="C8" s="1308" t="s">
        <v>771</v>
      </c>
      <c r="D8" s="1287"/>
      <c r="E8" s="1287"/>
      <c r="F8" s="1300"/>
      <c r="G8" s="1308" t="s">
        <v>108</v>
      </c>
      <c r="H8" s="1287"/>
      <c r="I8" s="1287"/>
      <c r="J8" s="1300"/>
    </row>
    <row r="9" spans="1:10" ht="45.75" customHeight="1" x14ac:dyDescent="0.2">
      <c r="A9" s="1280"/>
      <c r="B9" s="1280"/>
      <c r="C9" s="183" t="s">
        <v>198</v>
      </c>
      <c r="D9" s="183" t="s">
        <v>16</v>
      </c>
      <c r="E9" s="188" t="s">
        <v>492</v>
      </c>
      <c r="F9" s="188" t="s">
        <v>213</v>
      </c>
      <c r="G9" s="183" t="s">
        <v>198</v>
      </c>
      <c r="H9" s="233" t="s">
        <v>17</v>
      </c>
      <c r="I9" s="234" t="s">
        <v>116</v>
      </c>
      <c r="J9" s="183" t="s">
        <v>214</v>
      </c>
    </row>
    <row r="10" spans="1:10" x14ac:dyDescent="0.2">
      <c r="A10" s="4">
        <v>1</v>
      </c>
      <c r="B10" s="4">
        <v>2</v>
      </c>
      <c r="C10" s="4">
        <v>3</v>
      </c>
      <c r="D10" s="4">
        <v>4</v>
      </c>
      <c r="E10" s="4">
        <v>5</v>
      </c>
      <c r="F10" s="5">
        <v>6</v>
      </c>
      <c r="G10" s="4">
        <v>7</v>
      </c>
      <c r="H10" s="266">
        <v>8</v>
      </c>
      <c r="I10" s="4">
        <v>9</v>
      </c>
      <c r="J10" s="4">
        <v>10</v>
      </c>
    </row>
    <row r="11" spans="1:10" s="314" customFormat="1" ht="18.75" customHeight="1" x14ac:dyDescent="0.2">
      <c r="A11" s="182">
        <v>1</v>
      </c>
      <c r="B11" s="182" t="s">
        <v>382</v>
      </c>
      <c r="C11" s="1321" t="s">
        <v>395</v>
      </c>
      <c r="D11" s="1322"/>
      <c r="E11" s="1322"/>
      <c r="F11" s="1322"/>
      <c r="G11" s="1322"/>
      <c r="H11" s="1322"/>
      <c r="I11" s="1322"/>
      <c r="J11" s="1323"/>
    </row>
    <row r="12" spans="1:10" s="314" customFormat="1" ht="18.75" customHeight="1" x14ac:dyDescent="0.2">
      <c r="A12" s="182">
        <v>2</v>
      </c>
      <c r="B12" s="182" t="s">
        <v>383</v>
      </c>
      <c r="C12" s="1324"/>
      <c r="D12" s="1325"/>
      <c r="E12" s="1325"/>
      <c r="F12" s="1325"/>
      <c r="G12" s="1325"/>
      <c r="H12" s="1325"/>
      <c r="I12" s="1325"/>
      <c r="J12" s="1326"/>
    </row>
    <row r="13" spans="1:10" s="314" customFormat="1" ht="18.75" customHeight="1" x14ac:dyDescent="0.2">
      <c r="A13" s="182">
        <v>3</v>
      </c>
      <c r="B13" s="182" t="s">
        <v>384</v>
      </c>
      <c r="C13" s="1324"/>
      <c r="D13" s="1325"/>
      <c r="E13" s="1325"/>
      <c r="F13" s="1325"/>
      <c r="G13" s="1325"/>
      <c r="H13" s="1325"/>
      <c r="I13" s="1325"/>
      <c r="J13" s="1326"/>
    </row>
    <row r="14" spans="1:10" s="314" customFormat="1" ht="18.75" customHeight="1" x14ac:dyDescent="0.2">
      <c r="A14" s="182">
        <v>4</v>
      </c>
      <c r="B14" s="182" t="s">
        <v>385</v>
      </c>
      <c r="C14" s="1324"/>
      <c r="D14" s="1325"/>
      <c r="E14" s="1325"/>
      <c r="F14" s="1325"/>
      <c r="G14" s="1325"/>
      <c r="H14" s="1325"/>
      <c r="I14" s="1325"/>
      <c r="J14" s="1326"/>
    </row>
    <row r="15" spans="1:10" s="314" customFormat="1" ht="18.75" customHeight="1" x14ac:dyDescent="0.2">
      <c r="A15" s="182">
        <v>5</v>
      </c>
      <c r="B15" s="326" t="s">
        <v>386</v>
      </c>
      <c r="C15" s="1324"/>
      <c r="D15" s="1325"/>
      <c r="E15" s="1325"/>
      <c r="F15" s="1325"/>
      <c r="G15" s="1325"/>
      <c r="H15" s="1325"/>
      <c r="I15" s="1325"/>
      <c r="J15" s="1326"/>
    </row>
    <row r="16" spans="1:10" s="314" customFormat="1" ht="18.75" customHeight="1" x14ac:dyDescent="0.2">
      <c r="A16" s="182">
        <v>6</v>
      </c>
      <c r="B16" s="182" t="s">
        <v>387</v>
      </c>
      <c r="C16" s="1324"/>
      <c r="D16" s="1325"/>
      <c r="E16" s="1325"/>
      <c r="F16" s="1325"/>
      <c r="G16" s="1325"/>
      <c r="H16" s="1325"/>
      <c r="I16" s="1325"/>
      <c r="J16" s="1326"/>
    </row>
    <row r="17" spans="1:10" s="314" customFormat="1" ht="18.75" customHeight="1" x14ac:dyDescent="0.2">
      <c r="A17" s="182">
        <v>7</v>
      </c>
      <c r="B17" s="326" t="s">
        <v>388</v>
      </c>
      <c r="C17" s="1324"/>
      <c r="D17" s="1325"/>
      <c r="E17" s="1325"/>
      <c r="F17" s="1325"/>
      <c r="G17" s="1325"/>
      <c r="H17" s="1325"/>
      <c r="I17" s="1325"/>
      <c r="J17" s="1326"/>
    </row>
    <row r="18" spans="1:10" s="314" customFormat="1" ht="18.75" customHeight="1" x14ac:dyDescent="0.2">
      <c r="A18" s="182">
        <v>8</v>
      </c>
      <c r="B18" s="182" t="s">
        <v>389</v>
      </c>
      <c r="C18" s="1324"/>
      <c r="D18" s="1325"/>
      <c r="E18" s="1325"/>
      <c r="F18" s="1325"/>
      <c r="G18" s="1325"/>
      <c r="H18" s="1325"/>
      <c r="I18" s="1325"/>
      <c r="J18" s="1326"/>
    </row>
    <row r="19" spans="1:10" s="314" customFormat="1" ht="18.75" customHeight="1" x14ac:dyDescent="0.2">
      <c r="A19" s="182">
        <v>9</v>
      </c>
      <c r="B19" s="182" t="s">
        <v>390</v>
      </c>
      <c r="C19" s="1324"/>
      <c r="D19" s="1325"/>
      <c r="E19" s="1325"/>
      <c r="F19" s="1325"/>
      <c r="G19" s="1325"/>
      <c r="H19" s="1325"/>
      <c r="I19" s="1325"/>
      <c r="J19" s="1326"/>
    </row>
    <row r="20" spans="1:10" s="314" customFormat="1" ht="18.75" customHeight="1" x14ac:dyDescent="0.2">
      <c r="A20" s="182">
        <v>10</v>
      </c>
      <c r="B20" s="182" t="s">
        <v>391</v>
      </c>
      <c r="C20" s="1324"/>
      <c r="D20" s="1325"/>
      <c r="E20" s="1325"/>
      <c r="F20" s="1325"/>
      <c r="G20" s="1325"/>
      <c r="H20" s="1325"/>
      <c r="I20" s="1325"/>
      <c r="J20" s="1326"/>
    </row>
    <row r="21" spans="1:10" s="314" customFormat="1" ht="18.75" customHeight="1" x14ac:dyDescent="0.2">
      <c r="A21" s="182">
        <v>11</v>
      </c>
      <c r="B21" s="182" t="s">
        <v>392</v>
      </c>
      <c r="C21" s="1324"/>
      <c r="D21" s="1325"/>
      <c r="E21" s="1325"/>
      <c r="F21" s="1325"/>
      <c r="G21" s="1325"/>
      <c r="H21" s="1325"/>
      <c r="I21" s="1325"/>
      <c r="J21" s="1326"/>
    </row>
    <row r="22" spans="1:10" s="314" customFormat="1" ht="18.75" customHeight="1" x14ac:dyDescent="0.2">
      <c r="A22" s="182">
        <v>12</v>
      </c>
      <c r="B22" s="182" t="s">
        <v>393</v>
      </c>
      <c r="C22" s="1324"/>
      <c r="D22" s="1325"/>
      <c r="E22" s="1325"/>
      <c r="F22" s="1325"/>
      <c r="G22" s="1325"/>
      <c r="H22" s="1325"/>
      <c r="I22" s="1325"/>
      <c r="J22" s="1326"/>
    </row>
    <row r="23" spans="1:10" s="314" customFormat="1" ht="18.75" customHeight="1" x14ac:dyDescent="0.2">
      <c r="A23" s="182">
        <v>13</v>
      </c>
      <c r="B23" s="182" t="s">
        <v>394</v>
      </c>
      <c r="C23" s="1324"/>
      <c r="D23" s="1325"/>
      <c r="E23" s="1325"/>
      <c r="F23" s="1325"/>
      <c r="G23" s="1325"/>
      <c r="H23" s="1325"/>
      <c r="I23" s="1325"/>
      <c r="J23" s="1326"/>
    </row>
    <row r="24" spans="1:10" s="314" customFormat="1" ht="18.75" customHeight="1" x14ac:dyDescent="0.2">
      <c r="A24" s="182" t="s">
        <v>18</v>
      </c>
      <c r="B24" s="182"/>
      <c r="C24" s="1327"/>
      <c r="D24" s="1328"/>
      <c r="E24" s="1328"/>
      <c r="F24" s="1328"/>
      <c r="G24" s="1328"/>
      <c r="H24" s="1328"/>
      <c r="I24" s="1328"/>
      <c r="J24" s="1329"/>
    </row>
    <row r="25" spans="1:10" x14ac:dyDescent="0.2">
      <c r="A25" s="547"/>
      <c r="B25" s="20"/>
      <c r="C25" s="20"/>
      <c r="D25" s="16"/>
      <c r="E25" s="16"/>
      <c r="F25" s="16"/>
      <c r="G25" s="16"/>
      <c r="H25" s="16"/>
      <c r="I25" s="16"/>
      <c r="J25" s="16"/>
    </row>
    <row r="26" spans="1:10" x14ac:dyDescent="0.2">
      <c r="A26" s="8"/>
      <c r="B26" s="20"/>
      <c r="C26" s="20"/>
      <c r="D26" s="16"/>
      <c r="E26" s="16"/>
      <c r="F26" s="16"/>
      <c r="G26" s="16"/>
      <c r="H26" s="16"/>
      <c r="I26" s="16"/>
      <c r="J26" s="16"/>
    </row>
    <row r="27" spans="1:10" x14ac:dyDescent="0.2">
      <c r="A27" s="8"/>
      <c r="B27" s="20"/>
      <c r="C27" s="20"/>
      <c r="D27" s="16"/>
      <c r="E27" s="16"/>
      <c r="F27" s="16"/>
      <c r="G27" s="16"/>
      <c r="H27" s="16"/>
      <c r="I27" s="16"/>
      <c r="J27" s="16"/>
    </row>
    <row r="28" spans="1:10" x14ac:dyDescent="0.2">
      <c r="A28" s="8"/>
      <c r="B28" s="20"/>
      <c r="C28" s="20"/>
      <c r="D28" s="16"/>
      <c r="E28" s="16"/>
      <c r="F28" s="16"/>
      <c r="G28" s="16"/>
      <c r="H28" s="16"/>
      <c r="I28" s="16"/>
      <c r="J28" s="16"/>
    </row>
    <row r="29" spans="1:10" x14ac:dyDescent="0.2">
      <c r="A29" s="8"/>
      <c r="B29" s="20"/>
      <c r="C29" s="20"/>
      <c r="D29" s="16"/>
      <c r="E29" s="16"/>
      <c r="F29" s="16"/>
      <c r="G29" s="16"/>
      <c r="H29" s="16"/>
      <c r="I29" s="16"/>
      <c r="J29" s="16"/>
    </row>
    <row r="30" spans="1:10" x14ac:dyDescent="0.2">
      <c r="A30" s="11" t="s">
        <v>11</v>
      </c>
      <c r="B30" s="11"/>
      <c r="C30" s="11"/>
      <c r="D30" s="11"/>
      <c r="E30" s="11"/>
      <c r="F30" s="11"/>
      <c r="G30" s="11"/>
      <c r="H30" s="12"/>
      <c r="I30" s="1216" t="s">
        <v>12</v>
      </c>
      <c r="J30" s="1216"/>
    </row>
    <row r="31" spans="1:10" x14ac:dyDescent="0.2">
      <c r="A31" s="1302" t="s">
        <v>13</v>
      </c>
      <c r="B31" s="1302"/>
      <c r="C31" s="1302"/>
      <c r="D31" s="1302"/>
      <c r="E31" s="1302"/>
      <c r="F31" s="1302"/>
      <c r="G31" s="1302"/>
      <c r="H31" s="1302"/>
      <c r="I31" s="1302"/>
      <c r="J31" s="1302"/>
    </row>
    <row r="32" spans="1:10" ht="12.75" customHeight="1" x14ac:dyDescent="0.2">
      <c r="A32" s="1302" t="s">
        <v>19</v>
      </c>
      <c r="B32" s="1302"/>
      <c r="C32" s="1302"/>
      <c r="D32" s="1302"/>
      <c r="E32" s="1302"/>
      <c r="F32" s="1302"/>
      <c r="G32" s="1302"/>
      <c r="H32" s="1302"/>
      <c r="I32" s="1302"/>
      <c r="J32" s="1302"/>
    </row>
    <row r="33" spans="1:10" ht="12.75" customHeight="1" x14ac:dyDescent="0.2">
      <c r="A33" s="11"/>
      <c r="B33" s="11"/>
      <c r="C33" s="11"/>
      <c r="D33" s="12"/>
      <c r="E33" s="11"/>
      <c r="F33" s="12"/>
      <c r="G33" s="12"/>
      <c r="H33" s="1191" t="s">
        <v>84</v>
      </c>
      <c r="I33" s="1191"/>
      <c r="J33" s="1191"/>
    </row>
  </sheetData>
  <mergeCells count="15">
    <mergeCell ref="E2:I2"/>
    <mergeCell ref="A3:J3"/>
    <mergeCell ref="A4:J4"/>
    <mergeCell ref="A5:J5"/>
    <mergeCell ref="A7:C7"/>
    <mergeCell ref="I7:J7"/>
    <mergeCell ref="G8:J8"/>
    <mergeCell ref="A32:J32"/>
    <mergeCell ref="I30:J30"/>
    <mergeCell ref="A31:J31"/>
    <mergeCell ref="H33:J33"/>
    <mergeCell ref="A8:A9"/>
    <mergeCell ref="B8:B9"/>
    <mergeCell ref="C8:F8"/>
    <mergeCell ref="C11:J24"/>
  </mergeCells>
  <printOptions horizontalCentered="1"/>
  <pageMargins left="0.41" right="0.51" top="0.42" bottom="0.38" header="0.2" footer="0.2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G69"/>
  <sheetViews>
    <sheetView view="pageBreakPreview" topLeftCell="A46" zoomScale="120" zoomScaleSheetLayoutView="120" workbookViewId="0">
      <selection activeCell="E57" sqref="E57"/>
    </sheetView>
  </sheetViews>
  <sheetFormatPr defaultRowHeight="12.75" x14ac:dyDescent="0.2"/>
  <cols>
    <col min="1" max="1" width="8.7109375" style="586" customWidth="1"/>
    <col min="2" max="2" width="11.7109375" style="586" customWidth="1"/>
    <col min="3" max="3" width="114.5703125" style="586" customWidth="1"/>
    <col min="4" max="256" width="9.140625" style="586"/>
    <col min="257" max="257" width="8.7109375" style="586" customWidth="1"/>
    <col min="258" max="258" width="11.7109375" style="586" customWidth="1"/>
    <col min="259" max="259" width="114.5703125" style="586" customWidth="1"/>
    <col min="260" max="512" width="9.140625" style="586"/>
    <col min="513" max="513" width="8.7109375" style="586" customWidth="1"/>
    <col min="514" max="514" width="11.7109375" style="586" customWidth="1"/>
    <col min="515" max="515" width="114.5703125" style="586" customWidth="1"/>
    <col min="516" max="768" width="9.140625" style="586"/>
    <col min="769" max="769" width="8.7109375" style="586" customWidth="1"/>
    <col min="770" max="770" width="11.7109375" style="586" customWidth="1"/>
    <col min="771" max="771" width="114.5703125" style="586" customWidth="1"/>
    <col min="772" max="1024" width="9.140625" style="586"/>
    <col min="1025" max="1025" width="8.7109375" style="586" customWidth="1"/>
    <col min="1026" max="1026" width="11.7109375" style="586" customWidth="1"/>
    <col min="1027" max="1027" width="114.5703125" style="586" customWidth="1"/>
    <col min="1028" max="1280" width="9.140625" style="586"/>
    <col min="1281" max="1281" width="8.7109375" style="586" customWidth="1"/>
    <col min="1282" max="1282" width="11.7109375" style="586" customWidth="1"/>
    <col min="1283" max="1283" width="114.5703125" style="586" customWidth="1"/>
    <col min="1284" max="1536" width="9.140625" style="586"/>
    <col min="1537" max="1537" width="8.7109375" style="586" customWidth="1"/>
    <col min="1538" max="1538" width="11.7109375" style="586" customWidth="1"/>
    <col min="1539" max="1539" width="114.5703125" style="586" customWidth="1"/>
    <col min="1540" max="1792" width="9.140625" style="586"/>
    <col min="1793" max="1793" width="8.7109375" style="586" customWidth="1"/>
    <col min="1794" max="1794" width="11.7109375" style="586" customWidth="1"/>
    <col min="1795" max="1795" width="114.5703125" style="586" customWidth="1"/>
    <col min="1796" max="2048" width="9.140625" style="586"/>
    <col min="2049" max="2049" width="8.7109375" style="586" customWidth="1"/>
    <col min="2050" max="2050" width="11.7109375" style="586" customWidth="1"/>
    <col min="2051" max="2051" width="114.5703125" style="586" customWidth="1"/>
    <col min="2052" max="2304" width="9.140625" style="586"/>
    <col min="2305" max="2305" width="8.7109375" style="586" customWidth="1"/>
    <col min="2306" max="2306" width="11.7109375" style="586" customWidth="1"/>
    <col min="2307" max="2307" width="114.5703125" style="586" customWidth="1"/>
    <col min="2308" max="2560" width="9.140625" style="586"/>
    <col min="2561" max="2561" width="8.7109375" style="586" customWidth="1"/>
    <col min="2562" max="2562" width="11.7109375" style="586" customWidth="1"/>
    <col min="2563" max="2563" width="114.5703125" style="586" customWidth="1"/>
    <col min="2564" max="2816" width="9.140625" style="586"/>
    <col min="2817" max="2817" width="8.7109375" style="586" customWidth="1"/>
    <col min="2818" max="2818" width="11.7109375" style="586" customWidth="1"/>
    <col min="2819" max="2819" width="114.5703125" style="586" customWidth="1"/>
    <col min="2820" max="3072" width="9.140625" style="586"/>
    <col min="3073" max="3073" width="8.7109375" style="586" customWidth="1"/>
    <col min="3074" max="3074" width="11.7109375" style="586" customWidth="1"/>
    <col min="3075" max="3075" width="114.5703125" style="586" customWidth="1"/>
    <col min="3076" max="3328" width="9.140625" style="586"/>
    <col min="3329" max="3329" width="8.7109375" style="586" customWidth="1"/>
    <col min="3330" max="3330" width="11.7109375" style="586" customWidth="1"/>
    <col min="3331" max="3331" width="114.5703125" style="586" customWidth="1"/>
    <col min="3332" max="3584" width="9.140625" style="586"/>
    <col min="3585" max="3585" width="8.7109375" style="586" customWidth="1"/>
    <col min="3586" max="3586" width="11.7109375" style="586" customWidth="1"/>
    <col min="3587" max="3587" width="114.5703125" style="586" customWidth="1"/>
    <col min="3588" max="3840" width="9.140625" style="586"/>
    <col min="3841" max="3841" width="8.7109375" style="586" customWidth="1"/>
    <col min="3842" max="3842" width="11.7109375" style="586" customWidth="1"/>
    <col min="3843" max="3843" width="114.5703125" style="586" customWidth="1"/>
    <col min="3844" max="4096" width="9.140625" style="586"/>
    <col min="4097" max="4097" width="8.7109375" style="586" customWidth="1"/>
    <col min="4098" max="4098" width="11.7109375" style="586" customWidth="1"/>
    <col min="4099" max="4099" width="114.5703125" style="586" customWidth="1"/>
    <col min="4100" max="4352" width="9.140625" style="586"/>
    <col min="4353" max="4353" width="8.7109375" style="586" customWidth="1"/>
    <col min="4354" max="4354" width="11.7109375" style="586" customWidth="1"/>
    <col min="4355" max="4355" width="114.5703125" style="586" customWidth="1"/>
    <col min="4356" max="4608" width="9.140625" style="586"/>
    <col min="4609" max="4609" width="8.7109375" style="586" customWidth="1"/>
    <col min="4610" max="4610" width="11.7109375" style="586" customWidth="1"/>
    <col min="4611" max="4611" width="114.5703125" style="586" customWidth="1"/>
    <col min="4612" max="4864" width="9.140625" style="586"/>
    <col min="4865" max="4865" width="8.7109375" style="586" customWidth="1"/>
    <col min="4866" max="4866" width="11.7109375" style="586" customWidth="1"/>
    <col min="4867" max="4867" width="114.5703125" style="586" customWidth="1"/>
    <col min="4868" max="5120" width="9.140625" style="586"/>
    <col min="5121" max="5121" width="8.7109375" style="586" customWidth="1"/>
    <col min="5122" max="5122" width="11.7109375" style="586" customWidth="1"/>
    <col min="5123" max="5123" width="114.5703125" style="586" customWidth="1"/>
    <col min="5124" max="5376" width="9.140625" style="586"/>
    <col min="5377" max="5377" width="8.7109375" style="586" customWidth="1"/>
    <col min="5378" max="5378" width="11.7109375" style="586" customWidth="1"/>
    <col min="5379" max="5379" width="114.5703125" style="586" customWidth="1"/>
    <col min="5380" max="5632" width="9.140625" style="586"/>
    <col min="5633" max="5633" width="8.7109375" style="586" customWidth="1"/>
    <col min="5634" max="5634" width="11.7109375" style="586" customWidth="1"/>
    <col min="5635" max="5635" width="114.5703125" style="586" customWidth="1"/>
    <col min="5636" max="5888" width="9.140625" style="586"/>
    <col min="5889" max="5889" width="8.7109375" style="586" customWidth="1"/>
    <col min="5890" max="5890" width="11.7109375" style="586" customWidth="1"/>
    <col min="5891" max="5891" width="114.5703125" style="586" customWidth="1"/>
    <col min="5892" max="6144" width="9.140625" style="586"/>
    <col min="6145" max="6145" width="8.7109375" style="586" customWidth="1"/>
    <col min="6146" max="6146" width="11.7109375" style="586" customWidth="1"/>
    <col min="6147" max="6147" width="114.5703125" style="586" customWidth="1"/>
    <col min="6148" max="6400" width="9.140625" style="586"/>
    <col min="6401" max="6401" width="8.7109375" style="586" customWidth="1"/>
    <col min="6402" max="6402" width="11.7109375" style="586" customWidth="1"/>
    <col min="6403" max="6403" width="114.5703125" style="586" customWidth="1"/>
    <col min="6404" max="6656" width="9.140625" style="586"/>
    <col min="6657" max="6657" width="8.7109375" style="586" customWidth="1"/>
    <col min="6658" max="6658" width="11.7109375" style="586" customWidth="1"/>
    <col min="6659" max="6659" width="114.5703125" style="586" customWidth="1"/>
    <col min="6660" max="6912" width="9.140625" style="586"/>
    <col min="6913" max="6913" width="8.7109375" style="586" customWidth="1"/>
    <col min="6914" max="6914" width="11.7109375" style="586" customWidth="1"/>
    <col min="6915" max="6915" width="114.5703125" style="586" customWidth="1"/>
    <col min="6916" max="7168" width="9.140625" style="586"/>
    <col min="7169" max="7169" width="8.7109375" style="586" customWidth="1"/>
    <col min="7170" max="7170" width="11.7109375" style="586" customWidth="1"/>
    <col min="7171" max="7171" width="114.5703125" style="586" customWidth="1"/>
    <col min="7172" max="7424" width="9.140625" style="586"/>
    <col min="7425" max="7425" width="8.7109375" style="586" customWidth="1"/>
    <col min="7426" max="7426" width="11.7109375" style="586" customWidth="1"/>
    <col min="7427" max="7427" width="114.5703125" style="586" customWidth="1"/>
    <col min="7428" max="7680" width="9.140625" style="586"/>
    <col min="7681" max="7681" width="8.7109375" style="586" customWidth="1"/>
    <col min="7682" max="7682" width="11.7109375" style="586" customWidth="1"/>
    <col min="7683" max="7683" width="114.5703125" style="586" customWidth="1"/>
    <col min="7684" max="7936" width="9.140625" style="586"/>
    <col min="7937" max="7937" width="8.7109375" style="586" customWidth="1"/>
    <col min="7938" max="7938" width="11.7109375" style="586" customWidth="1"/>
    <col min="7939" max="7939" width="114.5703125" style="586" customWidth="1"/>
    <col min="7940" max="8192" width="9.140625" style="586"/>
    <col min="8193" max="8193" width="8.7109375" style="586" customWidth="1"/>
    <col min="8194" max="8194" width="11.7109375" style="586" customWidth="1"/>
    <col min="8195" max="8195" width="114.5703125" style="586" customWidth="1"/>
    <col min="8196" max="8448" width="9.140625" style="586"/>
    <col min="8449" max="8449" width="8.7109375" style="586" customWidth="1"/>
    <col min="8450" max="8450" width="11.7109375" style="586" customWidth="1"/>
    <col min="8451" max="8451" width="114.5703125" style="586" customWidth="1"/>
    <col min="8452" max="8704" width="9.140625" style="586"/>
    <col min="8705" max="8705" width="8.7109375" style="586" customWidth="1"/>
    <col min="8706" max="8706" width="11.7109375" style="586" customWidth="1"/>
    <col min="8707" max="8707" width="114.5703125" style="586" customWidth="1"/>
    <col min="8708" max="8960" width="9.140625" style="586"/>
    <col min="8961" max="8961" width="8.7109375" style="586" customWidth="1"/>
    <col min="8962" max="8962" width="11.7109375" style="586" customWidth="1"/>
    <col min="8963" max="8963" width="114.5703125" style="586" customWidth="1"/>
    <col min="8964" max="9216" width="9.140625" style="586"/>
    <col min="9217" max="9217" width="8.7109375" style="586" customWidth="1"/>
    <col min="9218" max="9218" width="11.7109375" style="586" customWidth="1"/>
    <col min="9219" max="9219" width="114.5703125" style="586" customWidth="1"/>
    <col min="9220" max="9472" width="9.140625" style="586"/>
    <col min="9473" max="9473" width="8.7109375" style="586" customWidth="1"/>
    <col min="9474" max="9474" width="11.7109375" style="586" customWidth="1"/>
    <col min="9475" max="9475" width="114.5703125" style="586" customWidth="1"/>
    <col min="9476" max="9728" width="9.140625" style="586"/>
    <col min="9729" max="9729" width="8.7109375" style="586" customWidth="1"/>
    <col min="9730" max="9730" width="11.7109375" style="586" customWidth="1"/>
    <col min="9731" max="9731" width="114.5703125" style="586" customWidth="1"/>
    <col min="9732" max="9984" width="9.140625" style="586"/>
    <col min="9985" max="9985" width="8.7109375" style="586" customWidth="1"/>
    <col min="9986" max="9986" width="11.7109375" style="586" customWidth="1"/>
    <col min="9987" max="9987" width="114.5703125" style="586" customWidth="1"/>
    <col min="9988" max="10240" width="9.140625" style="586"/>
    <col min="10241" max="10241" width="8.7109375" style="586" customWidth="1"/>
    <col min="10242" max="10242" width="11.7109375" style="586" customWidth="1"/>
    <col min="10243" max="10243" width="114.5703125" style="586" customWidth="1"/>
    <col min="10244" max="10496" width="9.140625" style="586"/>
    <col min="10497" max="10497" width="8.7109375" style="586" customWidth="1"/>
    <col min="10498" max="10498" width="11.7109375" style="586" customWidth="1"/>
    <col min="10499" max="10499" width="114.5703125" style="586" customWidth="1"/>
    <col min="10500" max="10752" width="9.140625" style="586"/>
    <col min="10753" max="10753" width="8.7109375" style="586" customWidth="1"/>
    <col min="10754" max="10754" width="11.7109375" style="586" customWidth="1"/>
    <col min="10755" max="10755" width="114.5703125" style="586" customWidth="1"/>
    <col min="10756" max="11008" width="9.140625" style="586"/>
    <col min="11009" max="11009" width="8.7109375" style="586" customWidth="1"/>
    <col min="11010" max="11010" width="11.7109375" style="586" customWidth="1"/>
    <col min="11011" max="11011" width="114.5703125" style="586" customWidth="1"/>
    <col min="11012" max="11264" width="9.140625" style="586"/>
    <col min="11265" max="11265" width="8.7109375" style="586" customWidth="1"/>
    <col min="11266" max="11266" width="11.7109375" style="586" customWidth="1"/>
    <col min="11267" max="11267" width="114.5703125" style="586" customWidth="1"/>
    <col min="11268" max="11520" width="9.140625" style="586"/>
    <col min="11521" max="11521" width="8.7109375" style="586" customWidth="1"/>
    <col min="11522" max="11522" width="11.7109375" style="586" customWidth="1"/>
    <col min="11523" max="11523" width="114.5703125" style="586" customWidth="1"/>
    <col min="11524" max="11776" width="9.140625" style="586"/>
    <col min="11777" max="11777" width="8.7109375" style="586" customWidth="1"/>
    <col min="11778" max="11778" width="11.7109375" style="586" customWidth="1"/>
    <col min="11779" max="11779" width="114.5703125" style="586" customWidth="1"/>
    <col min="11780" max="12032" width="9.140625" style="586"/>
    <col min="12033" max="12033" width="8.7109375" style="586" customWidth="1"/>
    <col min="12034" max="12034" width="11.7109375" style="586" customWidth="1"/>
    <col min="12035" max="12035" width="114.5703125" style="586" customWidth="1"/>
    <col min="12036" max="12288" width="9.140625" style="586"/>
    <col min="12289" max="12289" width="8.7109375" style="586" customWidth="1"/>
    <col min="12290" max="12290" width="11.7109375" style="586" customWidth="1"/>
    <col min="12291" max="12291" width="114.5703125" style="586" customWidth="1"/>
    <col min="12292" max="12544" width="9.140625" style="586"/>
    <col min="12545" max="12545" width="8.7109375" style="586" customWidth="1"/>
    <col min="12546" max="12546" width="11.7109375" style="586" customWidth="1"/>
    <col min="12547" max="12547" width="114.5703125" style="586" customWidth="1"/>
    <col min="12548" max="12800" width="9.140625" style="586"/>
    <col min="12801" max="12801" width="8.7109375" style="586" customWidth="1"/>
    <col min="12802" max="12802" width="11.7109375" style="586" customWidth="1"/>
    <col min="12803" max="12803" width="114.5703125" style="586" customWidth="1"/>
    <col min="12804" max="13056" width="9.140625" style="586"/>
    <col min="13057" max="13057" width="8.7109375" style="586" customWidth="1"/>
    <col min="13058" max="13058" width="11.7109375" style="586" customWidth="1"/>
    <col min="13059" max="13059" width="114.5703125" style="586" customWidth="1"/>
    <col min="13060" max="13312" width="9.140625" style="586"/>
    <col min="13313" max="13313" width="8.7109375" style="586" customWidth="1"/>
    <col min="13314" max="13314" width="11.7109375" style="586" customWidth="1"/>
    <col min="13315" max="13315" width="114.5703125" style="586" customWidth="1"/>
    <col min="13316" max="13568" width="9.140625" style="586"/>
    <col min="13569" max="13569" width="8.7109375" style="586" customWidth="1"/>
    <col min="13570" max="13570" width="11.7109375" style="586" customWidth="1"/>
    <col min="13571" max="13571" width="114.5703125" style="586" customWidth="1"/>
    <col min="13572" max="13824" width="9.140625" style="586"/>
    <col min="13825" max="13825" width="8.7109375" style="586" customWidth="1"/>
    <col min="13826" max="13826" width="11.7109375" style="586" customWidth="1"/>
    <col min="13827" max="13827" width="114.5703125" style="586" customWidth="1"/>
    <col min="13828" max="14080" width="9.140625" style="586"/>
    <col min="14081" max="14081" width="8.7109375" style="586" customWidth="1"/>
    <col min="14082" max="14082" width="11.7109375" style="586" customWidth="1"/>
    <col min="14083" max="14083" width="114.5703125" style="586" customWidth="1"/>
    <col min="14084" max="14336" width="9.140625" style="586"/>
    <col min="14337" max="14337" width="8.7109375" style="586" customWidth="1"/>
    <col min="14338" max="14338" width="11.7109375" style="586" customWidth="1"/>
    <col min="14339" max="14339" width="114.5703125" style="586" customWidth="1"/>
    <col min="14340" max="14592" width="9.140625" style="586"/>
    <col min="14593" max="14593" width="8.7109375" style="586" customWidth="1"/>
    <col min="14594" max="14594" width="11.7109375" style="586" customWidth="1"/>
    <col min="14595" max="14595" width="114.5703125" style="586" customWidth="1"/>
    <col min="14596" max="14848" width="9.140625" style="586"/>
    <col min="14849" max="14849" width="8.7109375" style="586" customWidth="1"/>
    <col min="14850" max="14850" width="11.7109375" style="586" customWidth="1"/>
    <col min="14851" max="14851" width="114.5703125" style="586" customWidth="1"/>
    <col min="14852" max="15104" width="9.140625" style="586"/>
    <col min="15105" max="15105" width="8.7109375" style="586" customWidth="1"/>
    <col min="15106" max="15106" width="11.7109375" style="586" customWidth="1"/>
    <col min="15107" max="15107" width="114.5703125" style="586" customWidth="1"/>
    <col min="15108" max="15360" width="9.140625" style="586"/>
    <col min="15361" max="15361" width="8.7109375" style="586" customWidth="1"/>
    <col min="15362" max="15362" width="11.7109375" style="586" customWidth="1"/>
    <col min="15363" max="15363" width="114.5703125" style="586" customWidth="1"/>
    <col min="15364" max="15616" width="9.140625" style="586"/>
    <col min="15617" max="15617" width="8.7109375" style="586" customWidth="1"/>
    <col min="15618" max="15618" width="11.7109375" style="586" customWidth="1"/>
    <col min="15619" max="15619" width="114.5703125" style="586" customWidth="1"/>
    <col min="15620" max="15872" width="9.140625" style="586"/>
    <col min="15873" max="15873" width="8.7109375" style="586" customWidth="1"/>
    <col min="15874" max="15874" width="11.7109375" style="586" customWidth="1"/>
    <col min="15875" max="15875" width="114.5703125" style="586" customWidth="1"/>
    <col min="15876" max="16128" width="9.140625" style="586"/>
    <col min="16129" max="16129" width="8.7109375" style="586" customWidth="1"/>
    <col min="16130" max="16130" width="11.7109375" style="586" customWidth="1"/>
    <col min="16131" max="16131" width="114.5703125" style="586" customWidth="1"/>
    <col min="16132" max="16384" width="9.140625" style="586"/>
  </cols>
  <sheetData>
    <row r="1" spans="1:7" ht="21.75" customHeight="1" x14ac:dyDescent="0.25">
      <c r="A1" s="1152" t="s">
        <v>815</v>
      </c>
      <c r="B1" s="1152"/>
      <c r="C1" s="1152"/>
      <c r="D1" s="1152"/>
      <c r="E1" s="761"/>
      <c r="F1" s="761"/>
      <c r="G1" s="761"/>
    </row>
    <row r="2" spans="1:7" x14ac:dyDescent="0.2">
      <c r="A2" s="754" t="s">
        <v>74</v>
      </c>
      <c r="B2" s="754" t="s">
        <v>816</v>
      </c>
      <c r="C2" s="754" t="s">
        <v>817</v>
      </c>
    </row>
    <row r="3" spans="1:7" x14ac:dyDescent="0.2">
      <c r="A3" s="918">
        <v>1</v>
      </c>
      <c r="B3" s="919" t="s">
        <v>818</v>
      </c>
      <c r="C3" s="919" t="s">
        <v>942</v>
      </c>
    </row>
    <row r="4" spans="1:7" x14ac:dyDescent="0.2">
      <c r="A4" s="918">
        <v>2</v>
      </c>
      <c r="B4" s="919" t="s">
        <v>819</v>
      </c>
      <c r="C4" s="919" t="s">
        <v>943</v>
      </c>
    </row>
    <row r="5" spans="1:7" x14ac:dyDescent="0.2">
      <c r="A5" s="918">
        <v>3</v>
      </c>
      <c r="B5" s="919" t="s">
        <v>820</v>
      </c>
      <c r="C5" s="919" t="s">
        <v>944</v>
      </c>
    </row>
    <row r="6" spans="1:7" x14ac:dyDescent="0.2">
      <c r="A6" s="918">
        <v>4</v>
      </c>
      <c r="B6" s="919" t="s">
        <v>1163</v>
      </c>
      <c r="C6" s="919" t="s">
        <v>1164</v>
      </c>
    </row>
    <row r="7" spans="1:7" x14ac:dyDescent="0.2">
      <c r="A7" s="918">
        <v>5</v>
      </c>
      <c r="B7" s="919" t="s">
        <v>821</v>
      </c>
      <c r="C7" s="919" t="s">
        <v>945</v>
      </c>
    </row>
    <row r="8" spans="1:7" x14ac:dyDescent="0.2">
      <c r="A8" s="918">
        <v>6</v>
      </c>
      <c r="B8" s="919" t="s">
        <v>822</v>
      </c>
      <c r="C8" s="919" t="s">
        <v>946</v>
      </c>
    </row>
    <row r="9" spans="1:7" x14ac:dyDescent="0.2">
      <c r="A9" s="918">
        <v>7</v>
      </c>
      <c r="B9" s="919" t="s">
        <v>823</v>
      </c>
      <c r="C9" s="919" t="s">
        <v>947</v>
      </c>
    </row>
    <row r="10" spans="1:7" x14ac:dyDescent="0.2">
      <c r="A10" s="918">
        <v>8</v>
      </c>
      <c r="B10" s="919" t="s">
        <v>824</v>
      </c>
      <c r="C10" s="919" t="s">
        <v>948</v>
      </c>
    </row>
    <row r="11" spans="1:7" x14ac:dyDescent="0.2">
      <c r="A11" s="918">
        <v>9</v>
      </c>
      <c r="B11" s="919" t="s">
        <v>825</v>
      </c>
      <c r="C11" s="919" t="s">
        <v>949</v>
      </c>
    </row>
    <row r="12" spans="1:7" x14ac:dyDescent="0.2">
      <c r="A12" s="918">
        <v>10</v>
      </c>
      <c r="B12" s="919" t="s">
        <v>826</v>
      </c>
      <c r="C12" s="919" t="s">
        <v>950</v>
      </c>
    </row>
    <row r="13" spans="1:7" x14ac:dyDescent="0.2">
      <c r="A13" s="918">
        <v>11</v>
      </c>
      <c r="B13" s="919" t="s">
        <v>827</v>
      </c>
      <c r="C13" s="919" t="s">
        <v>828</v>
      </c>
    </row>
    <row r="14" spans="1:7" x14ac:dyDescent="0.2">
      <c r="A14" s="918">
        <v>12</v>
      </c>
      <c r="B14" s="919" t="s">
        <v>829</v>
      </c>
      <c r="C14" s="919" t="s">
        <v>951</v>
      </c>
    </row>
    <row r="15" spans="1:7" x14ac:dyDescent="0.2">
      <c r="A15" s="918">
        <v>13</v>
      </c>
      <c r="B15" s="919" t="s">
        <v>830</v>
      </c>
      <c r="C15" s="919" t="s">
        <v>952</v>
      </c>
    </row>
    <row r="16" spans="1:7" x14ac:dyDescent="0.2">
      <c r="A16" s="918">
        <v>14</v>
      </c>
      <c r="B16" s="919" t="s">
        <v>831</v>
      </c>
      <c r="C16" s="919" t="s">
        <v>953</v>
      </c>
    </row>
    <row r="17" spans="1:3" x14ac:dyDescent="0.2">
      <c r="A17" s="918">
        <v>15</v>
      </c>
      <c r="B17" s="919" t="s">
        <v>832</v>
      </c>
      <c r="C17" s="919" t="s">
        <v>954</v>
      </c>
    </row>
    <row r="18" spans="1:3" x14ac:dyDescent="0.2">
      <c r="A18" s="918">
        <v>16</v>
      </c>
      <c r="B18" s="919" t="s">
        <v>833</v>
      </c>
      <c r="C18" s="919" t="s">
        <v>955</v>
      </c>
    </row>
    <row r="19" spans="1:3" x14ac:dyDescent="0.2">
      <c r="A19" s="918">
        <v>17</v>
      </c>
      <c r="B19" s="919" t="s">
        <v>834</v>
      </c>
      <c r="C19" s="919" t="s">
        <v>956</v>
      </c>
    </row>
    <row r="20" spans="1:3" x14ac:dyDescent="0.2">
      <c r="A20" s="918">
        <v>18</v>
      </c>
      <c r="B20" s="919" t="s">
        <v>835</v>
      </c>
      <c r="C20" s="919" t="s">
        <v>957</v>
      </c>
    </row>
    <row r="21" spans="1:3" x14ac:dyDescent="0.2">
      <c r="A21" s="918">
        <v>19</v>
      </c>
      <c r="B21" s="919" t="s">
        <v>836</v>
      </c>
      <c r="C21" s="919" t="s">
        <v>958</v>
      </c>
    </row>
    <row r="22" spans="1:3" x14ac:dyDescent="0.2">
      <c r="A22" s="918">
        <v>20</v>
      </c>
      <c r="B22" s="919" t="s">
        <v>837</v>
      </c>
      <c r="C22" s="919" t="s">
        <v>959</v>
      </c>
    </row>
    <row r="23" spans="1:3" x14ac:dyDescent="0.2">
      <c r="A23" s="918">
        <v>21</v>
      </c>
      <c r="B23" s="919" t="s">
        <v>838</v>
      </c>
      <c r="C23" s="919" t="s">
        <v>960</v>
      </c>
    </row>
    <row r="24" spans="1:3" x14ac:dyDescent="0.2">
      <c r="A24" s="918">
        <v>22</v>
      </c>
      <c r="B24" s="919" t="s">
        <v>839</v>
      </c>
      <c r="C24" s="919" t="s">
        <v>961</v>
      </c>
    </row>
    <row r="25" spans="1:3" x14ac:dyDescent="0.2">
      <c r="A25" s="918">
        <v>23</v>
      </c>
      <c r="B25" s="919" t="s">
        <v>840</v>
      </c>
      <c r="C25" s="919" t="s">
        <v>962</v>
      </c>
    </row>
    <row r="26" spans="1:3" x14ac:dyDescent="0.2">
      <c r="A26" s="918">
        <v>24</v>
      </c>
      <c r="B26" s="919" t="s">
        <v>841</v>
      </c>
      <c r="C26" s="919" t="s">
        <v>963</v>
      </c>
    </row>
    <row r="27" spans="1:3" x14ac:dyDescent="0.2">
      <c r="A27" s="918">
        <v>25</v>
      </c>
      <c r="B27" s="919" t="s">
        <v>842</v>
      </c>
      <c r="C27" s="919" t="s">
        <v>964</v>
      </c>
    </row>
    <row r="28" spans="1:3" x14ac:dyDescent="0.2">
      <c r="A28" s="918">
        <v>26</v>
      </c>
      <c r="B28" s="919" t="s">
        <v>843</v>
      </c>
      <c r="C28" s="919" t="s">
        <v>965</v>
      </c>
    </row>
    <row r="29" spans="1:3" x14ac:dyDescent="0.2">
      <c r="A29" s="918">
        <v>27</v>
      </c>
      <c r="B29" s="919" t="s">
        <v>844</v>
      </c>
      <c r="C29" s="919" t="s">
        <v>966</v>
      </c>
    </row>
    <row r="30" spans="1:3" x14ac:dyDescent="0.2">
      <c r="A30" s="918">
        <v>28</v>
      </c>
      <c r="B30" s="919" t="s">
        <v>845</v>
      </c>
      <c r="C30" s="919" t="s">
        <v>846</v>
      </c>
    </row>
    <row r="31" spans="1:3" x14ac:dyDescent="0.2">
      <c r="A31" s="918">
        <v>29</v>
      </c>
      <c r="B31" s="919" t="s">
        <v>847</v>
      </c>
      <c r="C31" s="919" t="s">
        <v>848</v>
      </c>
    </row>
    <row r="32" spans="1:3" x14ac:dyDescent="0.2">
      <c r="A32" s="918">
        <v>30</v>
      </c>
      <c r="B32" s="919" t="s">
        <v>849</v>
      </c>
      <c r="C32" s="919" t="s">
        <v>850</v>
      </c>
    </row>
    <row r="33" spans="1:3" x14ac:dyDescent="0.2">
      <c r="A33" s="918">
        <v>31</v>
      </c>
      <c r="B33" s="919" t="s">
        <v>851</v>
      </c>
      <c r="C33" s="919" t="s">
        <v>852</v>
      </c>
    </row>
    <row r="34" spans="1:3" x14ac:dyDescent="0.2">
      <c r="A34" s="918">
        <v>32</v>
      </c>
      <c r="B34" s="922" t="s">
        <v>853</v>
      </c>
      <c r="C34" s="922" t="s">
        <v>854</v>
      </c>
    </row>
    <row r="35" spans="1:3" x14ac:dyDescent="0.2">
      <c r="A35" s="918">
        <v>33</v>
      </c>
      <c r="B35" s="919" t="s">
        <v>855</v>
      </c>
      <c r="C35" s="919" t="s">
        <v>856</v>
      </c>
    </row>
    <row r="36" spans="1:3" x14ac:dyDescent="0.2">
      <c r="A36" s="918">
        <v>34</v>
      </c>
      <c r="B36" s="919" t="s">
        <v>857</v>
      </c>
      <c r="C36" s="919" t="s">
        <v>856</v>
      </c>
    </row>
    <row r="37" spans="1:3" x14ac:dyDescent="0.2">
      <c r="A37" s="918">
        <v>35</v>
      </c>
      <c r="B37" s="919" t="s">
        <v>858</v>
      </c>
      <c r="C37" s="919" t="s">
        <v>859</v>
      </c>
    </row>
    <row r="38" spans="1:3" x14ac:dyDescent="0.2">
      <c r="A38" s="918">
        <v>36</v>
      </c>
      <c r="B38" s="919" t="s">
        <v>860</v>
      </c>
      <c r="C38" s="919" t="s">
        <v>861</v>
      </c>
    </row>
    <row r="39" spans="1:3" x14ac:dyDescent="0.2">
      <c r="A39" s="918">
        <v>37</v>
      </c>
      <c r="B39" s="919" t="s">
        <v>862</v>
      </c>
      <c r="C39" s="919" t="s">
        <v>863</v>
      </c>
    </row>
    <row r="40" spans="1:3" x14ac:dyDescent="0.2">
      <c r="A40" s="918">
        <v>38</v>
      </c>
      <c r="B40" s="919" t="s">
        <v>864</v>
      </c>
      <c r="C40" s="919" t="s">
        <v>865</v>
      </c>
    </row>
    <row r="41" spans="1:3" x14ac:dyDescent="0.2">
      <c r="A41" s="918">
        <v>39</v>
      </c>
      <c r="B41" s="919" t="s">
        <v>866</v>
      </c>
      <c r="C41" s="919" t="s">
        <v>867</v>
      </c>
    </row>
    <row r="42" spans="1:3" x14ac:dyDescent="0.2">
      <c r="A42" s="918">
        <v>40</v>
      </c>
      <c r="B42" s="919" t="s">
        <v>868</v>
      </c>
      <c r="C42" s="919" t="s">
        <v>869</v>
      </c>
    </row>
    <row r="43" spans="1:3" x14ac:dyDescent="0.2">
      <c r="A43" s="918">
        <v>41</v>
      </c>
      <c r="B43" s="919" t="s">
        <v>870</v>
      </c>
      <c r="C43" s="919" t="s">
        <v>871</v>
      </c>
    </row>
    <row r="44" spans="1:3" x14ac:dyDescent="0.2">
      <c r="A44" s="918">
        <v>42</v>
      </c>
      <c r="B44" s="919" t="s">
        <v>872</v>
      </c>
      <c r="C44" s="919" t="s">
        <v>967</v>
      </c>
    </row>
    <row r="45" spans="1:3" x14ac:dyDescent="0.2">
      <c r="A45" s="918">
        <v>43</v>
      </c>
      <c r="B45" s="919" t="s">
        <v>873</v>
      </c>
      <c r="C45" s="919" t="s">
        <v>874</v>
      </c>
    </row>
    <row r="46" spans="1:3" x14ac:dyDescent="0.2">
      <c r="A46" s="918">
        <v>44</v>
      </c>
      <c r="B46" s="919" t="s">
        <v>875</v>
      </c>
      <c r="C46" s="919" t="s">
        <v>876</v>
      </c>
    </row>
    <row r="47" spans="1:3" x14ac:dyDescent="0.2">
      <c r="A47" s="918">
        <v>45</v>
      </c>
      <c r="B47" s="919" t="s">
        <v>877</v>
      </c>
      <c r="C47" s="919" t="s">
        <v>878</v>
      </c>
    </row>
    <row r="48" spans="1:3" x14ac:dyDescent="0.2">
      <c r="A48" s="918">
        <v>46</v>
      </c>
      <c r="B48" s="919" t="s">
        <v>879</v>
      </c>
      <c r="C48" s="919" t="s">
        <v>880</v>
      </c>
    </row>
    <row r="49" spans="1:3" x14ac:dyDescent="0.2">
      <c r="A49" s="918">
        <v>47</v>
      </c>
      <c r="B49" s="919" t="s">
        <v>881</v>
      </c>
      <c r="C49" s="919" t="s">
        <v>882</v>
      </c>
    </row>
    <row r="50" spans="1:3" x14ac:dyDescent="0.2">
      <c r="A50" s="918">
        <v>48</v>
      </c>
      <c r="B50" s="919" t="s">
        <v>883</v>
      </c>
      <c r="C50" s="919" t="s">
        <v>968</v>
      </c>
    </row>
    <row r="51" spans="1:3" x14ac:dyDescent="0.2">
      <c r="A51" s="918">
        <v>49</v>
      </c>
      <c r="B51" s="919" t="s">
        <v>884</v>
      </c>
      <c r="C51" s="919" t="s">
        <v>969</v>
      </c>
    </row>
    <row r="52" spans="1:3" x14ac:dyDescent="0.2">
      <c r="A52" s="918">
        <v>50</v>
      </c>
      <c r="B52" s="919" t="s">
        <v>885</v>
      </c>
      <c r="C52" s="919" t="s">
        <v>886</v>
      </c>
    </row>
    <row r="53" spans="1:3" x14ac:dyDescent="0.2">
      <c r="A53" s="918">
        <v>51</v>
      </c>
      <c r="B53" s="919" t="s">
        <v>887</v>
      </c>
      <c r="C53" s="919" t="s">
        <v>888</v>
      </c>
    </row>
    <row r="54" spans="1:3" x14ac:dyDescent="0.2">
      <c r="A54" s="918">
        <v>52</v>
      </c>
      <c r="B54" s="919" t="s">
        <v>889</v>
      </c>
      <c r="C54" s="919" t="s">
        <v>970</v>
      </c>
    </row>
    <row r="55" spans="1:3" x14ac:dyDescent="0.2">
      <c r="A55" s="918">
        <v>53</v>
      </c>
      <c r="B55" s="919" t="s">
        <v>890</v>
      </c>
      <c r="C55" s="919" t="s">
        <v>971</v>
      </c>
    </row>
    <row r="56" spans="1:3" x14ac:dyDescent="0.2">
      <c r="A56" s="918">
        <v>54</v>
      </c>
      <c r="B56" s="919" t="s">
        <v>891</v>
      </c>
      <c r="C56" s="919" t="s">
        <v>972</v>
      </c>
    </row>
    <row r="57" spans="1:3" x14ac:dyDescent="0.2">
      <c r="A57" s="918">
        <v>55</v>
      </c>
      <c r="B57" s="919" t="s">
        <v>892</v>
      </c>
      <c r="C57" s="919" t="s">
        <v>973</v>
      </c>
    </row>
    <row r="58" spans="1:3" x14ac:dyDescent="0.2">
      <c r="A58" s="918">
        <v>56</v>
      </c>
      <c r="B58" s="919" t="s">
        <v>893</v>
      </c>
      <c r="C58" s="919" t="s">
        <v>974</v>
      </c>
    </row>
    <row r="59" spans="1:3" x14ac:dyDescent="0.2">
      <c r="A59" s="918">
        <v>57</v>
      </c>
      <c r="B59" s="919" t="s">
        <v>894</v>
      </c>
      <c r="C59" s="919" t="s">
        <v>975</v>
      </c>
    </row>
    <row r="60" spans="1:3" x14ac:dyDescent="0.2">
      <c r="A60" s="918">
        <v>58</v>
      </c>
      <c r="B60" s="919" t="s">
        <v>895</v>
      </c>
      <c r="C60" s="919" t="s">
        <v>976</v>
      </c>
    </row>
    <row r="61" spans="1:3" x14ac:dyDescent="0.2">
      <c r="A61" s="918">
        <v>59</v>
      </c>
      <c r="B61" s="919" t="s">
        <v>896</v>
      </c>
      <c r="C61" s="919" t="s">
        <v>977</v>
      </c>
    </row>
    <row r="62" spans="1:3" x14ac:dyDescent="0.2">
      <c r="A62" s="918">
        <v>60</v>
      </c>
      <c r="B62" s="919" t="s">
        <v>897</v>
      </c>
      <c r="C62" s="919" t="s">
        <v>978</v>
      </c>
    </row>
    <row r="63" spans="1:3" x14ac:dyDescent="0.2">
      <c r="A63" s="918">
        <v>61</v>
      </c>
      <c r="B63" s="919" t="s">
        <v>898</v>
      </c>
      <c r="C63" s="919" t="s">
        <v>899</v>
      </c>
    </row>
    <row r="64" spans="1:3" x14ac:dyDescent="0.2">
      <c r="A64" s="918">
        <v>62</v>
      </c>
      <c r="B64" s="919" t="s">
        <v>900</v>
      </c>
      <c r="C64" s="919" t="s">
        <v>979</v>
      </c>
    </row>
    <row r="65" spans="1:3" x14ac:dyDescent="0.2">
      <c r="A65" s="918">
        <v>63</v>
      </c>
      <c r="B65" s="921" t="s">
        <v>901</v>
      </c>
      <c r="C65" s="919" t="s">
        <v>980</v>
      </c>
    </row>
    <row r="66" spans="1:3" x14ac:dyDescent="0.2">
      <c r="A66" s="918">
        <v>64</v>
      </c>
      <c r="B66" s="919" t="s">
        <v>902</v>
      </c>
      <c r="C66" s="919" t="s">
        <v>981</v>
      </c>
    </row>
    <row r="67" spans="1:3" x14ac:dyDescent="0.2">
      <c r="A67" s="918">
        <v>65</v>
      </c>
      <c r="B67" s="919" t="s">
        <v>903</v>
      </c>
      <c r="C67" s="919" t="s">
        <v>982</v>
      </c>
    </row>
    <row r="68" spans="1:3" x14ac:dyDescent="0.2">
      <c r="A68" s="918">
        <v>66</v>
      </c>
      <c r="B68" s="920" t="s">
        <v>904</v>
      </c>
      <c r="C68" s="920" t="s">
        <v>983</v>
      </c>
    </row>
    <row r="69" spans="1:3" x14ac:dyDescent="0.2">
      <c r="A69" s="918">
        <v>67</v>
      </c>
      <c r="B69" s="920" t="s">
        <v>905</v>
      </c>
      <c r="C69" s="920" t="s">
        <v>955</v>
      </c>
    </row>
  </sheetData>
  <mergeCells count="1">
    <mergeCell ref="A1:D1"/>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R32"/>
  <sheetViews>
    <sheetView view="pageBreakPreview" topLeftCell="A9" zoomScaleSheetLayoutView="100" workbookViewId="0">
      <selection activeCell="A31" sqref="A31"/>
    </sheetView>
  </sheetViews>
  <sheetFormatPr defaultRowHeight="12.75" x14ac:dyDescent="0.2"/>
  <cols>
    <col min="1" max="1" width="5.5703125" style="12" customWidth="1"/>
    <col min="2" max="2" width="12.42578125" style="12" customWidth="1"/>
    <col min="3" max="3" width="10.5703125" style="12" customWidth="1"/>
    <col min="4" max="4" width="9.85546875" style="12" customWidth="1"/>
    <col min="5" max="5" width="8.7109375" style="12" customWidth="1"/>
    <col min="6" max="6" width="10.85546875" style="12" customWidth="1"/>
    <col min="7" max="7" width="15.85546875" style="12" customWidth="1"/>
    <col min="8" max="8" width="12.42578125" style="12" customWidth="1"/>
    <col min="9" max="9" width="12.140625" style="12" customWidth="1"/>
    <col min="10" max="10" width="9" style="12" customWidth="1"/>
    <col min="11" max="11" width="12" style="12" customWidth="1"/>
    <col min="12" max="12" width="14.140625" style="12" customWidth="1"/>
    <col min="13" max="14" width="9.140625" style="12"/>
    <col min="15" max="15" width="10.5703125" style="12" bestFit="1" customWidth="1"/>
    <col min="16" max="16384" width="9.140625" style="12"/>
  </cols>
  <sheetData>
    <row r="1" spans="1:18" customFormat="1" ht="15" x14ac:dyDescent="0.2">
      <c r="D1" s="24"/>
      <c r="E1" s="24"/>
      <c r="F1" s="24"/>
      <c r="G1" s="24"/>
      <c r="H1" s="24"/>
      <c r="I1" s="24"/>
      <c r="J1" s="24"/>
      <c r="K1" s="24"/>
      <c r="L1" s="1317" t="s">
        <v>64</v>
      </c>
      <c r="M1" s="1317"/>
      <c r="N1" s="32"/>
      <c r="O1" s="32"/>
    </row>
    <row r="2" spans="1:18" customFormat="1" ht="15" x14ac:dyDescent="0.2">
      <c r="A2" s="1296" t="s">
        <v>0</v>
      </c>
      <c r="B2" s="1296"/>
      <c r="C2" s="1296"/>
      <c r="D2" s="1296"/>
      <c r="E2" s="1296"/>
      <c r="F2" s="1296"/>
      <c r="G2" s="1296"/>
      <c r="H2" s="1296"/>
      <c r="I2" s="1296"/>
      <c r="J2" s="1296"/>
      <c r="K2" s="1296"/>
      <c r="L2" s="1296"/>
      <c r="M2" s="34"/>
      <c r="N2" s="34"/>
      <c r="O2" s="34"/>
    </row>
    <row r="3" spans="1:18" customFormat="1" ht="15.75" x14ac:dyDescent="0.25">
      <c r="A3" s="1273" t="s">
        <v>985</v>
      </c>
      <c r="B3" s="1273"/>
      <c r="C3" s="1273"/>
      <c r="D3" s="1273"/>
      <c r="E3" s="1273"/>
      <c r="F3" s="1273"/>
      <c r="G3" s="1273"/>
      <c r="H3" s="1273"/>
      <c r="I3" s="1273"/>
      <c r="J3" s="1273"/>
      <c r="K3" s="1273"/>
      <c r="L3" s="1273"/>
      <c r="M3" s="67"/>
      <c r="N3" s="67"/>
      <c r="O3" s="67"/>
      <c r="P3" s="67"/>
      <c r="Q3" s="67"/>
    </row>
    <row r="4" spans="1:18" ht="19.5" customHeight="1" x14ac:dyDescent="0.25">
      <c r="A4" s="1301" t="s">
        <v>1002</v>
      </c>
      <c r="B4" s="1301"/>
      <c r="C4" s="1301"/>
      <c r="D4" s="1301"/>
      <c r="E4" s="1301"/>
      <c r="F4" s="1301"/>
      <c r="G4" s="1301"/>
      <c r="H4" s="1301"/>
      <c r="I4" s="1301"/>
      <c r="J4" s="1301"/>
      <c r="K4" s="1301"/>
      <c r="L4" s="1301"/>
    </row>
    <row r="5" spans="1:18" x14ac:dyDescent="0.2">
      <c r="A5" s="17"/>
      <c r="B5" s="17"/>
      <c r="C5" s="17"/>
      <c r="D5" s="17"/>
      <c r="E5" s="17"/>
      <c r="F5" s="17"/>
      <c r="G5" s="17"/>
      <c r="H5" s="17"/>
      <c r="I5" s="17"/>
      <c r="J5" s="17"/>
      <c r="K5" s="17"/>
      <c r="L5" s="181" t="s">
        <v>20</v>
      </c>
    </row>
    <row r="6" spans="1:18" x14ac:dyDescent="0.2">
      <c r="A6" s="1191" t="s">
        <v>452</v>
      </c>
      <c r="B6" s="1191"/>
      <c r="C6" s="1191"/>
      <c r="G6" s="181"/>
      <c r="H6" s="181"/>
      <c r="I6" s="181"/>
      <c r="J6" s="181"/>
      <c r="K6" s="181"/>
      <c r="L6" s="181"/>
    </row>
    <row r="7" spans="1:18" x14ac:dyDescent="0.2">
      <c r="A7" s="11"/>
      <c r="F7" s="13"/>
      <c r="G7" s="64"/>
      <c r="H7" s="64"/>
      <c r="I7" s="1332" t="s">
        <v>1050</v>
      </c>
      <c r="J7" s="1332"/>
      <c r="K7" s="1332"/>
      <c r="L7" s="1332"/>
    </row>
    <row r="8" spans="1:18" s="11" customFormat="1" x14ac:dyDescent="0.2">
      <c r="A8" s="1280" t="s">
        <v>2</v>
      </c>
      <c r="B8" s="1280" t="s">
        <v>3</v>
      </c>
      <c r="C8" s="1305" t="s">
        <v>21</v>
      </c>
      <c r="D8" s="1306"/>
      <c r="E8" s="1306"/>
      <c r="F8" s="1306"/>
      <c r="G8" s="1306"/>
      <c r="H8" s="1280" t="s">
        <v>42</v>
      </c>
      <c r="I8" s="1280"/>
      <c r="J8" s="1280"/>
      <c r="K8" s="1280"/>
      <c r="L8" s="1280"/>
      <c r="Q8" s="20"/>
      <c r="R8" s="20"/>
    </row>
    <row r="9" spans="1:18" s="11" customFormat="1" ht="77.45" customHeight="1" x14ac:dyDescent="0.2">
      <c r="A9" s="1280"/>
      <c r="B9" s="1280"/>
      <c r="C9" s="967" t="s">
        <v>1066</v>
      </c>
      <c r="D9" s="967" t="s">
        <v>1067</v>
      </c>
      <c r="E9" s="183" t="s">
        <v>71</v>
      </c>
      <c r="F9" s="183" t="s">
        <v>72</v>
      </c>
      <c r="G9" s="608" t="s">
        <v>732</v>
      </c>
      <c r="H9" s="967" t="s">
        <v>1066</v>
      </c>
      <c r="I9" s="967" t="s">
        <v>1067</v>
      </c>
      <c r="J9" s="183" t="s">
        <v>71</v>
      </c>
      <c r="K9" s="183" t="s">
        <v>72</v>
      </c>
      <c r="L9" s="608" t="s">
        <v>733</v>
      </c>
    </row>
    <row r="10" spans="1:18" s="11" customFormat="1" x14ac:dyDescent="0.2">
      <c r="A10" s="183">
        <v>1</v>
      </c>
      <c r="B10" s="183">
        <v>2</v>
      </c>
      <c r="C10" s="966">
        <v>3</v>
      </c>
      <c r="D10" s="966">
        <v>4</v>
      </c>
      <c r="E10" s="966">
        <v>5</v>
      </c>
      <c r="F10" s="966">
        <v>6</v>
      </c>
      <c r="G10" s="966">
        <v>7</v>
      </c>
      <c r="H10" s="183">
        <v>8</v>
      </c>
      <c r="I10" s="183">
        <v>9</v>
      </c>
      <c r="J10" s="183">
        <v>10</v>
      </c>
      <c r="K10" s="183">
        <v>11</v>
      </c>
      <c r="L10" s="183">
        <v>12</v>
      </c>
    </row>
    <row r="11" spans="1:18" ht="20.100000000000001" customHeight="1" x14ac:dyDescent="0.2">
      <c r="A11" s="182">
        <v>1</v>
      </c>
      <c r="B11" s="943" t="s">
        <v>382</v>
      </c>
      <c r="C11" s="191">
        <v>543.6</v>
      </c>
      <c r="D11" s="191">
        <v>13.75</v>
      </c>
      <c r="E11" s="191">
        <v>434.96</v>
      </c>
      <c r="F11" s="191">
        <v>347.68</v>
      </c>
      <c r="G11" s="191">
        <f>D11+E11-F11</f>
        <v>101.02999999999997</v>
      </c>
      <c r="H11" s="1333" t="s">
        <v>395</v>
      </c>
      <c r="I11" s="1334"/>
      <c r="J11" s="1334"/>
      <c r="K11" s="1334"/>
      <c r="L11" s="1335"/>
    </row>
    <row r="12" spans="1:18" ht="20.100000000000001" customHeight="1" x14ac:dyDescent="0.2">
      <c r="A12" s="182">
        <v>2</v>
      </c>
      <c r="B12" s="943" t="s">
        <v>383</v>
      </c>
      <c r="C12" s="191">
        <v>266.81</v>
      </c>
      <c r="D12" s="191">
        <v>3.97</v>
      </c>
      <c r="E12" s="191">
        <v>224.56</v>
      </c>
      <c r="F12" s="191">
        <v>178.57</v>
      </c>
      <c r="G12" s="191">
        <f t="shared" ref="G12:G22" si="0">D12+E12-F12</f>
        <v>49.960000000000008</v>
      </c>
      <c r="H12" s="1336"/>
      <c r="I12" s="1337"/>
      <c r="J12" s="1337"/>
      <c r="K12" s="1337"/>
      <c r="L12" s="1338"/>
    </row>
    <row r="13" spans="1:18" ht="20.100000000000001" customHeight="1" x14ac:dyDescent="0.2">
      <c r="A13" s="182">
        <v>3</v>
      </c>
      <c r="B13" s="943" t="s">
        <v>384</v>
      </c>
      <c r="C13" s="191">
        <v>477.01</v>
      </c>
      <c r="D13" s="191">
        <v>7.82</v>
      </c>
      <c r="E13" s="191">
        <v>341.73</v>
      </c>
      <c r="F13" s="191">
        <v>311.33999999999997</v>
      </c>
      <c r="G13" s="191">
        <f t="shared" si="0"/>
        <v>38.210000000000036</v>
      </c>
      <c r="H13" s="1336"/>
      <c r="I13" s="1337"/>
      <c r="J13" s="1337"/>
      <c r="K13" s="1337"/>
      <c r="L13" s="1338"/>
    </row>
    <row r="14" spans="1:18" ht="20.100000000000001" customHeight="1" x14ac:dyDescent="0.2">
      <c r="A14" s="182">
        <v>4</v>
      </c>
      <c r="B14" s="943" t="s">
        <v>385</v>
      </c>
      <c r="C14" s="191">
        <v>262.27999999999997</v>
      </c>
      <c r="D14" s="191">
        <v>13.06</v>
      </c>
      <c r="E14" s="191">
        <v>222.84</v>
      </c>
      <c r="F14" s="191">
        <v>180.27</v>
      </c>
      <c r="G14" s="191">
        <f t="shared" si="0"/>
        <v>55.629999999999995</v>
      </c>
      <c r="H14" s="1336"/>
      <c r="I14" s="1337"/>
      <c r="J14" s="1337"/>
      <c r="K14" s="1337"/>
      <c r="L14" s="1338"/>
    </row>
    <row r="15" spans="1:18" ht="20.100000000000001" customHeight="1" x14ac:dyDescent="0.2">
      <c r="A15" s="182">
        <v>5</v>
      </c>
      <c r="B15" s="944" t="s">
        <v>386</v>
      </c>
      <c r="C15" s="191">
        <v>854.92</v>
      </c>
      <c r="D15" s="191">
        <v>29.74</v>
      </c>
      <c r="E15" s="191">
        <v>619.07000000000005</v>
      </c>
      <c r="F15" s="191">
        <v>572.34</v>
      </c>
      <c r="G15" s="191">
        <f t="shared" si="0"/>
        <v>76.470000000000027</v>
      </c>
      <c r="H15" s="1336"/>
      <c r="I15" s="1337"/>
      <c r="J15" s="1337"/>
      <c r="K15" s="1337"/>
      <c r="L15" s="1338"/>
    </row>
    <row r="16" spans="1:18" ht="20.100000000000001" customHeight="1" x14ac:dyDescent="0.2">
      <c r="A16" s="182">
        <v>6</v>
      </c>
      <c r="B16" s="943" t="s">
        <v>387</v>
      </c>
      <c r="C16" s="191">
        <v>1674.01</v>
      </c>
      <c r="D16" s="191">
        <v>27.66</v>
      </c>
      <c r="E16" s="191">
        <v>1206.92</v>
      </c>
      <c r="F16" s="191">
        <v>1118.3</v>
      </c>
      <c r="G16" s="191">
        <f t="shared" si="0"/>
        <v>116.2800000000002</v>
      </c>
      <c r="H16" s="1336"/>
      <c r="I16" s="1337"/>
      <c r="J16" s="1337"/>
      <c r="K16" s="1337"/>
      <c r="L16" s="1338"/>
    </row>
    <row r="17" spans="1:16" ht="20.100000000000001" customHeight="1" x14ac:dyDescent="0.2">
      <c r="A17" s="182">
        <v>7</v>
      </c>
      <c r="B17" s="944" t="s">
        <v>388</v>
      </c>
      <c r="C17" s="191">
        <v>729.27</v>
      </c>
      <c r="D17" s="191">
        <v>1.73</v>
      </c>
      <c r="E17" s="191">
        <v>604.03</v>
      </c>
      <c r="F17" s="191">
        <v>499.33</v>
      </c>
      <c r="G17" s="191">
        <f t="shared" si="0"/>
        <v>106.43</v>
      </c>
      <c r="H17" s="1336"/>
      <c r="I17" s="1337"/>
      <c r="J17" s="1337"/>
      <c r="K17" s="1337"/>
      <c r="L17" s="1338"/>
      <c r="O17" s="968"/>
    </row>
    <row r="18" spans="1:16" ht="20.100000000000001" customHeight="1" x14ac:dyDescent="0.2">
      <c r="A18" s="182">
        <v>8</v>
      </c>
      <c r="B18" s="943" t="s">
        <v>389</v>
      </c>
      <c r="C18" s="191">
        <v>549.96</v>
      </c>
      <c r="D18" s="191">
        <v>3.06</v>
      </c>
      <c r="E18" s="191">
        <v>414.86</v>
      </c>
      <c r="F18" s="191">
        <v>350.2</v>
      </c>
      <c r="G18" s="191">
        <f t="shared" si="0"/>
        <v>67.720000000000027</v>
      </c>
      <c r="H18" s="1336"/>
      <c r="I18" s="1337"/>
      <c r="J18" s="1337"/>
      <c r="K18" s="1337"/>
      <c r="L18" s="1338"/>
      <c r="O18" s="968"/>
    </row>
    <row r="19" spans="1:16" ht="20.100000000000001" customHeight="1" x14ac:dyDescent="0.2">
      <c r="A19" s="182">
        <v>9</v>
      </c>
      <c r="B19" s="943" t="s">
        <v>390</v>
      </c>
      <c r="C19" s="191">
        <v>379.24</v>
      </c>
      <c r="D19" s="191">
        <v>14.18</v>
      </c>
      <c r="E19" s="191">
        <v>353.81</v>
      </c>
      <c r="F19" s="191">
        <v>275.83999999999997</v>
      </c>
      <c r="G19" s="191">
        <f t="shared" si="0"/>
        <v>92.150000000000034</v>
      </c>
      <c r="H19" s="1336"/>
      <c r="I19" s="1337"/>
      <c r="J19" s="1337"/>
      <c r="K19" s="1337"/>
      <c r="L19" s="1338"/>
      <c r="O19" s="968"/>
    </row>
    <row r="20" spans="1:16" ht="20.100000000000001" customHeight="1" x14ac:dyDescent="0.2">
      <c r="A20" s="182">
        <v>10</v>
      </c>
      <c r="B20" s="943" t="s">
        <v>391</v>
      </c>
      <c r="C20" s="191">
        <v>267.17</v>
      </c>
      <c r="D20" s="191">
        <v>41.15</v>
      </c>
      <c r="E20" s="191">
        <v>226.76</v>
      </c>
      <c r="F20" s="191">
        <v>192.26</v>
      </c>
      <c r="G20" s="191">
        <f t="shared" si="0"/>
        <v>75.649999999999977</v>
      </c>
      <c r="H20" s="1336"/>
      <c r="I20" s="1337"/>
      <c r="J20" s="1337"/>
      <c r="K20" s="1337"/>
      <c r="L20" s="1338"/>
      <c r="M20" s="650"/>
      <c r="N20" s="650"/>
      <c r="O20" s="968"/>
      <c r="P20" s="650"/>
    </row>
    <row r="21" spans="1:16" ht="20.100000000000001" customHeight="1" x14ac:dyDescent="0.2">
      <c r="A21" s="182">
        <v>11</v>
      </c>
      <c r="B21" s="943" t="s">
        <v>392</v>
      </c>
      <c r="C21" s="191">
        <v>632.6</v>
      </c>
      <c r="D21" s="191">
        <v>13.58</v>
      </c>
      <c r="E21" s="191">
        <v>515.64</v>
      </c>
      <c r="F21" s="191">
        <v>434.24</v>
      </c>
      <c r="G21" s="191">
        <f t="shared" si="0"/>
        <v>94.980000000000018</v>
      </c>
      <c r="H21" s="1336"/>
      <c r="I21" s="1337"/>
      <c r="J21" s="1337"/>
      <c r="K21" s="1337"/>
      <c r="L21" s="1338"/>
      <c r="M21" s="650"/>
      <c r="N21" s="650"/>
      <c r="O21" s="968"/>
      <c r="P21" s="650"/>
    </row>
    <row r="22" spans="1:16" ht="20.100000000000001" customHeight="1" x14ac:dyDescent="0.2">
      <c r="A22" s="182">
        <v>12</v>
      </c>
      <c r="B22" s="943" t="s">
        <v>393</v>
      </c>
      <c r="C22" s="191">
        <v>1341.89</v>
      </c>
      <c r="D22" s="191">
        <v>10.01</v>
      </c>
      <c r="E22" s="191">
        <v>1033.22</v>
      </c>
      <c r="F22" s="191">
        <v>879.04</v>
      </c>
      <c r="G22" s="191">
        <f t="shared" si="0"/>
        <v>164.19000000000005</v>
      </c>
      <c r="H22" s="1336"/>
      <c r="I22" s="1337"/>
      <c r="J22" s="1337"/>
      <c r="K22" s="1337"/>
      <c r="L22" s="1338"/>
      <c r="M22" s="650"/>
      <c r="N22" s="650"/>
      <c r="O22" s="968"/>
      <c r="P22" s="650"/>
    </row>
    <row r="23" spans="1:16" ht="20.100000000000001" customHeight="1" x14ac:dyDescent="0.2">
      <c r="A23" s="182">
        <v>13</v>
      </c>
      <c r="B23" s="943" t="s">
        <v>394</v>
      </c>
      <c r="C23" s="191">
        <v>389.97</v>
      </c>
      <c r="D23" s="191">
        <v>4.8899999999999997</v>
      </c>
      <c r="E23" s="191">
        <v>306.11</v>
      </c>
      <c r="F23" s="191">
        <v>276.58999999999997</v>
      </c>
      <c r="G23" s="191">
        <f>D23+E23-F23</f>
        <v>34.410000000000025</v>
      </c>
      <c r="H23" s="1336"/>
      <c r="I23" s="1337"/>
      <c r="J23" s="1337"/>
      <c r="K23" s="1337"/>
      <c r="L23" s="1338"/>
      <c r="M23" s="650"/>
      <c r="N23" s="650"/>
      <c r="O23" s="650"/>
      <c r="P23" s="650"/>
    </row>
    <row r="24" spans="1:16" ht="20.100000000000001" customHeight="1" x14ac:dyDescent="0.2">
      <c r="A24" s="182" t="s">
        <v>18</v>
      </c>
      <c r="B24" s="206"/>
      <c r="C24" s="945">
        <f>SUM(C11:C23)</f>
        <v>8368.73</v>
      </c>
      <c r="D24" s="945">
        <f>SUM(D11:D23)</f>
        <v>184.6</v>
      </c>
      <c r="E24" s="945">
        <f>SUM(E11:E23)</f>
        <v>6504.51</v>
      </c>
      <c r="F24" s="945">
        <f>SUM(F11:F23)</f>
        <v>5616</v>
      </c>
      <c r="G24" s="1125">
        <f>(D24+E24-F24)</f>
        <v>1073.1100000000006</v>
      </c>
      <c r="H24" s="1339"/>
      <c r="I24" s="1340"/>
      <c r="J24" s="1340"/>
      <c r="K24" s="1340"/>
      <c r="L24" s="1341"/>
      <c r="M24" s="650"/>
      <c r="N24" s="650"/>
      <c r="O24" s="650"/>
      <c r="P24" s="650"/>
    </row>
    <row r="25" spans="1:16" ht="15.75" customHeight="1" x14ac:dyDescent="0.2">
      <c r="A25" s="15" t="s">
        <v>168</v>
      </c>
      <c r="B25" s="16"/>
      <c r="C25" s="16"/>
      <c r="D25" s="16"/>
      <c r="E25" s="16"/>
      <c r="F25" s="16"/>
      <c r="G25" s="16"/>
      <c r="H25" s="16"/>
      <c r="I25" s="16"/>
      <c r="J25" s="11"/>
      <c r="K25" s="11"/>
      <c r="L25" s="11"/>
      <c r="M25" s="650"/>
      <c r="N25" s="650"/>
      <c r="O25" s="650"/>
      <c r="P25" s="650"/>
    </row>
    <row r="26" spans="1:16" x14ac:dyDescent="0.2">
      <c r="A26" s="1302" t="s">
        <v>12</v>
      </c>
      <c r="B26" s="1302"/>
      <c r="C26" s="1302"/>
      <c r="D26" s="1302"/>
      <c r="E26" s="1302"/>
      <c r="F26" s="1302"/>
      <c r="G26" s="1302"/>
      <c r="H26" s="1302"/>
      <c r="I26" s="1302"/>
      <c r="J26" s="1302"/>
      <c r="K26" s="1302"/>
      <c r="L26" s="1302"/>
    </row>
    <row r="27" spans="1:16" x14ac:dyDescent="0.2">
      <c r="A27" s="1302" t="s">
        <v>13</v>
      </c>
      <c r="B27" s="1302"/>
      <c r="C27" s="1302"/>
      <c r="D27" s="1302"/>
      <c r="E27" s="1302"/>
      <c r="F27" s="1302"/>
      <c r="G27" s="1302"/>
      <c r="H27" s="1302"/>
      <c r="I27" s="1302"/>
      <c r="J27" s="1302"/>
      <c r="K27" s="1302"/>
      <c r="L27" s="1302"/>
    </row>
    <row r="28" spans="1:16" x14ac:dyDescent="0.2">
      <c r="A28" s="1302" t="s">
        <v>19</v>
      </c>
      <c r="B28" s="1302"/>
      <c r="C28" s="1302"/>
      <c r="D28" s="1302"/>
      <c r="E28" s="1302"/>
      <c r="F28" s="1302"/>
      <c r="G28" s="1302"/>
      <c r="H28" s="1302"/>
      <c r="I28" s="1302"/>
      <c r="J28" s="1302"/>
      <c r="K28" s="1302"/>
      <c r="L28" s="1302"/>
    </row>
    <row r="29" spans="1:16" x14ac:dyDescent="0.2">
      <c r="A29" s="11" t="s">
        <v>22</v>
      </c>
      <c r="B29" s="11"/>
      <c r="C29" s="1084">
        <f>'T6A_FG_Upy_Utlsn '!C24</f>
        <v>8964.5499999999993</v>
      </c>
      <c r="D29" s="1084">
        <f>'T6A_FG_Upy_Utlsn '!D24</f>
        <v>192.11000000000004</v>
      </c>
      <c r="E29" s="1084">
        <f>'T6A_FG_Upy_Utlsn '!E24</f>
        <v>7005.66</v>
      </c>
      <c r="F29" s="1084">
        <f>'T6A_FG_Upy_Utlsn '!F24</f>
        <v>5882.1100000000006</v>
      </c>
      <c r="G29" s="1084">
        <f>'T6A_FG_Upy_Utlsn '!G24</f>
        <v>1315.6600000000003</v>
      </c>
      <c r="J29" s="1206" t="s">
        <v>84</v>
      </c>
      <c r="K29" s="1206"/>
      <c r="L29" s="1206"/>
    </row>
    <row r="30" spans="1:16" x14ac:dyDescent="0.2">
      <c r="A30" s="11"/>
      <c r="C30" s="1124">
        <f t="shared" ref="C30" si="1">C24+C29</f>
        <v>17333.28</v>
      </c>
      <c r="D30" s="1124">
        <f>D24+D29</f>
        <v>376.71000000000004</v>
      </c>
      <c r="E30" s="1124">
        <f t="shared" ref="E30:G30" si="2">E24+E29</f>
        <v>13510.17</v>
      </c>
      <c r="F30" s="1124">
        <f t="shared" si="2"/>
        <v>11498.11</v>
      </c>
      <c r="G30" s="1124">
        <f t="shared" si="2"/>
        <v>2388.7700000000009</v>
      </c>
    </row>
    <row r="31" spans="1:16" s="1123" customFormat="1" x14ac:dyDescent="0.2">
      <c r="A31" s="11"/>
      <c r="C31" s="1146"/>
      <c r="D31" s="1146"/>
      <c r="E31" s="1146"/>
      <c r="F31" s="1147">
        <f>F30/C30</f>
        <v>0.66335454109089576</v>
      </c>
      <c r="G31" s="1146"/>
    </row>
    <row r="32" spans="1:16" x14ac:dyDescent="0.2">
      <c r="A32" s="1298"/>
      <c r="B32" s="1298"/>
      <c r="C32" s="1298"/>
      <c r="D32" s="1298"/>
      <c r="E32" s="1298"/>
      <c r="F32" s="1298"/>
      <c r="G32" s="1298"/>
      <c r="H32" s="1298"/>
      <c r="I32" s="1298"/>
      <c r="J32" s="1298"/>
      <c r="K32" s="1298"/>
      <c r="L32" s="1298"/>
    </row>
  </sheetData>
  <mergeCells count="16">
    <mergeCell ref="A28:L28"/>
    <mergeCell ref="A32:L32"/>
    <mergeCell ref="A8:A9"/>
    <mergeCell ref="B8:B9"/>
    <mergeCell ref="A26:L26"/>
    <mergeCell ref="J29:L29"/>
    <mergeCell ref="A27:L27"/>
    <mergeCell ref="C8:G8"/>
    <mergeCell ref="H8:L8"/>
    <mergeCell ref="H11:L24"/>
    <mergeCell ref="L1:M1"/>
    <mergeCell ref="A3:L3"/>
    <mergeCell ref="A2:L2"/>
    <mergeCell ref="A4:L4"/>
    <mergeCell ref="I7:L7"/>
    <mergeCell ref="A6:C6"/>
  </mergeCells>
  <phoneticPr fontId="0" type="noConversion"/>
  <printOptions horizontalCentered="1"/>
  <pageMargins left="0.70866141732283472" right="0.70866141732283472" top="0.23622047244094491" bottom="0" header="0.31496062992125984" footer="0.31496062992125984"/>
  <pageSetup paperSize="9" scale="98" orientation="landscape" r:id="rId1"/>
  <rowBreaks count="1" manualBreakCount="1">
    <brk id="3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S32"/>
  <sheetViews>
    <sheetView view="pageBreakPreview" topLeftCell="A10" zoomScale="101" zoomScaleSheetLayoutView="101" workbookViewId="0">
      <selection activeCell="A27" sqref="A27:L27"/>
    </sheetView>
  </sheetViews>
  <sheetFormatPr defaultRowHeight="12.75" x14ac:dyDescent="0.2"/>
  <cols>
    <col min="1" max="1" width="5.5703125" style="12" customWidth="1"/>
    <col min="2" max="2" width="13.28515625" style="12" customWidth="1"/>
    <col min="3" max="3" width="11.28515625" style="12" customWidth="1"/>
    <col min="4" max="4" width="9.85546875" style="12" customWidth="1"/>
    <col min="5" max="5" width="10.42578125" style="12" customWidth="1"/>
    <col min="6" max="6" width="12" style="12" customWidth="1"/>
    <col min="7" max="7" width="15.85546875" style="12" customWidth="1"/>
    <col min="8" max="8" width="12.42578125" style="12" customWidth="1"/>
    <col min="9" max="9" width="12.140625" style="12" customWidth="1"/>
    <col min="10" max="10" width="10.5703125" style="12" customWidth="1"/>
    <col min="11" max="11" width="13.140625" style="12" customWidth="1"/>
    <col min="12" max="12" width="14.7109375" style="12" customWidth="1"/>
    <col min="13" max="13" width="9.140625" style="12" hidden="1" customWidth="1"/>
    <col min="14" max="16384" width="9.140625" style="12"/>
  </cols>
  <sheetData>
    <row r="1" spans="1:19" customFormat="1" ht="15" x14ac:dyDescent="0.2">
      <c r="D1" s="24"/>
      <c r="E1" s="24"/>
      <c r="F1" s="24"/>
      <c r="G1" s="24"/>
      <c r="H1" s="24"/>
      <c r="I1" s="24"/>
      <c r="J1" s="24"/>
      <c r="K1" s="24"/>
      <c r="L1" s="1317" t="s">
        <v>73</v>
      </c>
      <c r="M1" s="1317"/>
      <c r="N1" s="1317"/>
      <c r="O1" s="32"/>
      <c r="P1" s="32"/>
    </row>
    <row r="2" spans="1:19" customFormat="1" ht="15" x14ac:dyDescent="0.2">
      <c r="A2" s="1296" t="s">
        <v>0</v>
      </c>
      <c r="B2" s="1296"/>
      <c r="C2" s="1296"/>
      <c r="D2" s="1296"/>
      <c r="E2" s="1296"/>
      <c r="F2" s="1296"/>
      <c r="G2" s="1296"/>
      <c r="H2" s="1296"/>
      <c r="I2" s="1296"/>
      <c r="J2" s="1296"/>
      <c r="K2" s="1296"/>
      <c r="L2" s="1296"/>
      <c r="M2" s="34"/>
      <c r="N2" s="34"/>
      <c r="O2" s="34"/>
      <c r="P2" s="34"/>
    </row>
    <row r="3" spans="1:19" customFormat="1" ht="15.75" x14ac:dyDescent="0.25">
      <c r="A3" s="1273" t="s">
        <v>985</v>
      </c>
      <c r="B3" s="1273"/>
      <c r="C3" s="1273"/>
      <c r="D3" s="1273"/>
      <c r="E3" s="1273"/>
      <c r="F3" s="1273"/>
      <c r="G3" s="1273"/>
      <c r="H3" s="1273"/>
      <c r="I3" s="1273"/>
      <c r="J3" s="1273"/>
      <c r="K3" s="1273"/>
      <c r="L3" s="1273"/>
      <c r="M3" s="67"/>
      <c r="N3" s="67"/>
      <c r="O3" s="67"/>
      <c r="P3" s="67"/>
      <c r="Q3" s="67"/>
    </row>
    <row r="4" spans="1:19" ht="19.5" customHeight="1" x14ac:dyDescent="0.25">
      <c r="A4" s="1301" t="s">
        <v>1003</v>
      </c>
      <c r="B4" s="1301"/>
      <c r="C4" s="1301"/>
      <c r="D4" s="1301"/>
      <c r="E4" s="1301"/>
      <c r="F4" s="1301"/>
      <c r="G4" s="1301"/>
      <c r="H4" s="1301"/>
      <c r="I4" s="1301"/>
      <c r="J4" s="1301"/>
      <c r="K4" s="1301"/>
      <c r="L4" s="1301"/>
    </row>
    <row r="5" spans="1:19" x14ac:dyDescent="0.2">
      <c r="A5" s="17"/>
      <c r="B5" s="17"/>
      <c r="C5" s="17"/>
      <c r="D5" s="17"/>
      <c r="E5" s="17"/>
      <c r="F5" s="17"/>
      <c r="G5" s="17"/>
      <c r="H5" s="17"/>
      <c r="I5" s="17"/>
      <c r="J5" s="17"/>
      <c r="K5" s="17"/>
      <c r="L5" s="17"/>
    </row>
    <row r="6" spans="1:19" x14ac:dyDescent="0.2">
      <c r="A6" s="1191" t="s">
        <v>452</v>
      </c>
      <c r="B6" s="1191"/>
      <c r="C6" s="1191"/>
      <c r="F6" s="1342" t="s">
        <v>20</v>
      </c>
      <c r="G6" s="1342"/>
      <c r="H6" s="1342"/>
      <c r="I6" s="1342"/>
      <c r="J6" s="1342"/>
      <c r="K6" s="1342"/>
      <c r="L6" s="1342"/>
    </row>
    <row r="7" spans="1:19" x14ac:dyDescent="0.2">
      <c r="A7" s="11"/>
      <c r="F7" s="13"/>
      <c r="G7" s="64"/>
      <c r="H7" s="64"/>
      <c r="I7" s="1304" t="s">
        <v>1050</v>
      </c>
      <c r="J7" s="1304"/>
      <c r="K7" s="1304"/>
      <c r="L7" s="1304"/>
    </row>
    <row r="8" spans="1:19" s="11" customFormat="1" x14ac:dyDescent="0.2">
      <c r="A8" s="1280" t="s">
        <v>2</v>
      </c>
      <c r="B8" s="1280" t="s">
        <v>3</v>
      </c>
      <c r="C8" s="1280" t="s">
        <v>21</v>
      </c>
      <c r="D8" s="1280"/>
      <c r="E8" s="1280"/>
      <c r="F8" s="1280"/>
      <c r="G8" s="1280"/>
      <c r="H8" s="1280" t="s">
        <v>42</v>
      </c>
      <c r="I8" s="1280"/>
      <c r="J8" s="1280"/>
      <c r="K8" s="1280"/>
      <c r="L8" s="1280"/>
      <c r="R8" s="20"/>
      <c r="S8" s="20"/>
    </row>
    <row r="9" spans="1:19" s="11" customFormat="1" ht="77.45" customHeight="1" x14ac:dyDescent="0.2">
      <c r="A9" s="1280"/>
      <c r="B9" s="1280"/>
      <c r="C9" s="967" t="s">
        <v>1066</v>
      </c>
      <c r="D9" s="967" t="s">
        <v>1067</v>
      </c>
      <c r="E9" s="183" t="s">
        <v>71</v>
      </c>
      <c r="F9" s="183" t="s">
        <v>72</v>
      </c>
      <c r="G9" s="608" t="s">
        <v>732</v>
      </c>
      <c r="H9" s="967" t="s">
        <v>1066</v>
      </c>
      <c r="I9" s="967" t="s">
        <v>1067</v>
      </c>
      <c r="J9" s="183" t="s">
        <v>71</v>
      </c>
      <c r="K9" s="183" t="s">
        <v>72</v>
      </c>
      <c r="L9" s="608" t="s">
        <v>733</v>
      </c>
    </row>
    <row r="10" spans="1:19" s="11" customFormat="1" x14ac:dyDescent="0.2">
      <c r="A10" s="183">
        <v>1</v>
      </c>
      <c r="B10" s="183">
        <v>2</v>
      </c>
      <c r="C10" s="966">
        <v>3</v>
      </c>
      <c r="D10" s="966">
        <v>4</v>
      </c>
      <c r="E10" s="966">
        <v>5</v>
      </c>
      <c r="F10" s="966">
        <v>6</v>
      </c>
      <c r="G10" s="183">
        <v>7</v>
      </c>
      <c r="H10" s="183">
        <v>8</v>
      </c>
      <c r="I10" s="183">
        <v>9</v>
      </c>
      <c r="J10" s="183">
        <v>10</v>
      </c>
      <c r="K10" s="183">
        <v>11</v>
      </c>
      <c r="L10" s="183">
        <v>12</v>
      </c>
    </row>
    <row r="11" spans="1:19" ht="20.100000000000001" customHeight="1" x14ac:dyDescent="0.2">
      <c r="A11" s="1042">
        <v>1</v>
      </c>
      <c r="B11" s="213" t="s">
        <v>382</v>
      </c>
      <c r="C11" s="191">
        <v>690.07</v>
      </c>
      <c r="D11" s="191">
        <v>17.03</v>
      </c>
      <c r="E11" s="191">
        <v>570.73</v>
      </c>
      <c r="F11" s="191">
        <v>446.98</v>
      </c>
      <c r="G11" s="191">
        <f>D11+E11-F11</f>
        <v>140.77999999999997</v>
      </c>
      <c r="H11" s="1288" t="s">
        <v>395</v>
      </c>
      <c r="I11" s="1292"/>
      <c r="J11" s="1292"/>
      <c r="K11" s="1292"/>
      <c r="L11" s="1292"/>
      <c r="O11" s="11"/>
      <c r="P11" s="11"/>
      <c r="Q11" s="11"/>
    </row>
    <row r="12" spans="1:19" ht="20.100000000000001" customHeight="1" x14ac:dyDescent="0.2">
      <c r="A12" s="1042">
        <v>2</v>
      </c>
      <c r="B12" s="213" t="s">
        <v>383</v>
      </c>
      <c r="C12" s="191">
        <v>323.83</v>
      </c>
      <c r="D12" s="191">
        <v>4.62</v>
      </c>
      <c r="E12" s="191">
        <v>273.73</v>
      </c>
      <c r="F12" s="191">
        <v>218.39</v>
      </c>
      <c r="G12" s="191">
        <f t="shared" ref="G12:G23" si="0">D12+E12-F12</f>
        <v>59.960000000000036</v>
      </c>
      <c r="H12" s="1292"/>
      <c r="I12" s="1292"/>
      <c r="J12" s="1292"/>
      <c r="K12" s="1292"/>
      <c r="L12" s="1292"/>
      <c r="O12" s="11"/>
      <c r="P12" s="11"/>
      <c r="Q12" s="11"/>
    </row>
    <row r="13" spans="1:19" ht="20.100000000000001" customHeight="1" x14ac:dyDescent="0.2">
      <c r="A13" s="1042">
        <v>3</v>
      </c>
      <c r="B13" s="213" t="s">
        <v>384</v>
      </c>
      <c r="C13" s="191">
        <v>510.91</v>
      </c>
      <c r="D13" s="191">
        <v>11.38</v>
      </c>
      <c r="E13" s="191">
        <v>391.7</v>
      </c>
      <c r="F13" s="191">
        <v>336.86</v>
      </c>
      <c r="G13" s="191">
        <f t="shared" si="0"/>
        <v>66.21999999999997</v>
      </c>
      <c r="H13" s="1292"/>
      <c r="I13" s="1292"/>
      <c r="J13" s="1292"/>
      <c r="K13" s="1292"/>
      <c r="L13" s="1292"/>
      <c r="O13" s="11"/>
      <c r="P13" s="11"/>
      <c r="Q13" s="11"/>
    </row>
    <row r="14" spans="1:19" ht="20.100000000000001" customHeight="1" x14ac:dyDescent="0.2">
      <c r="A14" s="1042">
        <v>4</v>
      </c>
      <c r="B14" s="213" t="s">
        <v>385</v>
      </c>
      <c r="C14" s="191">
        <v>310.31</v>
      </c>
      <c r="D14" s="191">
        <v>42.25</v>
      </c>
      <c r="E14" s="191">
        <v>267.74</v>
      </c>
      <c r="F14" s="191">
        <v>213.25</v>
      </c>
      <c r="G14" s="191">
        <f t="shared" si="0"/>
        <v>96.740000000000009</v>
      </c>
      <c r="H14" s="1292"/>
      <c r="I14" s="1292"/>
      <c r="J14" s="1292"/>
      <c r="K14" s="1292"/>
      <c r="L14" s="1292"/>
      <c r="O14" s="11"/>
      <c r="P14" s="11"/>
      <c r="Q14" s="11"/>
    </row>
    <row r="15" spans="1:19" ht="20.100000000000001" customHeight="1" x14ac:dyDescent="0.2">
      <c r="A15" s="1042">
        <v>5</v>
      </c>
      <c r="B15" s="215" t="s">
        <v>386</v>
      </c>
      <c r="C15" s="191">
        <v>915.06</v>
      </c>
      <c r="D15" s="191">
        <v>22.58</v>
      </c>
      <c r="E15" s="191">
        <v>657.25</v>
      </c>
      <c r="F15" s="191">
        <v>594.02</v>
      </c>
      <c r="G15" s="191">
        <f t="shared" si="0"/>
        <v>85.810000000000059</v>
      </c>
      <c r="H15" s="1292"/>
      <c r="I15" s="1292"/>
      <c r="J15" s="1292"/>
      <c r="K15" s="1292"/>
      <c r="L15" s="1292"/>
      <c r="O15" s="11"/>
      <c r="P15" s="11"/>
      <c r="Q15" s="11"/>
    </row>
    <row r="16" spans="1:19" ht="20.100000000000001" customHeight="1" x14ac:dyDescent="0.2">
      <c r="A16" s="1042">
        <v>6</v>
      </c>
      <c r="B16" s="213" t="s">
        <v>387</v>
      </c>
      <c r="C16" s="191">
        <v>1230.4000000000001</v>
      </c>
      <c r="D16" s="191">
        <v>21.48</v>
      </c>
      <c r="E16" s="191">
        <v>869.72</v>
      </c>
      <c r="F16" s="191">
        <v>788.5</v>
      </c>
      <c r="G16" s="191">
        <f t="shared" si="0"/>
        <v>102.70000000000005</v>
      </c>
      <c r="H16" s="1292"/>
      <c r="I16" s="1292"/>
      <c r="J16" s="1292"/>
      <c r="K16" s="1292"/>
      <c r="L16" s="1292"/>
    </row>
    <row r="17" spans="1:15" ht="20.100000000000001" customHeight="1" x14ac:dyDescent="0.2">
      <c r="A17" s="1042">
        <v>7</v>
      </c>
      <c r="B17" s="215" t="s">
        <v>388</v>
      </c>
      <c r="C17" s="191">
        <v>884.05</v>
      </c>
      <c r="D17" s="191">
        <v>3.94</v>
      </c>
      <c r="E17" s="191">
        <v>755.09</v>
      </c>
      <c r="F17" s="191">
        <v>616.87</v>
      </c>
      <c r="G17" s="191">
        <f t="shared" si="0"/>
        <v>142.16000000000008</v>
      </c>
      <c r="H17" s="1292"/>
      <c r="I17" s="1292"/>
      <c r="J17" s="1292"/>
      <c r="K17" s="1292"/>
      <c r="L17" s="1292"/>
      <c r="O17" s="968"/>
    </row>
    <row r="18" spans="1:15" ht="20.100000000000001" customHeight="1" x14ac:dyDescent="0.2">
      <c r="A18" s="1042">
        <v>8</v>
      </c>
      <c r="B18" s="213" t="s">
        <v>389</v>
      </c>
      <c r="C18" s="191">
        <v>691.87</v>
      </c>
      <c r="D18" s="191">
        <v>0.54</v>
      </c>
      <c r="E18" s="191">
        <v>546.98</v>
      </c>
      <c r="F18" s="191">
        <v>447.79</v>
      </c>
      <c r="G18" s="191">
        <f t="shared" si="0"/>
        <v>99.729999999999961</v>
      </c>
      <c r="H18" s="1292"/>
      <c r="I18" s="1292"/>
      <c r="J18" s="1292"/>
      <c r="K18" s="1292"/>
      <c r="L18" s="1292"/>
      <c r="O18" s="968"/>
    </row>
    <row r="19" spans="1:15" ht="20.100000000000001" customHeight="1" x14ac:dyDescent="0.2">
      <c r="A19" s="1042">
        <v>9</v>
      </c>
      <c r="B19" s="213" t="s">
        <v>390</v>
      </c>
      <c r="C19" s="191">
        <v>516.04</v>
      </c>
      <c r="D19" s="191">
        <v>42.97</v>
      </c>
      <c r="E19" s="191">
        <v>413.23</v>
      </c>
      <c r="F19" s="191">
        <v>330.49</v>
      </c>
      <c r="G19" s="191">
        <f t="shared" si="0"/>
        <v>125.71000000000004</v>
      </c>
      <c r="H19" s="1292"/>
      <c r="I19" s="1292"/>
      <c r="J19" s="1292"/>
      <c r="K19" s="1292"/>
      <c r="L19" s="1292"/>
      <c r="O19" s="968"/>
    </row>
    <row r="20" spans="1:15" ht="20.100000000000001" customHeight="1" x14ac:dyDescent="0.2">
      <c r="A20" s="1042">
        <v>10</v>
      </c>
      <c r="B20" s="213" t="s">
        <v>391</v>
      </c>
      <c r="C20" s="191">
        <v>358.57</v>
      </c>
      <c r="D20" s="191">
        <v>8.52</v>
      </c>
      <c r="E20" s="191">
        <v>286.36</v>
      </c>
      <c r="F20" s="191">
        <v>244.67</v>
      </c>
      <c r="G20" s="191">
        <f t="shared" si="0"/>
        <v>50.210000000000008</v>
      </c>
      <c r="H20" s="1292"/>
      <c r="I20" s="1292"/>
      <c r="J20" s="1292"/>
      <c r="K20" s="1292"/>
      <c r="L20" s="1292"/>
      <c r="O20" s="968"/>
    </row>
    <row r="21" spans="1:15" ht="20.100000000000001" customHeight="1" x14ac:dyDescent="0.2">
      <c r="A21" s="1042">
        <v>11</v>
      </c>
      <c r="B21" s="213" t="s">
        <v>392</v>
      </c>
      <c r="C21" s="191">
        <v>813.09</v>
      </c>
      <c r="D21" s="191">
        <v>4.43</v>
      </c>
      <c r="E21" s="191">
        <v>662.45</v>
      </c>
      <c r="F21" s="191">
        <v>512.1</v>
      </c>
      <c r="G21" s="191">
        <f t="shared" si="0"/>
        <v>154.77999999999997</v>
      </c>
      <c r="H21" s="1292"/>
      <c r="I21" s="1292"/>
      <c r="J21" s="1292"/>
      <c r="K21" s="1292"/>
      <c r="L21" s="1292"/>
      <c r="O21" s="968"/>
    </row>
    <row r="22" spans="1:15" ht="20.100000000000001" customHeight="1" x14ac:dyDescent="0.2">
      <c r="A22" s="1042">
        <v>12</v>
      </c>
      <c r="B22" s="213" t="s">
        <v>393</v>
      </c>
      <c r="C22" s="191">
        <v>1302.6400000000001</v>
      </c>
      <c r="D22" s="191">
        <v>11.71</v>
      </c>
      <c r="E22" s="191">
        <v>997.51</v>
      </c>
      <c r="F22" s="191">
        <v>842.19</v>
      </c>
      <c r="G22" s="191">
        <f t="shared" si="0"/>
        <v>167.02999999999997</v>
      </c>
      <c r="H22" s="1292"/>
      <c r="I22" s="1292"/>
      <c r="J22" s="1292"/>
      <c r="K22" s="1292"/>
      <c r="L22" s="1292"/>
    </row>
    <row r="23" spans="1:15" ht="20.100000000000001" customHeight="1" x14ac:dyDescent="0.2">
      <c r="A23" s="1042">
        <v>13</v>
      </c>
      <c r="B23" s="213" t="s">
        <v>394</v>
      </c>
      <c r="C23" s="191">
        <v>417.71</v>
      </c>
      <c r="D23" s="191">
        <v>0.66</v>
      </c>
      <c r="E23" s="191">
        <v>313.17</v>
      </c>
      <c r="F23" s="191">
        <v>290</v>
      </c>
      <c r="G23" s="191">
        <f t="shared" si="0"/>
        <v>23.830000000000041</v>
      </c>
      <c r="H23" s="1292"/>
      <c r="I23" s="1292"/>
      <c r="J23" s="1292"/>
      <c r="K23" s="1292"/>
      <c r="L23" s="1292"/>
    </row>
    <row r="24" spans="1:15" s="11" customFormat="1" ht="20.100000000000001" customHeight="1" x14ac:dyDescent="0.2">
      <c r="A24" s="1288" t="s">
        <v>18</v>
      </c>
      <c r="B24" s="1288"/>
      <c r="C24" s="983">
        <f>SUM(C11:C23)</f>
        <v>8964.5499999999993</v>
      </c>
      <c r="D24" s="983">
        <f>SUM(D11:D23)</f>
        <v>192.11000000000004</v>
      </c>
      <c r="E24" s="983">
        <f>SUM(E11:E23)</f>
        <v>7005.66</v>
      </c>
      <c r="F24" s="983">
        <f>SUM(F11:F23)</f>
        <v>5882.1100000000006</v>
      </c>
      <c r="G24" s="983">
        <f>SUM(G11:G23)</f>
        <v>1315.6600000000003</v>
      </c>
      <c r="H24" s="1292"/>
      <c r="I24" s="1292"/>
      <c r="J24" s="1292"/>
      <c r="K24" s="1292"/>
      <c r="L24" s="1292"/>
    </row>
    <row r="25" spans="1:15" ht="15.75" customHeight="1" x14ac:dyDescent="0.2">
      <c r="A25" s="15" t="s">
        <v>168</v>
      </c>
      <c r="B25" s="16"/>
      <c r="C25" s="16"/>
      <c r="D25" s="16"/>
      <c r="E25" s="16"/>
      <c r="F25" s="16"/>
      <c r="G25" s="16"/>
      <c r="H25" s="16"/>
      <c r="I25" s="16"/>
      <c r="J25" s="11"/>
      <c r="K25" s="11"/>
      <c r="L25" s="11"/>
    </row>
    <row r="26" spans="1:15" ht="15.75" customHeight="1" x14ac:dyDescent="0.2">
      <c r="A26" s="11"/>
      <c r="B26" s="11"/>
      <c r="C26" s="11"/>
      <c r="D26" s="11"/>
      <c r="E26" s="11"/>
      <c r="F26" s="11"/>
      <c r="G26" s="11"/>
      <c r="H26" s="11"/>
      <c r="I26" s="11"/>
      <c r="J26" s="11"/>
      <c r="K26" s="11"/>
      <c r="L26" s="11"/>
    </row>
    <row r="27" spans="1:15" ht="14.25" customHeight="1" x14ac:dyDescent="0.2">
      <c r="A27" s="1302" t="s">
        <v>12</v>
      </c>
      <c r="B27" s="1302"/>
      <c r="C27" s="1302"/>
      <c r="D27" s="1302"/>
      <c r="E27" s="1302"/>
      <c r="F27" s="1302"/>
      <c r="G27" s="1302"/>
      <c r="H27" s="1302"/>
      <c r="I27" s="1302"/>
      <c r="J27" s="1302"/>
      <c r="K27" s="1302"/>
      <c r="L27" s="1302"/>
    </row>
    <row r="28" spans="1:15" x14ac:dyDescent="0.2">
      <c r="A28" s="1302" t="s">
        <v>13</v>
      </c>
      <c r="B28" s="1302"/>
      <c r="C28" s="1302"/>
      <c r="D28" s="1302"/>
      <c r="E28" s="1302"/>
      <c r="F28" s="1302"/>
      <c r="G28" s="1302"/>
      <c r="H28" s="1302"/>
      <c r="I28" s="1302"/>
      <c r="J28" s="1302"/>
      <c r="K28" s="1302"/>
      <c r="L28" s="1302"/>
    </row>
    <row r="29" spans="1:15" x14ac:dyDescent="0.2">
      <c r="A29" s="1302" t="s">
        <v>19</v>
      </c>
      <c r="B29" s="1302"/>
      <c r="C29" s="1302"/>
      <c r="D29" s="1302"/>
      <c r="E29" s="1302"/>
      <c r="F29" s="1302"/>
      <c r="G29" s="1302"/>
      <c r="H29" s="1302"/>
      <c r="I29" s="1302"/>
      <c r="J29" s="1302"/>
      <c r="K29" s="1302"/>
      <c r="L29" s="1302"/>
    </row>
    <row r="30" spans="1:15" x14ac:dyDescent="0.2">
      <c r="A30" s="11" t="s">
        <v>22</v>
      </c>
      <c r="B30" s="11"/>
      <c r="C30" s="11"/>
      <c r="D30" s="11"/>
      <c r="E30" s="11"/>
      <c r="F30" s="11"/>
      <c r="J30" s="1206" t="s">
        <v>84</v>
      </c>
      <c r="K30" s="1206"/>
      <c r="L30" s="1206"/>
      <c r="M30" s="1206"/>
    </row>
    <row r="31" spans="1:15" x14ac:dyDescent="0.2">
      <c r="A31" s="11"/>
    </row>
    <row r="32" spans="1:15" x14ac:dyDescent="0.2">
      <c r="A32" s="1298"/>
      <c r="B32" s="1298"/>
      <c r="C32" s="1298"/>
      <c r="D32" s="1298"/>
      <c r="E32" s="1298"/>
      <c r="F32" s="1298"/>
      <c r="G32" s="1298"/>
      <c r="H32" s="1298"/>
      <c r="I32" s="1298"/>
      <c r="J32" s="1298"/>
      <c r="K32" s="1298"/>
      <c r="L32" s="1298"/>
    </row>
  </sheetData>
  <mergeCells count="18">
    <mergeCell ref="I7:L7"/>
    <mergeCell ref="A29:L29"/>
    <mergeCell ref="F6:L6"/>
    <mergeCell ref="L1:N1"/>
    <mergeCell ref="A2:L2"/>
    <mergeCell ref="A3:L3"/>
    <mergeCell ref="A4:L4"/>
    <mergeCell ref="A6:C6"/>
    <mergeCell ref="A32:L32"/>
    <mergeCell ref="A8:A9"/>
    <mergeCell ref="B8:B9"/>
    <mergeCell ref="C8:G8"/>
    <mergeCell ref="H8:L8"/>
    <mergeCell ref="A27:L27"/>
    <mergeCell ref="A28:L28"/>
    <mergeCell ref="J30:M30"/>
    <mergeCell ref="H11:L24"/>
    <mergeCell ref="A24:B24"/>
  </mergeCells>
  <phoneticPr fontId="0" type="noConversion"/>
  <printOptions horizontalCentered="1"/>
  <pageMargins left="0.49" right="0.35" top="0.23622047244094491" bottom="0" header="0.31496062992125984" footer="0.31496062992125984"/>
  <pageSetup paperSize="9" orientation="landscape" r:id="rId1"/>
  <rowBreaks count="1" manualBreakCount="1">
    <brk id="3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2:S37"/>
  <sheetViews>
    <sheetView view="pageBreakPreview" topLeftCell="A15" zoomScaleSheetLayoutView="100" workbookViewId="0">
      <selection activeCell="I27" sqref="I27"/>
    </sheetView>
  </sheetViews>
  <sheetFormatPr defaultRowHeight="12.75" x14ac:dyDescent="0.2"/>
  <cols>
    <col min="1" max="1" width="5.7109375" style="82" customWidth="1"/>
    <col min="2" max="2" width="13.42578125" style="82" customWidth="1"/>
    <col min="3" max="3" width="13" style="82" customWidth="1"/>
    <col min="4" max="4" width="12" style="82" customWidth="1"/>
    <col min="5" max="5" width="12.42578125" style="82" customWidth="1"/>
    <col min="6" max="6" width="14.42578125" style="82" customWidth="1"/>
    <col min="7" max="7" width="14.7109375" style="82" customWidth="1"/>
    <col min="8" max="8" width="13.5703125" style="82" customWidth="1"/>
    <col min="9" max="10" width="12.42578125" style="82" customWidth="1"/>
    <col min="11" max="11" width="15.85546875" style="82" customWidth="1"/>
    <col min="12" max="12" width="13.140625" style="82" customWidth="1"/>
    <col min="13" max="13" width="15.85546875" style="82" customWidth="1"/>
    <col min="14" max="16384" width="9.140625" style="82"/>
  </cols>
  <sheetData>
    <row r="2" spans="1:19" x14ac:dyDescent="0.2">
      <c r="K2" s="1299" t="s">
        <v>224</v>
      </c>
      <c r="L2" s="1299"/>
      <c r="M2" s="1299"/>
    </row>
    <row r="3" spans="1:19" ht="12.75" customHeight="1" x14ac:dyDescent="0.2"/>
    <row r="4" spans="1:19" ht="15.75" x14ac:dyDescent="0.25">
      <c r="A4" s="1349" t="s">
        <v>0</v>
      </c>
      <c r="B4" s="1349"/>
      <c r="C4" s="1349"/>
      <c r="D4" s="1349"/>
      <c r="E4" s="1349"/>
      <c r="F4" s="1349"/>
      <c r="G4" s="1349"/>
      <c r="H4" s="1349"/>
      <c r="I4" s="1349"/>
      <c r="J4" s="1349"/>
      <c r="K4" s="1349"/>
      <c r="L4" s="1349"/>
      <c r="M4" s="1349"/>
    </row>
    <row r="5" spans="1:19" ht="15.75" x14ac:dyDescent="0.25">
      <c r="A5" s="1273" t="s">
        <v>985</v>
      </c>
      <c r="B5" s="1273"/>
      <c r="C5" s="1273"/>
      <c r="D5" s="1273"/>
      <c r="E5" s="1273"/>
      <c r="F5" s="1273"/>
      <c r="G5" s="1273"/>
      <c r="H5" s="1273"/>
      <c r="I5" s="1273"/>
      <c r="J5" s="1273"/>
      <c r="K5" s="1273"/>
      <c r="L5" s="1273"/>
      <c r="M5" s="1273"/>
      <c r="N5" s="67"/>
      <c r="O5" s="67"/>
      <c r="P5" s="67"/>
      <c r="Q5" s="67"/>
      <c r="R5" s="67"/>
      <c r="S5" s="67"/>
    </row>
    <row r="6" spans="1:19" ht="10.5" customHeight="1" x14ac:dyDescent="0.2"/>
    <row r="7" spans="1:19" ht="18" x14ac:dyDescent="0.25">
      <c r="A7" s="1343" t="s">
        <v>1004</v>
      </c>
      <c r="B7" s="1343"/>
      <c r="C7" s="1343"/>
      <c r="D7" s="1343"/>
      <c r="E7" s="1343"/>
      <c r="F7" s="1343"/>
      <c r="G7" s="1343"/>
      <c r="H7" s="1343"/>
      <c r="I7" s="1343"/>
      <c r="J7" s="1343"/>
      <c r="K7" s="1343"/>
      <c r="L7" s="1343"/>
      <c r="M7" s="1343"/>
    </row>
    <row r="8" spans="1:19" ht="15.75" x14ac:dyDescent="0.25">
      <c r="B8" s="83"/>
      <c r="C8" s="83"/>
      <c r="D8" s="83"/>
      <c r="E8" s="83"/>
      <c r="F8" s="83"/>
      <c r="G8" s="83"/>
      <c r="H8" s="83"/>
      <c r="L8" s="1345" t="s">
        <v>202</v>
      </c>
      <c r="M8" s="1345"/>
    </row>
    <row r="9" spans="1:19" x14ac:dyDescent="0.2">
      <c r="A9" s="1284" t="s">
        <v>452</v>
      </c>
      <c r="B9" s="1284"/>
      <c r="C9" s="1284"/>
      <c r="D9" s="438"/>
      <c r="E9" s="438"/>
      <c r="F9" s="438"/>
      <c r="G9" s="439"/>
      <c r="H9" s="440"/>
      <c r="I9" s="440"/>
      <c r="J9" s="440"/>
      <c r="K9" s="1274" t="s">
        <v>1050</v>
      </c>
      <c r="L9" s="1274"/>
      <c r="M9" s="1274"/>
    </row>
    <row r="10" spans="1:19" ht="15.75" customHeight="1" x14ac:dyDescent="0.2">
      <c r="A10" s="1344" t="s">
        <v>25</v>
      </c>
      <c r="B10" s="1344" t="s">
        <v>3</v>
      </c>
      <c r="C10" s="1344" t="s">
        <v>805</v>
      </c>
      <c r="D10" s="1344" t="s">
        <v>774</v>
      </c>
      <c r="E10" s="1344" t="s">
        <v>240</v>
      </c>
      <c r="F10" s="1344" t="s">
        <v>1068</v>
      </c>
      <c r="G10" s="1344"/>
      <c r="H10" s="1344" t="s">
        <v>199</v>
      </c>
      <c r="I10" s="1344"/>
      <c r="J10" s="1346" t="s">
        <v>567</v>
      </c>
      <c r="K10" s="1344" t="s">
        <v>201</v>
      </c>
      <c r="L10" s="1344" t="s">
        <v>254</v>
      </c>
      <c r="M10" s="1344" t="s">
        <v>253</v>
      </c>
    </row>
    <row r="11" spans="1:19" x14ac:dyDescent="0.2">
      <c r="A11" s="1344"/>
      <c r="B11" s="1344"/>
      <c r="C11" s="1344"/>
      <c r="D11" s="1344"/>
      <c r="E11" s="1344"/>
      <c r="F11" s="1344"/>
      <c r="G11" s="1344"/>
      <c r="H11" s="1344"/>
      <c r="I11" s="1344"/>
      <c r="J11" s="1347"/>
      <c r="K11" s="1344"/>
      <c r="L11" s="1344"/>
      <c r="M11" s="1344"/>
    </row>
    <row r="12" spans="1:19" ht="41.25" customHeight="1" x14ac:dyDescent="0.2">
      <c r="A12" s="1344"/>
      <c r="B12" s="1344"/>
      <c r="C12" s="1344"/>
      <c r="D12" s="1344"/>
      <c r="E12" s="1344"/>
      <c r="F12" s="218" t="s">
        <v>200</v>
      </c>
      <c r="G12" s="218" t="s">
        <v>255</v>
      </c>
      <c r="H12" s="218" t="s">
        <v>200</v>
      </c>
      <c r="I12" s="553" t="s">
        <v>255</v>
      </c>
      <c r="J12" s="1348"/>
      <c r="K12" s="1344"/>
      <c r="L12" s="1344"/>
      <c r="M12" s="1344"/>
    </row>
    <row r="13" spans="1:19" x14ac:dyDescent="0.2">
      <c r="A13" s="237">
        <v>1</v>
      </c>
      <c r="B13" s="237">
        <v>2</v>
      </c>
      <c r="C13" s="975">
        <v>3</v>
      </c>
      <c r="D13" s="975">
        <v>4</v>
      </c>
      <c r="E13" s="975">
        <v>5</v>
      </c>
      <c r="F13" s="975">
        <v>6</v>
      </c>
      <c r="G13" s="975">
        <v>7</v>
      </c>
      <c r="H13" s="975">
        <v>8</v>
      </c>
      <c r="I13" s="975">
        <v>9</v>
      </c>
      <c r="J13" s="975">
        <v>10</v>
      </c>
      <c r="K13" s="975">
        <v>11</v>
      </c>
      <c r="L13" s="222">
        <v>12</v>
      </c>
      <c r="M13" s="222">
        <v>13</v>
      </c>
    </row>
    <row r="14" spans="1:19" ht="24.95" customHeight="1" x14ac:dyDescent="0.2">
      <c r="A14" s="182">
        <v>1</v>
      </c>
      <c r="B14" s="943" t="s">
        <v>382</v>
      </c>
      <c r="C14" s="318">
        <v>37.94</v>
      </c>
      <c r="D14" s="318">
        <v>-0.27</v>
      </c>
      <c r="E14" s="318">
        <v>37.26</v>
      </c>
      <c r="F14" s="1036">
        <v>1005.6899999999999</v>
      </c>
      <c r="G14" s="1036">
        <v>30.67511</v>
      </c>
      <c r="H14" s="1034">
        <v>937.06</v>
      </c>
      <c r="I14" s="1034">
        <v>28.616209999999999</v>
      </c>
      <c r="J14" s="1114">
        <f>G14-I14</f>
        <v>2.0589000000000013</v>
      </c>
      <c r="K14" s="1114">
        <f>(D14+E14)-I14</f>
        <v>8.3737899999999961</v>
      </c>
      <c r="L14" s="974">
        <v>0</v>
      </c>
      <c r="M14" s="194">
        <f>L14</f>
        <v>0</v>
      </c>
    </row>
    <row r="15" spans="1:19" ht="24.95" customHeight="1" x14ac:dyDescent="0.2">
      <c r="A15" s="182">
        <v>2</v>
      </c>
      <c r="B15" s="943" t="s">
        <v>383</v>
      </c>
      <c r="C15" s="318">
        <v>18.16</v>
      </c>
      <c r="D15" s="318">
        <v>-0.06</v>
      </c>
      <c r="E15" s="318">
        <v>18.53</v>
      </c>
      <c r="F15" s="1036">
        <v>498.28999999999996</v>
      </c>
      <c r="G15" s="1036">
        <v>15.188269999999999</v>
      </c>
      <c r="H15" s="1034">
        <v>463.36</v>
      </c>
      <c r="I15" s="1034">
        <v>14.140370000000001</v>
      </c>
      <c r="J15" s="1114">
        <f t="shared" ref="J15:J26" si="0">G15-I15</f>
        <v>1.0478999999999985</v>
      </c>
      <c r="K15" s="1114">
        <f t="shared" ref="K15:K26" si="1">(D15+E15)-I15</f>
        <v>4.3296300000000016</v>
      </c>
      <c r="L15" s="974">
        <v>0</v>
      </c>
      <c r="M15" s="194">
        <f>L15</f>
        <v>0</v>
      </c>
    </row>
    <row r="16" spans="1:19" ht="24.95" customHeight="1" x14ac:dyDescent="0.2">
      <c r="A16" s="182">
        <v>3</v>
      </c>
      <c r="B16" s="943" t="s">
        <v>384</v>
      </c>
      <c r="C16" s="318">
        <v>30.38</v>
      </c>
      <c r="D16" s="318">
        <v>-0.47</v>
      </c>
      <c r="E16" s="318">
        <v>29.6</v>
      </c>
      <c r="F16" s="1036">
        <v>733.43000000000006</v>
      </c>
      <c r="G16" s="1036">
        <v>22.552970000000002</v>
      </c>
      <c r="H16" s="1034">
        <v>733.43000000000006</v>
      </c>
      <c r="I16" s="1034">
        <v>22.552969999999998</v>
      </c>
      <c r="J16" s="1114">
        <f t="shared" si="0"/>
        <v>0</v>
      </c>
      <c r="K16" s="1114">
        <f t="shared" si="1"/>
        <v>6.5770300000000042</v>
      </c>
      <c r="L16" s="974">
        <v>0</v>
      </c>
      <c r="M16" s="194">
        <f t="shared" ref="M16:M26" si="2">L16</f>
        <v>0</v>
      </c>
    </row>
    <row r="17" spans="1:17" ht="24.95" customHeight="1" x14ac:dyDescent="0.2">
      <c r="A17" s="182">
        <v>4</v>
      </c>
      <c r="B17" s="943" t="s">
        <v>385</v>
      </c>
      <c r="C17" s="318">
        <v>17.61</v>
      </c>
      <c r="D17" s="318">
        <v>-0.2</v>
      </c>
      <c r="E17" s="318">
        <v>18.100000000000001</v>
      </c>
      <c r="F17" s="1036">
        <v>490.57799999999997</v>
      </c>
      <c r="G17" s="1036">
        <v>14.954510000000001</v>
      </c>
      <c r="H17" s="1034">
        <v>453.81799999999998</v>
      </c>
      <c r="I17" s="1034">
        <v>13.851710000000001</v>
      </c>
      <c r="J17" s="1114">
        <f t="shared" si="0"/>
        <v>1.1028000000000002</v>
      </c>
      <c r="K17" s="1114">
        <f t="shared" si="1"/>
        <v>4.0482900000000015</v>
      </c>
      <c r="L17" s="974">
        <v>0</v>
      </c>
      <c r="M17" s="194">
        <f t="shared" si="2"/>
        <v>0</v>
      </c>
    </row>
    <row r="18" spans="1:17" ht="24.95" customHeight="1" x14ac:dyDescent="0.2">
      <c r="A18" s="182">
        <v>5</v>
      </c>
      <c r="B18" s="944" t="s">
        <v>386</v>
      </c>
      <c r="C18" s="318">
        <v>54.43</v>
      </c>
      <c r="D18" s="318">
        <v>-1.87</v>
      </c>
      <c r="E18" s="318">
        <v>51.18</v>
      </c>
      <c r="F18" s="1036">
        <v>1276.32</v>
      </c>
      <c r="G18" s="1036">
        <v>39.246830000000003</v>
      </c>
      <c r="H18" s="1034">
        <v>1134.174</v>
      </c>
      <c r="I18" s="1034">
        <v>34.875830000000001</v>
      </c>
      <c r="J18" s="1114">
        <f t="shared" si="0"/>
        <v>4.3710000000000022</v>
      </c>
      <c r="K18" s="1114">
        <f t="shared" si="1"/>
        <v>14.434170000000002</v>
      </c>
      <c r="L18" s="974">
        <v>0</v>
      </c>
      <c r="M18" s="194">
        <f t="shared" si="2"/>
        <v>0</v>
      </c>
    </row>
    <row r="19" spans="1:17" s="84" customFormat="1" ht="24.95" customHeight="1" x14ac:dyDescent="0.2">
      <c r="A19" s="182">
        <v>6</v>
      </c>
      <c r="B19" s="943" t="s">
        <v>387</v>
      </c>
      <c r="C19" s="318">
        <v>89.31</v>
      </c>
      <c r="D19" s="318">
        <v>-8.85</v>
      </c>
      <c r="E19" s="318">
        <v>85.35</v>
      </c>
      <c r="F19" s="1036">
        <v>2076.64</v>
      </c>
      <c r="G19" s="1036">
        <v>63.856679999999997</v>
      </c>
      <c r="H19" s="1034">
        <v>1806.57</v>
      </c>
      <c r="I19" s="1034">
        <v>55.552030000000002</v>
      </c>
      <c r="J19" s="1114">
        <f t="shared" si="0"/>
        <v>8.3046499999999952</v>
      </c>
      <c r="K19" s="1114">
        <f t="shared" si="1"/>
        <v>20.947969999999998</v>
      </c>
      <c r="L19" s="974">
        <v>0</v>
      </c>
      <c r="M19" s="194">
        <f t="shared" si="2"/>
        <v>0</v>
      </c>
      <c r="N19" s="82"/>
    </row>
    <row r="20" spans="1:17" s="84" customFormat="1" ht="24.95" customHeight="1" x14ac:dyDescent="0.2">
      <c r="A20" s="182">
        <v>7</v>
      </c>
      <c r="B20" s="944" t="s">
        <v>388</v>
      </c>
      <c r="C20" s="318">
        <v>49.61</v>
      </c>
      <c r="D20" s="318">
        <v>-0.21</v>
      </c>
      <c r="E20" s="318">
        <v>50.46</v>
      </c>
      <c r="F20" s="1036">
        <v>1359.12</v>
      </c>
      <c r="G20" s="1036">
        <v>41.430700000000002</v>
      </c>
      <c r="H20" s="1034">
        <v>1265.1799999999998</v>
      </c>
      <c r="I20" s="1034">
        <v>38.612499999999997</v>
      </c>
      <c r="J20" s="1114">
        <f t="shared" si="0"/>
        <v>2.8182000000000045</v>
      </c>
      <c r="K20" s="1114">
        <f t="shared" si="1"/>
        <v>11.637500000000003</v>
      </c>
      <c r="L20" s="974">
        <v>0</v>
      </c>
      <c r="M20" s="194">
        <f t="shared" si="2"/>
        <v>0</v>
      </c>
      <c r="N20" s="82"/>
      <c r="P20" s="84">
        <v>4445.34</v>
      </c>
      <c r="Q20" s="84">
        <v>135.07</v>
      </c>
    </row>
    <row r="21" spans="1:17" ht="24.95" customHeight="1" x14ac:dyDescent="0.2">
      <c r="A21" s="182">
        <v>8</v>
      </c>
      <c r="B21" s="943" t="s">
        <v>389</v>
      </c>
      <c r="C21" s="318">
        <v>38.19</v>
      </c>
      <c r="D21" s="318">
        <v>-1.32</v>
      </c>
      <c r="E21" s="318">
        <v>37.94</v>
      </c>
      <c r="F21" s="1035">
        <v>961.84</v>
      </c>
      <c r="G21" s="1035">
        <v>29.527260000000002</v>
      </c>
      <c r="H21" s="1034">
        <v>949.04</v>
      </c>
      <c r="I21" s="1034">
        <v>29.143260000000001</v>
      </c>
      <c r="J21" s="1114">
        <f t="shared" si="0"/>
        <v>0.38400000000000034</v>
      </c>
      <c r="K21" s="1114">
        <f t="shared" si="1"/>
        <v>7.4767399999999959</v>
      </c>
      <c r="L21" s="974">
        <v>0</v>
      </c>
      <c r="M21" s="194">
        <f t="shared" si="2"/>
        <v>0</v>
      </c>
      <c r="P21" s="82">
        <v>3883.76</v>
      </c>
      <c r="Q21" s="82">
        <v>119.43</v>
      </c>
    </row>
    <row r="22" spans="1:17" ht="24.95" customHeight="1" x14ac:dyDescent="0.2">
      <c r="A22" s="182">
        <v>9</v>
      </c>
      <c r="B22" s="943" t="s">
        <v>390</v>
      </c>
      <c r="C22" s="318">
        <v>27.53</v>
      </c>
      <c r="D22" s="318">
        <v>-0.08</v>
      </c>
      <c r="E22" s="318">
        <v>28.37</v>
      </c>
      <c r="F22" s="1035">
        <v>767.04</v>
      </c>
      <c r="G22" s="1035">
        <v>23.014220000000002</v>
      </c>
      <c r="H22" s="1034">
        <v>715.18999999999994</v>
      </c>
      <c r="I22" s="1034">
        <v>21.458780000000001</v>
      </c>
      <c r="J22" s="1114">
        <f t="shared" si="0"/>
        <v>1.5554400000000008</v>
      </c>
      <c r="K22" s="1114">
        <f t="shared" si="1"/>
        <v>6.8312200000000018</v>
      </c>
      <c r="L22" s="974">
        <v>0</v>
      </c>
      <c r="M22" s="194">
        <f t="shared" si="2"/>
        <v>0</v>
      </c>
      <c r="P22" s="82">
        <v>5181.07</v>
      </c>
      <c r="Q22" s="82">
        <v>158.94999999999999</v>
      </c>
    </row>
    <row r="23" spans="1:17" ht="24.95" customHeight="1" x14ac:dyDescent="0.2">
      <c r="A23" s="182">
        <v>10</v>
      </c>
      <c r="B23" s="943" t="s">
        <v>391</v>
      </c>
      <c r="C23" s="318">
        <v>19.239999999999998</v>
      </c>
      <c r="D23" s="318">
        <v>-0.81</v>
      </c>
      <c r="E23" s="318">
        <v>20.47</v>
      </c>
      <c r="F23" s="1035">
        <v>513.12</v>
      </c>
      <c r="G23" s="1035">
        <v>15.778460000000001</v>
      </c>
      <c r="H23" s="1034">
        <v>513.12</v>
      </c>
      <c r="I23" s="1034">
        <v>15.778460000000001</v>
      </c>
      <c r="J23" s="1114">
        <f t="shared" si="0"/>
        <v>0</v>
      </c>
      <c r="K23" s="1114">
        <f t="shared" si="1"/>
        <v>3.8815399999999993</v>
      </c>
      <c r="L23" s="974">
        <v>0</v>
      </c>
      <c r="M23" s="194">
        <f t="shared" si="2"/>
        <v>0</v>
      </c>
      <c r="P23" s="82">
        <f>SUM(P20:P22)</f>
        <v>13510.17</v>
      </c>
      <c r="Q23" s="82">
        <f>SUM(Q20:Q22)</f>
        <v>413.45</v>
      </c>
    </row>
    <row r="24" spans="1:17" ht="24.95" customHeight="1" x14ac:dyDescent="0.2">
      <c r="A24" s="182">
        <v>11</v>
      </c>
      <c r="B24" s="943" t="s">
        <v>392</v>
      </c>
      <c r="C24" s="318">
        <v>44.45</v>
      </c>
      <c r="D24" s="318">
        <v>-1.94</v>
      </c>
      <c r="E24" s="318">
        <v>43.62</v>
      </c>
      <c r="F24" s="1036">
        <v>1178.0899999999999</v>
      </c>
      <c r="G24" s="1036">
        <v>36.226309999999998</v>
      </c>
      <c r="H24" s="1034">
        <v>1097.97</v>
      </c>
      <c r="I24" s="1034">
        <v>33.762610000000002</v>
      </c>
      <c r="J24" s="1114">
        <f t="shared" si="0"/>
        <v>2.4636999999999958</v>
      </c>
      <c r="K24" s="1114">
        <f t="shared" si="1"/>
        <v>7.9173899999999975</v>
      </c>
      <c r="L24" s="974">
        <v>0</v>
      </c>
      <c r="M24" s="194">
        <f t="shared" si="2"/>
        <v>0</v>
      </c>
    </row>
    <row r="25" spans="1:17" ht="24.95" customHeight="1" x14ac:dyDescent="0.2">
      <c r="A25" s="182">
        <v>12</v>
      </c>
      <c r="B25" s="943" t="s">
        <v>393</v>
      </c>
      <c r="C25" s="318">
        <v>81.31</v>
      </c>
      <c r="D25" s="318">
        <v>0.19</v>
      </c>
      <c r="E25" s="318">
        <v>75.75</v>
      </c>
      <c r="F25" s="1036">
        <v>2030.7300000000002</v>
      </c>
      <c r="G25" s="1036">
        <v>61.949530000000003</v>
      </c>
      <c r="H25" s="1034">
        <v>1909.7900000000002</v>
      </c>
      <c r="I25" s="1034">
        <v>58.321330000000003</v>
      </c>
      <c r="J25" s="1114">
        <f t="shared" si="0"/>
        <v>3.6281999999999996</v>
      </c>
      <c r="K25" s="1114">
        <f t="shared" si="1"/>
        <v>17.618669999999995</v>
      </c>
      <c r="L25" s="974">
        <v>0</v>
      </c>
      <c r="M25" s="194">
        <f t="shared" si="2"/>
        <v>0</v>
      </c>
    </row>
    <row r="26" spans="1:17" ht="24.95" customHeight="1" x14ac:dyDescent="0.2">
      <c r="A26" s="182">
        <v>13</v>
      </c>
      <c r="B26" s="943" t="s">
        <v>394</v>
      </c>
      <c r="C26" s="318">
        <v>24.84</v>
      </c>
      <c r="D26" s="318">
        <v>-0.97</v>
      </c>
      <c r="E26" s="318">
        <v>24.78</v>
      </c>
      <c r="F26" s="1036">
        <v>619.28</v>
      </c>
      <c r="G26" s="1036">
        <v>19.04288</v>
      </c>
      <c r="H26" s="1034">
        <v>544.70000000000005</v>
      </c>
      <c r="I26" s="1034">
        <v>16.74954</v>
      </c>
      <c r="J26" s="1114">
        <f t="shared" si="0"/>
        <v>2.2933400000000006</v>
      </c>
      <c r="K26" s="1114">
        <f t="shared" si="1"/>
        <v>7.0604600000000026</v>
      </c>
      <c r="L26" s="974">
        <v>0</v>
      </c>
      <c r="M26" s="194">
        <f t="shared" si="2"/>
        <v>0</v>
      </c>
    </row>
    <row r="27" spans="1:17" x14ac:dyDescent="0.2">
      <c r="A27" s="182" t="s">
        <v>18</v>
      </c>
      <c r="B27" s="206"/>
      <c r="C27" s="976">
        <f>SUM(C14:C26)</f>
        <v>533</v>
      </c>
      <c r="D27" s="977">
        <f t="shared" ref="D27:M27" si="3">SUM(D14:D26)</f>
        <v>-16.860000000000003</v>
      </c>
      <c r="E27" s="976">
        <f t="shared" si="3"/>
        <v>521.41</v>
      </c>
      <c r="F27" s="976">
        <f t="shared" si="3"/>
        <v>13510.168000000001</v>
      </c>
      <c r="G27" s="976">
        <f t="shared" si="3"/>
        <v>413.44373000000002</v>
      </c>
      <c r="H27" s="976">
        <f t="shared" si="3"/>
        <v>12523.402000000002</v>
      </c>
      <c r="I27" s="976">
        <f t="shared" si="3"/>
        <v>383.41559999999998</v>
      </c>
      <c r="J27" s="976">
        <f t="shared" si="3"/>
        <v>30.028130000000001</v>
      </c>
      <c r="K27" s="976">
        <f t="shared" si="3"/>
        <v>121.1344</v>
      </c>
      <c r="L27" s="195">
        <f t="shared" si="3"/>
        <v>0</v>
      </c>
      <c r="M27" s="195">
        <f t="shared" si="3"/>
        <v>0</v>
      </c>
    </row>
    <row r="28" spans="1:17" x14ac:dyDescent="0.2">
      <c r="A28" s="110" t="s">
        <v>706</v>
      </c>
      <c r="I28" s="1126">
        <f>I27/G27</f>
        <v>0.92737069685395879</v>
      </c>
    </row>
    <row r="29" spans="1:17" x14ac:dyDescent="0.2">
      <c r="A29" s="753" t="s">
        <v>813</v>
      </c>
    </row>
    <row r="30" spans="1:17" x14ac:dyDescent="0.2">
      <c r="A30" s="753" t="s">
        <v>814</v>
      </c>
    </row>
    <row r="32" spans="1:17" ht="15.75" customHeight="1" x14ac:dyDescent="0.2"/>
    <row r="33" spans="1:14" ht="15.75" customHeight="1" x14ac:dyDescent="0.2">
      <c r="A33" s="1302" t="s">
        <v>12</v>
      </c>
      <c r="B33" s="1302"/>
      <c r="C33" s="1302"/>
      <c r="D33" s="1302"/>
      <c r="E33" s="1302"/>
      <c r="F33" s="1302"/>
      <c r="G33" s="1302"/>
      <c r="H33" s="1302"/>
      <c r="I33" s="1302"/>
      <c r="J33" s="1302"/>
      <c r="K33" s="1302"/>
      <c r="L33" s="1302"/>
      <c r="M33" s="1302"/>
      <c r="N33" s="12"/>
    </row>
    <row r="34" spans="1:14" ht="15.75" customHeight="1" x14ac:dyDescent="0.2">
      <c r="A34" s="1302" t="s">
        <v>13</v>
      </c>
      <c r="B34" s="1302"/>
      <c r="C34" s="1302"/>
      <c r="D34" s="1302"/>
      <c r="E34" s="1302"/>
      <c r="F34" s="1302"/>
      <c r="G34" s="1302"/>
      <c r="H34" s="1302"/>
      <c r="I34" s="1302"/>
      <c r="J34" s="1302"/>
      <c r="K34" s="1302"/>
      <c r="L34" s="1302"/>
      <c r="M34" s="1302"/>
      <c r="N34" s="12"/>
    </row>
    <row r="35" spans="1:14" ht="12.75" customHeight="1" x14ac:dyDescent="0.2">
      <c r="A35" s="1302" t="s">
        <v>19</v>
      </c>
      <c r="B35" s="1302"/>
      <c r="C35" s="1302"/>
      <c r="D35" s="1302"/>
      <c r="E35" s="1302"/>
      <c r="F35" s="1302"/>
      <c r="G35" s="1302"/>
      <c r="H35" s="1302"/>
      <c r="I35" s="1302"/>
      <c r="J35" s="1302"/>
      <c r="K35" s="1302"/>
      <c r="L35" s="1302"/>
      <c r="M35" s="1302"/>
      <c r="N35" s="12"/>
    </row>
    <row r="36" spans="1:14" x14ac:dyDescent="0.2">
      <c r="A36" s="11" t="s">
        <v>604</v>
      </c>
      <c r="B36" s="11"/>
      <c r="C36" s="11"/>
      <c r="D36" s="11"/>
      <c r="E36" s="11"/>
      <c r="F36" s="11"/>
      <c r="G36" s="12"/>
      <c r="H36" s="12"/>
      <c r="I36" s="12"/>
      <c r="J36" s="12"/>
      <c r="L36" s="24" t="s">
        <v>84</v>
      </c>
      <c r="M36" s="24"/>
      <c r="N36" s="24"/>
    </row>
    <row r="37" spans="1:14" x14ac:dyDescent="0.2">
      <c r="A37" s="11"/>
      <c r="B37" s="12"/>
      <c r="C37" s="12"/>
      <c r="D37" s="12"/>
      <c r="E37" s="12"/>
      <c r="F37" s="12"/>
      <c r="G37" s="12"/>
      <c r="H37" s="12"/>
      <c r="I37" s="12"/>
      <c r="J37" s="12"/>
      <c r="K37" s="12"/>
      <c r="L37" s="12"/>
      <c r="M37" s="12"/>
      <c r="N37" s="12"/>
    </row>
  </sheetData>
  <mergeCells count="21">
    <mergeCell ref="A35:M35"/>
    <mergeCell ref="K10:K12"/>
    <mergeCell ref="D10:D12"/>
    <mergeCell ref="E10:E12"/>
    <mergeCell ref="A33:M33"/>
    <mergeCell ref="A34:M34"/>
    <mergeCell ref="A7:M7"/>
    <mergeCell ref="F10:G11"/>
    <mergeCell ref="A5:M5"/>
    <mergeCell ref="K9:M9"/>
    <mergeCell ref="K2:M2"/>
    <mergeCell ref="C10:C12"/>
    <mergeCell ref="L8:M8"/>
    <mergeCell ref="J10:J12"/>
    <mergeCell ref="A10:A12"/>
    <mergeCell ref="B10:B12"/>
    <mergeCell ref="L10:L12"/>
    <mergeCell ref="A4:M4"/>
    <mergeCell ref="M10:M12"/>
    <mergeCell ref="A9:C9"/>
    <mergeCell ref="H10:I11"/>
  </mergeCells>
  <printOptions horizontalCentered="1"/>
  <pageMargins left="0.41" right="0.38" top="0.23622047244094491" bottom="0" header="0.31496062992125984" footer="0.31496062992125984"/>
  <pageSetup paperSize="9" scale="8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sheetPr>
  <dimension ref="A1:N31"/>
  <sheetViews>
    <sheetView view="pageBreakPreview" topLeftCell="A6" zoomScale="98" zoomScaleNormal="100" zoomScaleSheetLayoutView="98" workbookViewId="0">
      <selection activeCell="O10" sqref="O10"/>
    </sheetView>
  </sheetViews>
  <sheetFormatPr defaultRowHeight="12.75" x14ac:dyDescent="0.2"/>
  <cols>
    <col min="1" max="1" width="6.140625" customWidth="1"/>
    <col min="2" max="3" width="14.5703125" customWidth="1"/>
    <col min="4" max="4" width="13.7109375" customWidth="1"/>
    <col min="5" max="5" width="8.85546875" customWidth="1"/>
    <col min="6" max="6" width="13.42578125" customWidth="1"/>
    <col min="7" max="7" width="11" customWidth="1"/>
    <col min="8" max="8" width="11.7109375" customWidth="1"/>
    <col min="9" max="9" width="11.5703125" customWidth="1"/>
    <col min="10" max="10" width="9.42578125" customWidth="1"/>
    <col min="11" max="11" width="13.140625" customWidth="1"/>
    <col min="12" max="12" width="10.7109375" customWidth="1"/>
  </cols>
  <sheetData>
    <row r="1" spans="1:14" x14ac:dyDescent="0.2">
      <c r="D1" s="24"/>
      <c r="E1" s="24"/>
      <c r="F1" s="24"/>
      <c r="G1" s="24"/>
      <c r="H1" s="24"/>
      <c r="I1" s="24"/>
      <c r="J1" s="24"/>
      <c r="K1" s="274" t="s">
        <v>494</v>
      </c>
      <c r="M1" s="273"/>
    </row>
    <row r="2" spans="1:14" ht="15" x14ac:dyDescent="0.2">
      <c r="A2" s="1296" t="s">
        <v>0</v>
      </c>
      <c r="B2" s="1296"/>
      <c r="C2" s="1296"/>
      <c r="D2" s="1296"/>
      <c r="E2" s="1296"/>
      <c r="F2" s="1296"/>
      <c r="G2" s="1296"/>
      <c r="H2" s="1296"/>
      <c r="I2" s="1296"/>
      <c r="J2" s="1296"/>
      <c r="K2" s="1296"/>
      <c r="L2" s="1296"/>
      <c r="M2" s="34"/>
    </row>
    <row r="3" spans="1:14" ht="20.25" x14ac:dyDescent="0.3">
      <c r="A3" s="1273" t="s">
        <v>985</v>
      </c>
      <c r="B3" s="1273"/>
      <c r="C3" s="1273"/>
      <c r="D3" s="1273"/>
      <c r="E3" s="1273"/>
      <c r="F3" s="1273"/>
      <c r="G3" s="1273"/>
      <c r="H3" s="1273"/>
      <c r="I3" s="1273"/>
      <c r="J3" s="1273"/>
      <c r="K3" s="1273"/>
      <c r="L3" s="1273"/>
      <c r="M3" s="33"/>
    </row>
    <row r="4" spans="1:14" ht="18" x14ac:dyDescent="0.25">
      <c r="A4" s="1301" t="s">
        <v>1005</v>
      </c>
      <c r="B4" s="1301"/>
      <c r="C4" s="1301"/>
      <c r="D4" s="1301"/>
      <c r="E4" s="1301"/>
      <c r="F4" s="1301"/>
      <c r="G4" s="1301"/>
      <c r="H4" s="1301"/>
      <c r="I4" s="1301"/>
      <c r="J4" s="1301"/>
      <c r="K4" s="1301"/>
      <c r="L4" s="1301"/>
      <c r="M4" s="12"/>
    </row>
    <row r="5" spans="1:14" x14ac:dyDescent="0.2">
      <c r="A5" s="17"/>
      <c r="B5" s="17"/>
      <c r="C5" s="17"/>
      <c r="D5" s="17"/>
      <c r="E5" s="17"/>
      <c r="F5" s="17"/>
      <c r="G5" s="17"/>
      <c r="H5" s="17"/>
      <c r="I5" s="17"/>
      <c r="J5" s="17"/>
      <c r="K5" s="17"/>
      <c r="L5" s="17"/>
      <c r="M5" s="12"/>
    </row>
    <row r="6" spans="1:14" s="82" customFormat="1" x14ac:dyDescent="0.2">
      <c r="A6" s="1284" t="s">
        <v>452</v>
      </c>
      <c r="B6" s="1284"/>
      <c r="C6" s="1284"/>
      <c r="D6" s="438"/>
      <c r="E6" s="438"/>
      <c r="F6" s="438"/>
      <c r="G6" s="439"/>
      <c r="H6" s="440"/>
      <c r="I6" s="440"/>
      <c r="J6" s="1277" t="s">
        <v>1050</v>
      </c>
      <c r="K6" s="1277"/>
      <c r="L6" s="1277"/>
      <c r="M6" s="12"/>
    </row>
    <row r="7" spans="1:14" ht="14.25" x14ac:dyDescent="0.2">
      <c r="A7" s="1280" t="s">
        <v>2</v>
      </c>
      <c r="B7" s="1280" t="s">
        <v>3</v>
      </c>
      <c r="C7" s="1305" t="s">
        <v>26</v>
      </c>
      <c r="D7" s="1306"/>
      <c r="E7" s="1306"/>
      <c r="F7" s="1306"/>
      <c r="G7" s="1306"/>
      <c r="H7" s="1316" t="s">
        <v>27</v>
      </c>
      <c r="I7" s="1316"/>
      <c r="J7" s="1316"/>
      <c r="K7" s="1316"/>
      <c r="L7" s="1316"/>
      <c r="M7" s="12"/>
      <c r="N7" s="38"/>
    </row>
    <row r="8" spans="1:14" ht="53.25" customHeight="1" x14ac:dyDescent="0.2">
      <c r="A8" s="1280"/>
      <c r="B8" s="1280"/>
      <c r="C8" s="707" t="s">
        <v>773</v>
      </c>
      <c r="D8" s="707" t="s">
        <v>774</v>
      </c>
      <c r="E8" s="183" t="s">
        <v>71</v>
      </c>
      <c r="F8" s="183" t="s">
        <v>72</v>
      </c>
      <c r="G8" s="608" t="s">
        <v>732</v>
      </c>
      <c r="H8" s="707" t="s">
        <v>773</v>
      </c>
      <c r="I8" s="707" t="s">
        <v>774</v>
      </c>
      <c r="J8" s="4" t="s">
        <v>71</v>
      </c>
      <c r="K8" s="4" t="s">
        <v>72</v>
      </c>
      <c r="L8" s="610" t="s">
        <v>733</v>
      </c>
      <c r="M8" s="12"/>
    </row>
    <row r="9" spans="1:14" x14ac:dyDescent="0.2">
      <c r="A9" s="183">
        <v>1</v>
      </c>
      <c r="B9" s="183">
        <v>2</v>
      </c>
      <c r="C9" s="183">
        <v>3</v>
      </c>
      <c r="D9" s="183">
        <v>4</v>
      </c>
      <c r="E9" s="183">
        <v>5</v>
      </c>
      <c r="F9" s="183">
        <v>6</v>
      </c>
      <c r="G9" s="183">
        <v>7</v>
      </c>
      <c r="H9" s="4">
        <v>8</v>
      </c>
      <c r="I9" s="4">
        <v>9</v>
      </c>
      <c r="J9" s="4">
        <v>10</v>
      </c>
      <c r="K9" s="4">
        <v>11</v>
      </c>
      <c r="L9" s="4">
        <v>12</v>
      </c>
      <c r="M9" s="11"/>
    </row>
    <row r="10" spans="1:14" ht="19.5" customHeight="1" x14ac:dyDescent="0.2">
      <c r="A10" s="182">
        <v>1</v>
      </c>
      <c r="B10" s="213" t="s">
        <v>382</v>
      </c>
      <c r="C10" s="1350" t="s">
        <v>396</v>
      </c>
      <c r="D10" s="1351"/>
      <c r="E10" s="1351"/>
      <c r="F10" s="1351"/>
      <c r="G10" s="1351"/>
      <c r="H10" s="1351"/>
      <c r="I10" s="1351"/>
      <c r="J10" s="1351"/>
      <c r="K10" s="1351"/>
      <c r="L10" s="1352"/>
      <c r="M10" s="12"/>
    </row>
    <row r="11" spans="1:14" ht="19.5" customHeight="1" x14ac:dyDescent="0.2">
      <c r="A11" s="182">
        <v>2</v>
      </c>
      <c r="B11" s="213" t="s">
        <v>383</v>
      </c>
      <c r="C11" s="1353"/>
      <c r="D11" s="1354"/>
      <c r="E11" s="1354"/>
      <c r="F11" s="1354"/>
      <c r="G11" s="1354"/>
      <c r="H11" s="1354"/>
      <c r="I11" s="1354"/>
      <c r="J11" s="1354"/>
      <c r="K11" s="1354"/>
      <c r="L11" s="1355"/>
      <c r="M11" s="12"/>
    </row>
    <row r="12" spans="1:14" ht="19.5" customHeight="1" x14ac:dyDescent="0.2">
      <c r="A12" s="182">
        <v>3</v>
      </c>
      <c r="B12" s="213" t="s">
        <v>384</v>
      </c>
      <c r="C12" s="1353"/>
      <c r="D12" s="1354"/>
      <c r="E12" s="1354"/>
      <c r="F12" s="1354"/>
      <c r="G12" s="1354"/>
      <c r="H12" s="1354"/>
      <c r="I12" s="1354"/>
      <c r="J12" s="1354"/>
      <c r="K12" s="1354"/>
      <c r="L12" s="1355"/>
      <c r="M12" s="12"/>
    </row>
    <row r="13" spans="1:14" ht="19.5" customHeight="1" x14ac:dyDescent="0.2">
      <c r="A13" s="182">
        <v>4</v>
      </c>
      <c r="B13" s="213" t="s">
        <v>385</v>
      </c>
      <c r="C13" s="1353"/>
      <c r="D13" s="1354"/>
      <c r="E13" s="1354"/>
      <c r="F13" s="1354"/>
      <c r="G13" s="1354"/>
      <c r="H13" s="1354"/>
      <c r="I13" s="1354"/>
      <c r="J13" s="1354"/>
      <c r="K13" s="1354"/>
      <c r="L13" s="1355"/>
      <c r="M13" s="12"/>
    </row>
    <row r="14" spans="1:14" ht="19.5" customHeight="1" x14ac:dyDescent="0.2">
      <c r="A14" s="182">
        <v>5</v>
      </c>
      <c r="B14" s="215" t="s">
        <v>386</v>
      </c>
      <c r="C14" s="1353"/>
      <c r="D14" s="1354"/>
      <c r="E14" s="1354"/>
      <c r="F14" s="1354"/>
      <c r="G14" s="1354"/>
      <c r="H14" s="1354"/>
      <c r="I14" s="1354"/>
      <c r="J14" s="1354"/>
      <c r="K14" s="1354"/>
      <c r="L14" s="1355"/>
      <c r="M14" s="12"/>
    </row>
    <row r="15" spans="1:14" ht="19.5" customHeight="1" x14ac:dyDescent="0.2">
      <c r="A15" s="182">
        <v>6</v>
      </c>
      <c r="B15" s="213" t="s">
        <v>387</v>
      </c>
      <c r="C15" s="1353"/>
      <c r="D15" s="1354"/>
      <c r="E15" s="1354"/>
      <c r="F15" s="1354"/>
      <c r="G15" s="1354"/>
      <c r="H15" s="1354"/>
      <c r="I15" s="1354"/>
      <c r="J15" s="1354"/>
      <c r="K15" s="1354"/>
      <c r="L15" s="1355"/>
      <c r="M15" s="12"/>
    </row>
    <row r="16" spans="1:14" ht="19.5" customHeight="1" x14ac:dyDescent="0.2">
      <c r="A16" s="182">
        <v>7</v>
      </c>
      <c r="B16" s="215" t="s">
        <v>388</v>
      </c>
      <c r="C16" s="1353"/>
      <c r="D16" s="1354"/>
      <c r="E16" s="1354"/>
      <c r="F16" s="1354"/>
      <c r="G16" s="1354"/>
      <c r="H16" s="1354"/>
      <c r="I16" s="1354"/>
      <c r="J16" s="1354"/>
      <c r="K16" s="1354"/>
      <c r="L16" s="1355"/>
      <c r="M16" s="12"/>
    </row>
    <row r="17" spans="1:13" ht="19.5" customHeight="1" x14ac:dyDescent="0.2">
      <c r="A17" s="182">
        <v>8</v>
      </c>
      <c r="B17" s="213" t="s">
        <v>389</v>
      </c>
      <c r="C17" s="1353"/>
      <c r="D17" s="1354"/>
      <c r="E17" s="1354"/>
      <c r="F17" s="1354"/>
      <c r="G17" s="1354"/>
      <c r="H17" s="1354"/>
      <c r="I17" s="1354"/>
      <c r="J17" s="1354"/>
      <c r="K17" s="1354"/>
      <c r="L17" s="1355"/>
      <c r="M17" s="12"/>
    </row>
    <row r="18" spans="1:13" ht="19.5" customHeight="1" x14ac:dyDescent="0.2">
      <c r="A18" s="182">
        <v>9</v>
      </c>
      <c r="B18" s="213" t="s">
        <v>390</v>
      </c>
      <c r="C18" s="1353"/>
      <c r="D18" s="1354"/>
      <c r="E18" s="1354"/>
      <c r="F18" s="1354"/>
      <c r="G18" s="1354"/>
      <c r="H18" s="1354"/>
      <c r="I18" s="1354"/>
      <c r="J18" s="1354"/>
      <c r="K18" s="1354"/>
      <c r="L18" s="1355"/>
      <c r="M18" s="12"/>
    </row>
    <row r="19" spans="1:13" ht="19.5" customHeight="1" x14ac:dyDescent="0.2">
      <c r="A19" s="182">
        <v>10</v>
      </c>
      <c r="B19" s="213" t="s">
        <v>391</v>
      </c>
      <c r="C19" s="1353"/>
      <c r="D19" s="1354"/>
      <c r="E19" s="1354"/>
      <c r="F19" s="1354"/>
      <c r="G19" s="1354"/>
      <c r="H19" s="1354"/>
      <c r="I19" s="1354"/>
      <c r="J19" s="1354"/>
      <c r="K19" s="1354"/>
      <c r="L19" s="1355"/>
      <c r="M19" s="12"/>
    </row>
    <row r="20" spans="1:13" ht="19.5" customHeight="1" x14ac:dyDescent="0.2">
      <c r="A20" s="182">
        <v>11</v>
      </c>
      <c r="B20" s="213" t="s">
        <v>392</v>
      </c>
      <c r="C20" s="1353"/>
      <c r="D20" s="1354"/>
      <c r="E20" s="1354"/>
      <c r="F20" s="1354"/>
      <c r="G20" s="1354"/>
      <c r="H20" s="1354"/>
      <c r="I20" s="1354"/>
      <c r="J20" s="1354"/>
      <c r="K20" s="1354"/>
      <c r="L20" s="1355"/>
      <c r="M20" s="12"/>
    </row>
    <row r="21" spans="1:13" ht="19.5" customHeight="1" x14ac:dyDescent="0.2">
      <c r="A21" s="182">
        <v>12</v>
      </c>
      <c r="B21" s="213" t="s">
        <v>393</v>
      </c>
      <c r="C21" s="1353"/>
      <c r="D21" s="1354"/>
      <c r="E21" s="1354"/>
      <c r="F21" s="1354"/>
      <c r="G21" s="1354"/>
      <c r="H21" s="1354"/>
      <c r="I21" s="1354"/>
      <c r="J21" s="1354"/>
      <c r="K21" s="1354"/>
      <c r="L21" s="1355"/>
      <c r="M21" s="12"/>
    </row>
    <row r="22" spans="1:13" ht="19.5" customHeight="1" x14ac:dyDescent="0.2">
      <c r="A22" s="182">
        <v>13</v>
      </c>
      <c r="B22" s="213" t="s">
        <v>394</v>
      </c>
      <c r="C22" s="1356"/>
      <c r="D22" s="1357"/>
      <c r="E22" s="1357"/>
      <c r="F22" s="1357"/>
      <c r="G22" s="1357"/>
      <c r="H22" s="1357"/>
      <c r="I22" s="1357"/>
      <c r="J22" s="1357"/>
      <c r="K22" s="1357"/>
      <c r="L22" s="1358"/>
      <c r="M22" s="12"/>
    </row>
    <row r="23" spans="1:13" ht="19.5" customHeight="1" x14ac:dyDescent="0.2">
      <c r="A23" s="182" t="s">
        <v>18</v>
      </c>
      <c r="B23" s="206"/>
      <c r="C23" s="14"/>
      <c r="D23" s="14"/>
      <c r="E23" s="14"/>
      <c r="F23" s="14"/>
      <c r="G23" s="14"/>
      <c r="H23" s="272"/>
      <c r="I23" s="272"/>
      <c r="J23" s="272"/>
      <c r="K23" s="272"/>
      <c r="L23" s="14"/>
      <c r="M23" s="12"/>
    </row>
    <row r="24" spans="1:13" x14ac:dyDescent="0.2">
      <c r="A24" s="15" t="s">
        <v>168</v>
      </c>
      <c r="B24" s="16"/>
      <c r="C24" s="16"/>
      <c r="D24" s="16"/>
      <c r="E24" s="16"/>
      <c r="F24" s="16"/>
      <c r="G24" s="16"/>
      <c r="H24" s="16"/>
      <c r="I24" s="16"/>
      <c r="J24" s="16"/>
      <c r="K24" s="16"/>
      <c r="L24" s="16"/>
      <c r="M24" s="12"/>
    </row>
    <row r="25" spans="1:13" x14ac:dyDescent="0.2">
      <c r="A25" s="15"/>
      <c r="B25" s="16"/>
      <c r="C25" s="16"/>
      <c r="D25" s="16"/>
      <c r="E25" s="16"/>
      <c r="F25" s="16"/>
      <c r="G25" s="16"/>
      <c r="H25" s="16"/>
      <c r="I25" s="16"/>
      <c r="J25" s="16"/>
      <c r="K25" s="16"/>
      <c r="L25" s="16"/>
      <c r="M25" s="12"/>
    </row>
    <row r="26" spans="1:13" x14ac:dyDescent="0.2">
      <c r="A26" s="11"/>
      <c r="B26" s="11"/>
      <c r="C26" s="11"/>
      <c r="D26" s="11"/>
      <c r="E26" s="11"/>
      <c r="F26" s="11"/>
      <c r="G26" s="11"/>
      <c r="H26" s="11"/>
      <c r="I26" s="11"/>
      <c r="J26" s="11"/>
      <c r="K26" s="11"/>
      <c r="L26" s="11"/>
      <c r="M26" s="12"/>
    </row>
    <row r="27" spans="1:13" x14ac:dyDescent="0.2">
      <c r="A27" s="1302" t="s">
        <v>12</v>
      </c>
      <c r="B27" s="1302"/>
      <c r="C27" s="1302"/>
      <c r="D27" s="1302"/>
      <c r="E27" s="1302"/>
      <c r="F27" s="1302"/>
      <c r="G27" s="1302"/>
      <c r="H27" s="1302"/>
      <c r="I27" s="1302"/>
      <c r="J27" s="1302"/>
      <c r="K27" s="1302"/>
      <c r="L27" s="1302"/>
      <c r="M27" s="12"/>
    </row>
    <row r="28" spans="1:13" x14ac:dyDescent="0.2">
      <c r="A28" s="1302" t="s">
        <v>13</v>
      </c>
      <c r="B28" s="1302"/>
      <c r="C28" s="1302"/>
      <c r="D28" s="1302"/>
      <c r="E28" s="1302"/>
      <c r="F28" s="1302"/>
      <c r="G28" s="1302"/>
      <c r="H28" s="1302"/>
      <c r="I28" s="1302"/>
      <c r="J28" s="1302"/>
      <c r="K28" s="1302"/>
      <c r="L28" s="1302"/>
      <c r="M28" s="12"/>
    </row>
    <row r="29" spans="1:13" x14ac:dyDescent="0.2">
      <c r="A29" s="1302" t="s">
        <v>19</v>
      </c>
      <c r="B29" s="1302"/>
      <c r="C29" s="1302"/>
      <c r="D29" s="1302"/>
      <c r="E29" s="1302"/>
      <c r="F29" s="1302"/>
      <c r="G29" s="1302"/>
      <c r="H29" s="1302"/>
      <c r="I29" s="1302"/>
      <c r="J29" s="1302"/>
      <c r="K29" s="1302"/>
      <c r="L29" s="1302"/>
      <c r="M29" s="12"/>
    </row>
    <row r="30" spans="1:13" x14ac:dyDescent="0.2">
      <c r="A30" s="11" t="s">
        <v>599</v>
      </c>
      <c r="B30" s="11"/>
      <c r="C30" s="11"/>
      <c r="D30" s="11"/>
      <c r="E30" s="11"/>
      <c r="F30" s="11"/>
      <c r="G30" s="12"/>
      <c r="H30" s="12"/>
      <c r="I30" s="12"/>
      <c r="J30" s="1206" t="s">
        <v>84</v>
      </c>
      <c r="K30" s="1206"/>
      <c r="L30" s="1206"/>
      <c r="M30" s="1206"/>
    </row>
    <row r="31" spans="1:13" x14ac:dyDescent="0.2">
      <c r="A31" s="11"/>
      <c r="B31" s="12"/>
      <c r="C31" s="12"/>
      <c r="D31" s="12"/>
      <c r="E31" s="12"/>
      <c r="F31" s="12"/>
      <c r="G31" s="12"/>
      <c r="H31" s="12"/>
      <c r="I31" s="12"/>
      <c r="J31" s="12"/>
      <c r="K31" s="12"/>
      <c r="L31" s="12"/>
      <c r="M31" s="12"/>
    </row>
  </sheetData>
  <mergeCells count="14">
    <mergeCell ref="A2:L2"/>
    <mergeCell ref="A3:L3"/>
    <mergeCell ref="A4:L4"/>
    <mergeCell ref="A29:L29"/>
    <mergeCell ref="A6:C6"/>
    <mergeCell ref="J6:L6"/>
    <mergeCell ref="J30:M30"/>
    <mergeCell ref="A7:A8"/>
    <mergeCell ref="B7:B8"/>
    <mergeCell ref="C7:G7"/>
    <mergeCell ref="H7:L7"/>
    <mergeCell ref="A27:L27"/>
    <mergeCell ref="A28:L28"/>
    <mergeCell ref="C10:L22"/>
  </mergeCells>
  <printOptions horizontalCentered="1"/>
  <pageMargins left="0.26" right="0.23" top="0.28999999999999998" bottom="0.42" header="0.17"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W34"/>
  <sheetViews>
    <sheetView view="pageBreakPreview" topLeftCell="A15" zoomScaleSheetLayoutView="100" workbookViewId="0">
      <selection activeCell="M29" sqref="M29"/>
    </sheetView>
  </sheetViews>
  <sheetFormatPr defaultRowHeight="12.75" x14ac:dyDescent="0.2"/>
  <cols>
    <col min="1" max="1" width="7.42578125" style="12" customWidth="1"/>
    <col min="2" max="2" width="17.140625" style="12" customWidth="1"/>
    <col min="3" max="3" width="8.7109375" style="12" customWidth="1"/>
    <col min="4" max="4" width="7.42578125" style="12" customWidth="1"/>
    <col min="5" max="5" width="8.140625" style="12" customWidth="1"/>
    <col min="6" max="7" width="7.28515625" style="12" customWidth="1"/>
    <col min="8" max="8" width="8.140625" style="12" customWidth="1"/>
    <col min="9" max="9" width="9.28515625" style="12" customWidth="1"/>
    <col min="10" max="10" width="7.140625" style="12" customWidth="1"/>
    <col min="11" max="11" width="8" style="12" customWidth="1"/>
    <col min="12" max="12" width="8.7109375" style="12" customWidth="1"/>
    <col min="13" max="13" width="7.85546875" style="12" customWidth="1"/>
    <col min="14" max="14" width="8.28515625" style="12" customWidth="1"/>
    <col min="15" max="15" width="9.28515625" style="12" customWidth="1"/>
    <col min="16" max="16" width="9.140625" style="12" customWidth="1"/>
    <col min="17" max="17" width="8.85546875" style="12" customWidth="1"/>
    <col min="18" max="18" width="9.140625" style="12"/>
    <col min="19" max="22" width="7.42578125" style="12" customWidth="1"/>
    <col min="23" max="16384" width="9.140625" style="12"/>
  </cols>
  <sheetData>
    <row r="1" spans="1:23" customFormat="1" ht="15" x14ac:dyDescent="0.2">
      <c r="H1" s="24"/>
      <c r="I1" s="24"/>
      <c r="J1" s="24"/>
      <c r="K1" s="24"/>
      <c r="L1" s="24"/>
      <c r="M1" s="24"/>
      <c r="N1" s="24"/>
      <c r="O1" s="24"/>
      <c r="P1" s="1359" t="s">
        <v>65</v>
      </c>
      <c r="Q1" s="1359"/>
      <c r="S1" s="12"/>
      <c r="T1" s="32"/>
      <c r="U1" s="32"/>
    </row>
    <row r="2" spans="1:23" customFormat="1" ht="15" x14ac:dyDescent="0.2">
      <c r="A2" s="1296" t="s">
        <v>0</v>
      </c>
      <c r="B2" s="1296"/>
      <c r="C2" s="1296"/>
      <c r="D2" s="1296"/>
      <c r="E2" s="1296"/>
      <c r="F2" s="1296"/>
      <c r="G2" s="1296"/>
      <c r="H2" s="1296"/>
      <c r="I2" s="1296"/>
      <c r="J2" s="1296"/>
      <c r="K2" s="1296"/>
      <c r="L2" s="1296"/>
      <c r="M2" s="1296"/>
      <c r="N2" s="1296"/>
      <c r="O2" s="1296"/>
      <c r="P2" s="1296"/>
      <c r="Q2" s="1296"/>
      <c r="R2" s="34"/>
      <c r="S2" s="34"/>
      <c r="T2" s="34"/>
      <c r="U2" s="34"/>
    </row>
    <row r="3" spans="1:23" customFormat="1" ht="20.25" x14ac:dyDescent="0.3">
      <c r="A3" s="1273" t="s">
        <v>985</v>
      </c>
      <c r="B3" s="1273"/>
      <c r="C3" s="1273"/>
      <c r="D3" s="1273"/>
      <c r="E3" s="1273"/>
      <c r="F3" s="1273"/>
      <c r="G3" s="1273"/>
      <c r="H3" s="1273"/>
      <c r="I3" s="1273"/>
      <c r="J3" s="1273"/>
      <c r="K3" s="1273"/>
      <c r="L3" s="1273"/>
      <c r="M3" s="1273"/>
      <c r="N3" s="1273"/>
      <c r="O3" s="1273"/>
      <c r="P3" s="1273"/>
      <c r="Q3" s="1273"/>
      <c r="R3" s="33"/>
      <c r="S3" s="33"/>
      <c r="T3" s="33"/>
      <c r="U3" s="33"/>
    </row>
    <row r="4" spans="1:23" ht="18" customHeight="1" x14ac:dyDescent="0.25">
      <c r="A4" s="1301" t="s">
        <v>1006</v>
      </c>
      <c r="B4" s="1301"/>
      <c r="C4" s="1301"/>
      <c r="D4" s="1301"/>
      <c r="E4" s="1301"/>
      <c r="F4" s="1301"/>
      <c r="G4" s="1301"/>
      <c r="H4" s="1301"/>
      <c r="I4" s="1301"/>
      <c r="J4" s="1301"/>
      <c r="K4" s="1301"/>
      <c r="L4" s="1301"/>
      <c r="M4" s="1301"/>
      <c r="N4" s="1301"/>
      <c r="O4" s="1301"/>
      <c r="P4" s="1301"/>
      <c r="Q4" s="1301"/>
    </row>
    <row r="5" spans="1:23" ht="9.75" customHeight="1" x14ac:dyDescent="0.2"/>
    <row r="6" spans="1:23" ht="0.75" customHeight="1" x14ac:dyDescent="0.2"/>
    <row r="7" spans="1:23" x14ac:dyDescent="0.2">
      <c r="O7" s="22" t="s">
        <v>24</v>
      </c>
      <c r="R7" s="16"/>
      <c r="S7" s="16"/>
    </row>
    <row r="8" spans="1:23" s="429" customFormat="1" ht="12" x14ac:dyDescent="0.2">
      <c r="A8" s="1284" t="s">
        <v>452</v>
      </c>
      <c r="B8" s="1284"/>
      <c r="C8" s="1284"/>
      <c r="N8" s="1360" t="s">
        <v>1050</v>
      </c>
      <c r="O8" s="1360"/>
      <c r="P8" s="1360"/>
      <c r="Q8" s="1360"/>
    </row>
    <row r="9" spans="1:23" ht="37.15" customHeight="1" x14ac:dyDescent="0.2">
      <c r="A9" s="1282" t="s">
        <v>2</v>
      </c>
      <c r="B9" s="1282" t="s">
        <v>3</v>
      </c>
      <c r="C9" s="1280" t="s">
        <v>1051</v>
      </c>
      <c r="D9" s="1280"/>
      <c r="E9" s="1280"/>
      <c r="F9" s="1280" t="s">
        <v>1052</v>
      </c>
      <c r="G9" s="1280"/>
      <c r="H9" s="1280"/>
      <c r="I9" s="1361" t="s">
        <v>189</v>
      </c>
      <c r="J9" s="1362"/>
      <c r="K9" s="1363"/>
      <c r="L9" s="1361" t="s">
        <v>96</v>
      </c>
      <c r="M9" s="1362"/>
      <c r="N9" s="1363"/>
      <c r="O9" s="1364" t="s">
        <v>1053</v>
      </c>
      <c r="P9" s="1365"/>
      <c r="Q9" s="1366"/>
    </row>
    <row r="10" spans="1:23" ht="39.75" customHeight="1" x14ac:dyDescent="0.2">
      <c r="A10" s="1283"/>
      <c r="B10" s="1283"/>
      <c r="C10" s="183" t="s">
        <v>190</v>
      </c>
      <c r="D10" s="183" t="s">
        <v>495</v>
      </c>
      <c r="E10" s="183" t="s">
        <v>18</v>
      </c>
      <c r="F10" s="183" t="s">
        <v>190</v>
      </c>
      <c r="G10" s="183" t="s">
        <v>495</v>
      </c>
      <c r="H10" s="183" t="s">
        <v>18</v>
      </c>
      <c r="I10" s="577" t="s">
        <v>708</v>
      </c>
      <c r="J10" s="183" t="s">
        <v>495</v>
      </c>
      <c r="K10" s="183" t="s">
        <v>92</v>
      </c>
      <c r="L10" s="183" t="s">
        <v>190</v>
      </c>
      <c r="M10" s="183" t="s">
        <v>495</v>
      </c>
      <c r="N10" s="183" t="s">
        <v>92</v>
      </c>
      <c r="O10" s="550" t="s">
        <v>699</v>
      </c>
      <c r="P10" s="550" t="s">
        <v>700</v>
      </c>
      <c r="Q10" s="183" t="s">
        <v>397</v>
      </c>
    </row>
    <row r="11" spans="1:23" s="50" customFormat="1" x14ac:dyDescent="0.2">
      <c r="A11" s="238">
        <v>1</v>
      </c>
      <c r="B11" s="238">
        <v>2</v>
      </c>
      <c r="C11" s="942">
        <v>3</v>
      </c>
      <c r="D11" s="942">
        <v>4</v>
      </c>
      <c r="E11" s="238">
        <v>5</v>
      </c>
      <c r="F11" s="942">
        <v>6</v>
      </c>
      <c r="G11" s="942">
        <v>7</v>
      </c>
      <c r="H11" s="238">
        <v>8</v>
      </c>
      <c r="I11" s="942">
        <v>9</v>
      </c>
      <c r="J11" s="942">
        <v>10</v>
      </c>
      <c r="K11" s="238">
        <v>11</v>
      </c>
      <c r="L11" s="942">
        <v>12</v>
      </c>
      <c r="M11" s="942">
        <v>13</v>
      </c>
      <c r="N11" s="238">
        <v>14</v>
      </c>
      <c r="O11" s="238">
        <v>15</v>
      </c>
      <c r="P11" s="238">
        <v>16</v>
      </c>
      <c r="Q11" s="238">
        <v>17</v>
      </c>
      <c r="R11" s="551"/>
      <c r="S11" s="936"/>
      <c r="T11" s="936"/>
      <c r="U11" s="936"/>
      <c r="V11" s="936"/>
    </row>
    <row r="12" spans="1:23" ht="24.95" customHeight="1" x14ac:dyDescent="0.2">
      <c r="A12" s="182">
        <v>1</v>
      </c>
      <c r="B12" s="943" t="s">
        <v>382</v>
      </c>
      <c r="C12" s="191">
        <v>219.07</v>
      </c>
      <c r="D12" s="191">
        <v>24.46</v>
      </c>
      <c r="E12" s="191">
        <f>C12+D12</f>
        <v>243.53</v>
      </c>
      <c r="F12" s="191">
        <v>31.66</v>
      </c>
      <c r="G12" s="191">
        <v>3.85</v>
      </c>
      <c r="H12" s="191">
        <f>F12+G12</f>
        <v>35.51</v>
      </c>
      <c r="I12" s="959">
        <v>187.41</v>
      </c>
      <c r="J12" s="959">
        <v>11.68</v>
      </c>
      <c r="K12" s="191">
        <f>I12+J12</f>
        <v>199.09</v>
      </c>
      <c r="L12" s="191">
        <v>139.08000000000001</v>
      </c>
      <c r="M12" s="191">
        <v>15.56</v>
      </c>
      <c r="N12" s="191">
        <f>L12+M12</f>
        <v>154.64000000000001</v>
      </c>
      <c r="O12" s="191">
        <f>F12+I12-L12</f>
        <v>79.989999999999981</v>
      </c>
      <c r="P12" s="191">
        <f>G12+J12-M12</f>
        <v>-3.0000000000001137E-2</v>
      </c>
      <c r="Q12" s="191">
        <f>H12+K12-N12</f>
        <v>79.95999999999998</v>
      </c>
      <c r="R12" s="551"/>
      <c r="S12" s="936"/>
      <c r="T12" s="936"/>
      <c r="U12" s="936"/>
      <c r="V12" s="936"/>
      <c r="W12" s="135">
        <f>V12-S12</f>
        <v>0</v>
      </c>
    </row>
    <row r="13" spans="1:23" ht="24.95" customHeight="1" x14ac:dyDescent="0.2">
      <c r="A13" s="182">
        <v>2</v>
      </c>
      <c r="B13" s="943" t="s">
        <v>383</v>
      </c>
      <c r="C13" s="191">
        <v>107.52</v>
      </c>
      <c r="D13" s="191">
        <v>12.01</v>
      </c>
      <c r="E13" s="191">
        <f t="shared" ref="E13:E24" si="0">C13+D13</f>
        <v>119.53</v>
      </c>
      <c r="F13" s="191">
        <v>15.2</v>
      </c>
      <c r="G13" s="191">
        <v>1.85</v>
      </c>
      <c r="H13" s="191">
        <f t="shared" ref="H13:H24" si="1">F13+G13</f>
        <v>17.05</v>
      </c>
      <c r="I13" s="959">
        <v>92.32</v>
      </c>
      <c r="J13" s="959">
        <v>5.73</v>
      </c>
      <c r="K13" s="191">
        <f t="shared" ref="K13:K24" si="2">I13+J13</f>
        <v>98.05</v>
      </c>
      <c r="L13" s="191">
        <v>71.45</v>
      </c>
      <c r="M13" s="191">
        <v>7.99</v>
      </c>
      <c r="N13" s="191">
        <f t="shared" ref="N13:N24" si="3">L13+M13</f>
        <v>79.44</v>
      </c>
      <c r="O13" s="191">
        <f t="shared" ref="O13:O24" si="4">F13+I13-L13</f>
        <v>36.069999999999993</v>
      </c>
      <c r="P13" s="191">
        <f t="shared" ref="P13:P24" si="5">G13+J13-M13</f>
        <v>-0.41000000000000014</v>
      </c>
      <c r="Q13" s="191">
        <f t="shared" ref="Q13:Q24" si="6">H13+K13-N13</f>
        <v>35.659999999999997</v>
      </c>
      <c r="R13" s="551"/>
      <c r="S13" s="936"/>
      <c r="T13" s="936"/>
      <c r="U13" s="936"/>
      <c r="V13" s="936"/>
      <c r="W13" s="135">
        <f>V13-S13</f>
        <v>0</v>
      </c>
    </row>
    <row r="14" spans="1:23" ht="24.95" customHeight="1" x14ac:dyDescent="0.2">
      <c r="A14" s="182">
        <v>3</v>
      </c>
      <c r="B14" s="943" t="s">
        <v>384</v>
      </c>
      <c r="C14" s="191">
        <v>192.24</v>
      </c>
      <c r="D14" s="191">
        <v>21.47</v>
      </c>
      <c r="E14" s="191">
        <f t="shared" si="0"/>
        <v>213.71</v>
      </c>
      <c r="F14" s="191">
        <v>15.13</v>
      </c>
      <c r="G14" s="191">
        <v>1.94</v>
      </c>
      <c r="H14" s="191">
        <f t="shared" si="1"/>
        <v>17.07</v>
      </c>
      <c r="I14" s="959">
        <v>177.1</v>
      </c>
      <c r="J14" s="959">
        <v>10.25</v>
      </c>
      <c r="K14" s="191">
        <f t="shared" si="2"/>
        <v>187.35</v>
      </c>
      <c r="L14" s="191">
        <v>124.55</v>
      </c>
      <c r="M14" s="191">
        <v>13.93</v>
      </c>
      <c r="N14" s="191">
        <f t="shared" si="3"/>
        <v>138.47999999999999</v>
      </c>
      <c r="O14" s="191">
        <f t="shared" si="4"/>
        <v>67.679999999999993</v>
      </c>
      <c r="P14" s="191">
        <f t="shared" si="5"/>
        <v>-1.7400000000000002</v>
      </c>
      <c r="Q14" s="191">
        <f t="shared" si="6"/>
        <v>65.94</v>
      </c>
      <c r="R14" s="551"/>
      <c r="S14" s="936"/>
      <c r="T14" s="936"/>
      <c r="U14" s="936"/>
      <c r="V14" s="936"/>
    </row>
    <row r="15" spans="1:23" ht="24.95" customHeight="1" x14ac:dyDescent="0.2">
      <c r="A15" s="182">
        <v>4</v>
      </c>
      <c r="B15" s="943" t="s">
        <v>385</v>
      </c>
      <c r="C15" s="191">
        <v>105.7</v>
      </c>
      <c r="D15" s="191">
        <v>11.8</v>
      </c>
      <c r="E15" s="191">
        <f t="shared" si="0"/>
        <v>117.5</v>
      </c>
      <c r="F15" s="191">
        <v>18.48</v>
      </c>
      <c r="G15" s="191">
        <v>2.2200000000000002</v>
      </c>
      <c r="H15" s="191">
        <f t="shared" si="1"/>
        <v>20.7</v>
      </c>
      <c r="I15" s="959">
        <v>87.22</v>
      </c>
      <c r="J15" s="959">
        <v>5.63</v>
      </c>
      <c r="K15" s="191">
        <f t="shared" si="2"/>
        <v>92.85</v>
      </c>
      <c r="L15" s="191">
        <v>72.099999999999994</v>
      </c>
      <c r="M15" s="191">
        <v>8.07</v>
      </c>
      <c r="N15" s="191">
        <f t="shared" si="3"/>
        <v>80.169999999999987</v>
      </c>
      <c r="O15" s="191">
        <f t="shared" si="4"/>
        <v>33.600000000000009</v>
      </c>
      <c r="P15" s="191">
        <f t="shared" si="5"/>
        <v>-0.22000000000000064</v>
      </c>
      <c r="Q15" s="191">
        <f t="shared" si="6"/>
        <v>33.38000000000001</v>
      </c>
      <c r="R15" s="551"/>
      <c r="S15" s="936"/>
      <c r="T15" s="936"/>
      <c r="U15" s="936"/>
      <c r="V15" s="936"/>
    </row>
    <row r="16" spans="1:23" ht="24.95" customHeight="1" x14ac:dyDescent="0.2">
      <c r="A16" s="182">
        <v>5</v>
      </c>
      <c r="B16" s="944" t="s">
        <v>386</v>
      </c>
      <c r="C16" s="191">
        <v>344.53</v>
      </c>
      <c r="D16" s="191">
        <v>38.47</v>
      </c>
      <c r="E16" s="191">
        <f t="shared" si="0"/>
        <v>383</v>
      </c>
      <c r="F16" s="191">
        <v>53.98</v>
      </c>
      <c r="G16" s="191">
        <v>6.49</v>
      </c>
      <c r="H16" s="191">
        <f t="shared" si="1"/>
        <v>60.47</v>
      </c>
      <c r="I16" s="959">
        <v>290.55</v>
      </c>
      <c r="J16" s="959">
        <v>18.36</v>
      </c>
      <c r="K16" s="191">
        <f t="shared" si="2"/>
        <v>308.91000000000003</v>
      </c>
      <c r="L16" s="191">
        <v>229.07</v>
      </c>
      <c r="M16" s="191">
        <v>25.62</v>
      </c>
      <c r="N16" s="191">
        <f t="shared" si="3"/>
        <v>254.69</v>
      </c>
      <c r="O16" s="191">
        <f t="shared" si="4"/>
        <v>115.46000000000004</v>
      </c>
      <c r="P16" s="191">
        <f t="shared" si="5"/>
        <v>-0.76999999999999957</v>
      </c>
      <c r="Q16" s="191">
        <f t="shared" si="6"/>
        <v>114.69</v>
      </c>
      <c r="R16" s="551"/>
      <c r="S16" s="936"/>
      <c r="T16" s="936"/>
      <c r="U16" s="936"/>
      <c r="V16" s="936"/>
    </row>
    <row r="17" spans="1:22" ht="26.25" customHeight="1" x14ac:dyDescent="0.2">
      <c r="A17" s="182">
        <v>6</v>
      </c>
      <c r="B17" s="943" t="s">
        <v>387</v>
      </c>
      <c r="C17" s="191">
        <v>674.64</v>
      </c>
      <c r="D17" s="191">
        <v>75.33</v>
      </c>
      <c r="E17" s="191">
        <f t="shared" si="0"/>
        <v>749.97</v>
      </c>
      <c r="F17" s="191">
        <v>85.65</v>
      </c>
      <c r="G17" s="191">
        <v>10.41</v>
      </c>
      <c r="H17" s="191">
        <f t="shared" si="1"/>
        <v>96.06</v>
      </c>
      <c r="I17" s="959">
        <v>588.98</v>
      </c>
      <c r="J17" s="959">
        <v>29.96</v>
      </c>
      <c r="K17" s="191">
        <f t="shared" si="2"/>
        <v>618.94000000000005</v>
      </c>
      <c r="L17" s="191">
        <v>447.56</v>
      </c>
      <c r="M17" s="191">
        <v>50.07</v>
      </c>
      <c r="N17" s="191">
        <f t="shared" si="3"/>
        <v>497.63</v>
      </c>
      <c r="O17" s="191">
        <f t="shared" si="4"/>
        <v>227.07</v>
      </c>
      <c r="P17" s="191">
        <f t="shared" si="5"/>
        <v>-9.6999999999999957</v>
      </c>
      <c r="Q17" s="191">
        <f t="shared" si="6"/>
        <v>217.37</v>
      </c>
      <c r="R17" s="551"/>
      <c r="S17" s="936"/>
      <c r="T17" s="936"/>
      <c r="U17" s="936"/>
      <c r="V17" s="936"/>
    </row>
    <row r="18" spans="1:22" ht="24.95" customHeight="1" x14ac:dyDescent="0.2">
      <c r="A18" s="182">
        <v>7</v>
      </c>
      <c r="B18" s="944" t="s">
        <v>388</v>
      </c>
      <c r="C18" s="191">
        <v>293.89</v>
      </c>
      <c r="D18" s="191">
        <v>32.82</v>
      </c>
      <c r="E18" s="191">
        <f t="shared" si="0"/>
        <v>326.70999999999998</v>
      </c>
      <c r="F18" s="191">
        <v>42.11</v>
      </c>
      <c r="G18" s="191">
        <v>5.1100000000000003</v>
      </c>
      <c r="H18" s="191">
        <f t="shared" si="1"/>
        <v>47.22</v>
      </c>
      <c r="I18" s="959">
        <v>251.78</v>
      </c>
      <c r="J18" s="959">
        <v>15.67</v>
      </c>
      <c r="K18" s="191">
        <f t="shared" si="2"/>
        <v>267.45</v>
      </c>
      <c r="L18" s="191">
        <v>199.78</v>
      </c>
      <c r="M18" s="191">
        <v>22.35</v>
      </c>
      <c r="N18" s="191">
        <f t="shared" si="3"/>
        <v>222.13</v>
      </c>
      <c r="O18" s="191">
        <f t="shared" si="4"/>
        <v>94.109999999999985</v>
      </c>
      <c r="P18" s="191">
        <f t="shared" si="5"/>
        <v>-1.5700000000000003</v>
      </c>
      <c r="Q18" s="191">
        <f t="shared" si="6"/>
        <v>92.539999999999964</v>
      </c>
      <c r="R18" s="551"/>
      <c r="S18" s="936"/>
      <c r="T18" s="936"/>
      <c r="U18" s="936"/>
      <c r="V18" s="936"/>
    </row>
    <row r="19" spans="1:22" ht="24.95" customHeight="1" x14ac:dyDescent="0.2">
      <c r="A19" s="182">
        <v>8</v>
      </c>
      <c r="B19" s="943" t="s">
        <v>389</v>
      </c>
      <c r="C19" s="191">
        <v>221.63</v>
      </c>
      <c r="D19" s="191">
        <v>24.75</v>
      </c>
      <c r="E19" s="191">
        <f t="shared" si="0"/>
        <v>246.38</v>
      </c>
      <c r="F19" s="191">
        <v>35.49</v>
      </c>
      <c r="G19" s="191">
        <v>4.2699999999999996</v>
      </c>
      <c r="H19" s="191">
        <f t="shared" si="1"/>
        <v>39.760000000000005</v>
      </c>
      <c r="I19" s="959">
        <v>186.14</v>
      </c>
      <c r="J19" s="959">
        <v>11.81</v>
      </c>
      <c r="K19" s="191">
        <f t="shared" si="2"/>
        <v>197.95</v>
      </c>
      <c r="L19" s="191">
        <v>140.18</v>
      </c>
      <c r="M19" s="191">
        <v>15.68</v>
      </c>
      <c r="N19" s="191">
        <f t="shared" si="3"/>
        <v>155.86000000000001</v>
      </c>
      <c r="O19" s="191">
        <f t="shared" si="4"/>
        <v>81.449999999999989</v>
      </c>
      <c r="P19" s="191">
        <f t="shared" si="5"/>
        <v>0.39999999999999858</v>
      </c>
      <c r="Q19" s="191">
        <f t="shared" si="6"/>
        <v>81.849999999999966</v>
      </c>
      <c r="R19" s="551"/>
      <c r="S19" s="936"/>
      <c r="T19" s="936"/>
      <c r="U19" s="936"/>
      <c r="V19" s="936"/>
    </row>
    <row r="20" spans="1:22" ht="24.95" customHeight="1" x14ac:dyDescent="0.2">
      <c r="A20" s="182">
        <v>9</v>
      </c>
      <c r="B20" s="943" t="s">
        <v>390</v>
      </c>
      <c r="C20" s="191">
        <v>152.83000000000001</v>
      </c>
      <c r="D20" s="191">
        <v>17.07</v>
      </c>
      <c r="E20" s="191">
        <f t="shared" si="0"/>
        <v>169.9</v>
      </c>
      <c r="F20" s="191">
        <v>13.53</v>
      </c>
      <c r="G20" s="191">
        <v>1.75</v>
      </c>
      <c r="H20" s="191">
        <f t="shared" si="1"/>
        <v>15.28</v>
      </c>
      <c r="I20" s="959">
        <v>139.31</v>
      </c>
      <c r="J20" s="959">
        <v>8.15</v>
      </c>
      <c r="K20" s="191">
        <f t="shared" si="2"/>
        <v>147.46</v>
      </c>
      <c r="L20" s="191">
        <v>110.3</v>
      </c>
      <c r="M20" s="191">
        <v>12.34</v>
      </c>
      <c r="N20" s="191">
        <f t="shared" si="3"/>
        <v>122.64</v>
      </c>
      <c r="O20" s="191">
        <f t="shared" si="4"/>
        <v>42.540000000000006</v>
      </c>
      <c r="P20" s="191">
        <f t="shared" si="5"/>
        <v>-2.4399999999999995</v>
      </c>
      <c r="Q20" s="191">
        <f t="shared" si="6"/>
        <v>40.100000000000009</v>
      </c>
      <c r="R20" s="551"/>
      <c r="S20" s="936"/>
      <c r="T20" s="936"/>
      <c r="U20" s="936"/>
      <c r="V20" s="936"/>
    </row>
    <row r="21" spans="1:22" ht="24.95" customHeight="1" x14ac:dyDescent="0.2">
      <c r="A21" s="182">
        <v>10</v>
      </c>
      <c r="B21" s="943" t="s">
        <v>391</v>
      </c>
      <c r="C21" s="191">
        <v>107.67</v>
      </c>
      <c r="D21" s="191">
        <v>12.02</v>
      </c>
      <c r="E21" s="191">
        <f t="shared" si="0"/>
        <v>119.69</v>
      </c>
      <c r="F21" s="191">
        <v>12.65</v>
      </c>
      <c r="G21" s="191">
        <v>1.57</v>
      </c>
      <c r="H21" s="191">
        <f t="shared" si="1"/>
        <v>14.22</v>
      </c>
      <c r="I21" s="959">
        <v>95.02</v>
      </c>
      <c r="J21" s="959">
        <v>5.74</v>
      </c>
      <c r="K21" s="191">
        <f t="shared" si="2"/>
        <v>100.75999999999999</v>
      </c>
      <c r="L21" s="191">
        <v>76.930000000000007</v>
      </c>
      <c r="M21" s="191">
        <v>8.61</v>
      </c>
      <c r="N21" s="191">
        <f t="shared" si="3"/>
        <v>85.54</v>
      </c>
      <c r="O21" s="191">
        <f t="shared" si="4"/>
        <v>30.739999999999995</v>
      </c>
      <c r="P21" s="191">
        <f t="shared" si="5"/>
        <v>-1.2999999999999989</v>
      </c>
      <c r="Q21" s="191">
        <f t="shared" si="6"/>
        <v>29.439999999999984</v>
      </c>
      <c r="R21" s="551"/>
      <c r="S21" s="936"/>
      <c r="T21" s="936"/>
      <c r="U21" s="936"/>
      <c r="V21" s="936"/>
    </row>
    <row r="22" spans="1:22" ht="24.95" customHeight="1" x14ac:dyDescent="0.2">
      <c r="A22" s="182">
        <v>11</v>
      </c>
      <c r="B22" s="943" t="s">
        <v>392</v>
      </c>
      <c r="C22" s="191">
        <v>254.94</v>
      </c>
      <c r="D22" s="191">
        <v>28.47</v>
      </c>
      <c r="E22" s="191">
        <f t="shared" si="0"/>
        <v>283.40999999999997</v>
      </c>
      <c r="F22" s="191">
        <v>36.53</v>
      </c>
      <c r="G22" s="191">
        <v>4.4400000000000004</v>
      </c>
      <c r="H22" s="191">
        <f t="shared" si="1"/>
        <v>40.97</v>
      </c>
      <c r="I22" s="959">
        <v>218.41</v>
      </c>
      <c r="J22" s="959">
        <v>13.59</v>
      </c>
      <c r="K22" s="191">
        <f t="shared" si="2"/>
        <v>232</v>
      </c>
      <c r="L22" s="191">
        <v>173.83</v>
      </c>
      <c r="M22" s="191">
        <v>19.440000000000001</v>
      </c>
      <c r="N22" s="191">
        <f t="shared" si="3"/>
        <v>193.27</v>
      </c>
      <c r="O22" s="191">
        <f t="shared" si="4"/>
        <v>81.109999999999985</v>
      </c>
      <c r="P22" s="191">
        <f t="shared" si="5"/>
        <v>-1.4100000000000001</v>
      </c>
      <c r="Q22" s="191">
        <f t="shared" si="6"/>
        <v>79.700000000000017</v>
      </c>
      <c r="R22" s="551"/>
      <c r="S22" s="936"/>
      <c r="T22" s="936"/>
      <c r="U22" s="936"/>
      <c r="V22" s="936"/>
    </row>
    <row r="23" spans="1:22" ht="24.95" customHeight="1" x14ac:dyDescent="0.2">
      <c r="A23" s="182">
        <v>12</v>
      </c>
      <c r="B23" s="943" t="s">
        <v>393</v>
      </c>
      <c r="C23" s="191">
        <v>540.79</v>
      </c>
      <c r="D23" s="191">
        <v>60.37</v>
      </c>
      <c r="E23" s="191">
        <f t="shared" si="0"/>
        <v>601.16</v>
      </c>
      <c r="F23" s="191">
        <v>97.3</v>
      </c>
      <c r="G23" s="191">
        <v>11.61</v>
      </c>
      <c r="H23" s="191">
        <f t="shared" si="1"/>
        <v>108.91</v>
      </c>
      <c r="I23" s="959">
        <v>443.49</v>
      </c>
      <c r="J23" s="959">
        <v>22.79</v>
      </c>
      <c r="K23" s="191">
        <f t="shared" si="2"/>
        <v>466.28000000000003</v>
      </c>
      <c r="L23" s="191">
        <v>352.04</v>
      </c>
      <c r="M23" s="191">
        <v>39.369999999999997</v>
      </c>
      <c r="N23" s="191">
        <f t="shared" si="3"/>
        <v>391.41</v>
      </c>
      <c r="O23" s="191">
        <f t="shared" si="4"/>
        <v>188.74999999999994</v>
      </c>
      <c r="P23" s="191">
        <f t="shared" si="5"/>
        <v>-4.9699999999999989</v>
      </c>
      <c r="Q23" s="191">
        <f t="shared" si="6"/>
        <v>183.78000000000003</v>
      </c>
      <c r="R23" s="551"/>
      <c r="S23" s="936"/>
      <c r="T23" s="936"/>
      <c r="U23" s="936"/>
      <c r="V23" s="936"/>
    </row>
    <row r="24" spans="1:22" ht="24.95" customHeight="1" x14ac:dyDescent="0.2">
      <c r="A24" s="182">
        <v>13</v>
      </c>
      <c r="B24" s="943" t="s">
        <v>394</v>
      </c>
      <c r="C24" s="191">
        <v>157.15</v>
      </c>
      <c r="D24" s="191">
        <v>17.55</v>
      </c>
      <c r="E24" s="191">
        <f t="shared" si="0"/>
        <v>174.70000000000002</v>
      </c>
      <c r="F24" s="191">
        <v>22.24</v>
      </c>
      <c r="G24" s="191">
        <v>2.71</v>
      </c>
      <c r="H24" s="191">
        <f t="shared" si="1"/>
        <v>24.95</v>
      </c>
      <c r="I24" s="959">
        <v>134.91</v>
      </c>
      <c r="J24" s="959">
        <v>8.3800000000000008</v>
      </c>
      <c r="K24" s="191">
        <f t="shared" si="2"/>
        <v>143.29</v>
      </c>
      <c r="L24" s="191">
        <v>110.65</v>
      </c>
      <c r="M24" s="191">
        <v>12.38</v>
      </c>
      <c r="N24" s="191">
        <f t="shared" si="3"/>
        <v>123.03</v>
      </c>
      <c r="O24" s="191">
        <f t="shared" si="4"/>
        <v>46.5</v>
      </c>
      <c r="P24" s="191">
        <f t="shared" si="5"/>
        <v>-1.2900000000000009</v>
      </c>
      <c r="Q24" s="191">
        <f t="shared" si="6"/>
        <v>45.20999999999998</v>
      </c>
      <c r="R24" s="551"/>
      <c r="S24" s="936"/>
      <c r="T24" s="936"/>
      <c r="U24" s="936"/>
      <c r="V24" s="936"/>
    </row>
    <row r="25" spans="1:22" ht="20.100000000000001" customHeight="1" x14ac:dyDescent="0.2">
      <c r="A25" s="1288" t="s">
        <v>18</v>
      </c>
      <c r="B25" s="1288"/>
      <c r="C25" s="945">
        <f>SUM(C12:C24)</f>
        <v>3372.6</v>
      </c>
      <c r="D25" s="945">
        <f t="shared" ref="D25:Q25" si="7">SUM(D12:D24)</f>
        <v>376.59</v>
      </c>
      <c r="E25" s="945">
        <f t="shared" si="7"/>
        <v>3749.1899999999996</v>
      </c>
      <c r="F25" s="945">
        <f t="shared" si="7"/>
        <v>479.95</v>
      </c>
      <c r="G25" s="945">
        <f t="shared" si="7"/>
        <v>58.22</v>
      </c>
      <c r="H25" s="945">
        <f t="shared" si="7"/>
        <v>538.17000000000007</v>
      </c>
      <c r="I25" s="945">
        <f t="shared" si="7"/>
        <v>2892.6399999999994</v>
      </c>
      <c r="J25" s="945">
        <f t="shared" si="7"/>
        <v>167.73999999999998</v>
      </c>
      <c r="K25" s="945">
        <f t="shared" si="7"/>
        <v>3060.3800000000006</v>
      </c>
      <c r="L25" s="945">
        <f t="shared" si="7"/>
        <v>2247.52</v>
      </c>
      <c r="M25" s="945">
        <f t="shared" si="7"/>
        <v>251.41000000000003</v>
      </c>
      <c r="N25" s="945">
        <f t="shared" si="7"/>
        <v>2498.9300000000007</v>
      </c>
      <c r="O25" s="945">
        <f t="shared" si="7"/>
        <v>1125.07</v>
      </c>
      <c r="P25" s="945">
        <f t="shared" si="7"/>
        <v>-25.449999999999996</v>
      </c>
      <c r="Q25" s="945">
        <f t="shared" si="7"/>
        <v>1099.6199999999999</v>
      </c>
      <c r="R25" s="135">
        <f>C25-F25</f>
        <v>2892.65</v>
      </c>
      <c r="S25" s="936"/>
      <c r="T25" s="936"/>
      <c r="U25" s="50"/>
    </row>
    <row r="26" spans="1:22" s="541" customFormat="1" ht="20.100000000000001" customHeight="1" x14ac:dyDescent="0.2">
      <c r="A26" s="546" t="s">
        <v>691</v>
      </c>
      <c r="B26" s="543"/>
      <c r="C26" s="1127">
        <f>'T7ACC_UPY_Utlsn '!C24</f>
        <v>3609.7300000000005</v>
      </c>
      <c r="D26" s="1127">
        <f>'T7ACC_UPY_Utlsn '!D24</f>
        <v>400.42</v>
      </c>
      <c r="E26" s="1128">
        <f>'T7ACC_UPY_Utlsn '!E24</f>
        <v>4010.15</v>
      </c>
      <c r="F26" s="1127">
        <f>'T7ACC_UPY_Utlsn '!F24</f>
        <v>611.68000000000006</v>
      </c>
      <c r="G26" s="1127">
        <f>'T7ACC_UPY_Utlsn '!G24</f>
        <v>66.710000000000008</v>
      </c>
      <c r="H26" s="1128">
        <f>'T7ACC_UPY_Utlsn '!H24</f>
        <v>678.39</v>
      </c>
      <c r="I26" s="1127">
        <f>'T7ACC_UPY_Utlsn '!I24</f>
        <v>2998.0600000000004</v>
      </c>
      <c r="J26" s="1127">
        <f>'T7ACC_UPY_Utlsn '!J24</f>
        <v>176.46</v>
      </c>
      <c r="K26" s="1128">
        <f>'T7ACC_UPY_Utlsn '!K24</f>
        <v>3174.5200000000004</v>
      </c>
      <c r="L26" s="1127">
        <f>'T7ACC_UPY_Utlsn '!L24</f>
        <v>2352.0299999999993</v>
      </c>
      <c r="M26" s="1127">
        <f>'T7ACC_UPY_Utlsn '!M24</f>
        <v>260.89999999999998</v>
      </c>
      <c r="N26" s="1128">
        <f>'T7ACC_UPY_Utlsn '!N24</f>
        <v>2612.9300000000003</v>
      </c>
      <c r="O26" s="1127">
        <f>'T7ACC_UPY_Utlsn '!O24</f>
        <v>1257.71</v>
      </c>
      <c r="P26" s="1127">
        <f>'T7ACC_UPY_Utlsn '!P24</f>
        <v>-17.730000000000004</v>
      </c>
      <c r="Q26" s="1128">
        <f>'T7ACC_UPY_Utlsn '!Q24</f>
        <v>1239.9799999999998</v>
      </c>
      <c r="S26" s="936"/>
      <c r="T26" s="936"/>
      <c r="U26" s="936"/>
    </row>
    <row r="27" spans="1:22" x14ac:dyDescent="0.2">
      <c r="A27" s="544" t="s">
        <v>493</v>
      </c>
      <c r="B27" s="544"/>
      <c r="C27" s="1127">
        <f>C25+C26</f>
        <v>6982.33</v>
      </c>
      <c r="D27" s="1127">
        <f t="shared" ref="D27:Q27" si="8">D25+D26</f>
        <v>777.01</v>
      </c>
      <c r="E27" s="1128">
        <f t="shared" si="8"/>
        <v>7759.34</v>
      </c>
      <c r="F27" s="1127">
        <f t="shared" si="8"/>
        <v>1091.6300000000001</v>
      </c>
      <c r="G27" s="1127">
        <f t="shared" si="8"/>
        <v>124.93</v>
      </c>
      <c r="H27" s="1128">
        <f t="shared" si="8"/>
        <v>1216.56</v>
      </c>
      <c r="I27" s="1127">
        <f t="shared" si="8"/>
        <v>5890.7</v>
      </c>
      <c r="J27" s="1127">
        <f t="shared" si="8"/>
        <v>344.2</v>
      </c>
      <c r="K27" s="1128">
        <f t="shared" si="8"/>
        <v>6234.9000000000015</v>
      </c>
      <c r="L27" s="1127">
        <f t="shared" si="8"/>
        <v>4599.5499999999993</v>
      </c>
      <c r="M27" s="1127">
        <f t="shared" si="8"/>
        <v>512.30999999999995</v>
      </c>
      <c r="N27" s="1128">
        <f t="shared" si="8"/>
        <v>5111.8600000000006</v>
      </c>
      <c r="O27" s="1127">
        <f t="shared" si="8"/>
        <v>2382.7799999999997</v>
      </c>
      <c r="P27" s="1127">
        <f t="shared" si="8"/>
        <v>-43.18</v>
      </c>
      <c r="Q27" s="1128">
        <f t="shared" si="8"/>
        <v>2339.5999999999995</v>
      </c>
      <c r="S27" s="936"/>
      <c r="T27" s="936"/>
      <c r="U27" s="50"/>
    </row>
    <row r="28" spans="1:22" x14ac:dyDescent="0.2">
      <c r="A28" s="1367" t="s">
        <v>496</v>
      </c>
      <c r="B28" s="1367"/>
      <c r="C28" s="1367"/>
      <c r="D28" s="1367"/>
      <c r="E28" s="1367"/>
      <c r="F28" s="1367"/>
      <c r="G28" s="1367"/>
      <c r="H28" s="1367"/>
      <c r="I28" s="1367"/>
      <c r="J28" s="1367"/>
      <c r="K28" s="1367"/>
      <c r="L28" s="1367"/>
      <c r="M28" s="1367"/>
      <c r="N28" s="1367"/>
      <c r="O28" s="1367"/>
      <c r="P28" s="1367"/>
      <c r="Q28" s="1367"/>
      <c r="S28" s="936"/>
      <c r="T28" s="936"/>
      <c r="U28" s="936"/>
    </row>
    <row r="29" spans="1:22" x14ac:dyDescent="0.2">
      <c r="A29" s="11" t="s">
        <v>11</v>
      </c>
      <c r="B29" s="11"/>
      <c r="C29" s="11"/>
      <c r="D29" s="11"/>
      <c r="E29" s="11"/>
      <c r="F29" s="11"/>
      <c r="G29" s="11"/>
      <c r="H29" s="11"/>
      <c r="I29" s="11"/>
      <c r="J29" s="11"/>
      <c r="K29" s="11"/>
      <c r="L29" s="11"/>
      <c r="M29" s="11"/>
      <c r="N29" s="1151">
        <f>N27/E27</f>
        <v>0.65880087739421145</v>
      </c>
      <c r="P29" s="1302" t="s">
        <v>12</v>
      </c>
      <c r="Q29" s="1302"/>
      <c r="S29" s="936"/>
      <c r="T29" s="936"/>
      <c r="U29" s="50"/>
    </row>
    <row r="30" spans="1:22" ht="12.75" customHeight="1" x14ac:dyDescent="0.2">
      <c r="A30" s="1302" t="s">
        <v>13</v>
      </c>
      <c r="B30" s="1302"/>
      <c r="C30" s="1302"/>
      <c r="D30" s="1302"/>
      <c r="E30" s="1302"/>
      <c r="F30" s="1302"/>
      <c r="G30" s="1302"/>
      <c r="H30" s="1302"/>
      <c r="I30" s="1302"/>
      <c r="J30" s="1302"/>
      <c r="K30" s="1302"/>
      <c r="L30" s="1302"/>
      <c r="M30" s="1302"/>
      <c r="N30" s="1302"/>
      <c r="O30" s="1302"/>
      <c r="P30" s="1302"/>
      <c r="Q30" s="1302"/>
    </row>
    <row r="31" spans="1:22" ht="12.75" customHeight="1" x14ac:dyDescent="0.2">
      <c r="A31" s="1302" t="s">
        <v>19</v>
      </c>
      <c r="B31" s="1302"/>
      <c r="C31" s="1302"/>
      <c r="D31" s="1302"/>
      <c r="E31" s="1302"/>
      <c r="F31" s="1302"/>
      <c r="G31" s="1302"/>
      <c r="H31" s="1302"/>
      <c r="I31" s="1302"/>
      <c r="J31" s="1302"/>
      <c r="K31" s="1302"/>
      <c r="L31" s="1302"/>
      <c r="M31" s="1302"/>
      <c r="N31" s="1302"/>
      <c r="O31" s="1302"/>
      <c r="P31" s="1302"/>
      <c r="Q31" s="1302"/>
    </row>
    <row r="32" spans="1:22" x14ac:dyDescent="0.2">
      <c r="B32" s="11"/>
      <c r="C32" s="11"/>
      <c r="D32" s="11"/>
      <c r="E32" s="11"/>
      <c r="F32" s="11"/>
      <c r="G32" s="11"/>
      <c r="H32" s="11"/>
      <c r="I32" s="11"/>
      <c r="J32" s="11"/>
      <c r="K32" s="11"/>
      <c r="L32" s="11"/>
      <c r="M32" s="11"/>
      <c r="O32" s="1206" t="s">
        <v>84</v>
      </c>
      <c r="P32" s="1206"/>
      <c r="Q32" s="1206"/>
      <c r="R32" s="1206"/>
    </row>
    <row r="34" spans="3:18" x14ac:dyDescent="0.2">
      <c r="C34" s="541"/>
      <c r="D34" s="541"/>
      <c r="E34" s="541"/>
      <c r="F34" s="541"/>
      <c r="G34" s="541"/>
      <c r="H34" s="541"/>
      <c r="I34" s="541"/>
      <c r="J34" s="541"/>
      <c r="K34" s="541"/>
      <c r="L34" s="541"/>
      <c r="M34" s="541"/>
      <c r="N34" s="541"/>
      <c r="O34" s="541"/>
      <c r="P34" s="541"/>
      <c r="Q34" s="541"/>
      <c r="R34" s="541"/>
    </row>
  </sheetData>
  <mergeCells count="19">
    <mergeCell ref="O32:R32"/>
    <mergeCell ref="O9:Q9"/>
    <mergeCell ref="L9:N9"/>
    <mergeCell ref="A30:Q30"/>
    <mergeCell ref="P29:Q29"/>
    <mergeCell ref="C9:E9"/>
    <mergeCell ref="F9:H9"/>
    <mergeCell ref="A28:Q28"/>
    <mergeCell ref="A25:B25"/>
    <mergeCell ref="P1:Q1"/>
    <mergeCell ref="A2:Q2"/>
    <mergeCell ref="A3:Q3"/>
    <mergeCell ref="A31:Q31"/>
    <mergeCell ref="N8:Q8"/>
    <mergeCell ref="A4:Q4"/>
    <mergeCell ref="A9:A10"/>
    <mergeCell ref="B9:B10"/>
    <mergeCell ref="I9:K9"/>
    <mergeCell ref="A8:C8"/>
  </mergeCells>
  <phoneticPr fontId="0" type="noConversion"/>
  <printOptions horizontalCentered="1"/>
  <pageMargins left="0.70866141732283472" right="0.55000000000000004" top="0.23622047244094491" bottom="0" header="0.31496062992125984" footer="0.31496062992125984"/>
  <pageSetup paperSize="9" scale="9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V36"/>
  <sheetViews>
    <sheetView view="pageBreakPreview" topLeftCell="A10" zoomScaleSheetLayoutView="100" workbookViewId="0">
      <selection activeCell="L26" sqref="L26"/>
    </sheetView>
  </sheetViews>
  <sheetFormatPr defaultRowHeight="12.75" x14ac:dyDescent="0.2"/>
  <cols>
    <col min="1" max="1" width="7.42578125" style="12" customWidth="1"/>
    <col min="2" max="2" width="12.28515625" style="12" customWidth="1"/>
    <col min="3" max="3" width="8.7109375" style="12" customWidth="1"/>
    <col min="4" max="4" width="7.28515625" style="12" customWidth="1"/>
    <col min="5" max="5" width="8" style="12" customWidth="1"/>
    <col min="6" max="7" width="7.28515625" style="12" customWidth="1"/>
    <col min="8" max="8" width="8.140625" style="12" customWidth="1"/>
    <col min="9" max="9" width="9.28515625" style="12" customWidth="1"/>
    <col min="10" max="10" width="7.5703125" style="12" customWidth="1"/>
    <col min="11" max="11" width="7.7109375" style="12" customWidth="1"/>
    <col min="12" max="12" width="8.7109375" style="12" customWidth="1"/>
    <col min="13" max="13" width="7.85546875" style="12" customWidth="1"/>
    <col min="14" max="14" width="7.7109375" style="12" customWidth="1"/>
    <col min="15" max="15" width="10.140625" style="12" customWidth="1"/>
    <col min="16" max="16" width="9.7109375" style="12" customWidth="1"/>
    <col min="17" max="17" width="10.85546875" style="12" customWidth="1"/>
    <col min="18" max="18" width="9.5703125" style="12" bestFit="1" customWidth="1"/>
    <col min="19" max="19" width="9.28515625" style="12" bestFit="1" customWidth="1"/>
    <col min="20" max="16384" width="9.140625" style="12"/>
  </cols>
  <sheetData>
    <row r="1" spans="1:22" customFormat="1" ht="15" x14ac:dyDescent="0.2">
      <c r="H1" s="24"/>
      <c r="I1" s="24"/>
      <c r="J1" s="24"/>
      <c r="K1" s="24"/>
      <c r="L1" s="24"/>
      <c r="M1" s="24"/>
      <c r="N1" s="24"/>
      <c r="O1" s="24"/>
      <c r="P1" s="1359" t="s">
        <v>94</v>
      </c>
      <c r="Q1" s="1359"/>
      <c r="R1" s="1291"/>
      <c r="S1" s="12"/>
      <c r="T1" s="32"/>
      <c r="U1" s="32"/>
    </row>
    <row r="2" spans="1:22" customFormat="1" ht="15" x14ac:dyDescent="0.2">
      <c r="A2" s="1296" t="s">
        <v>0</v>
      </c>
      <c r="B2" s="1296"/>
      <c r="C2" s="1296"/>
      <c r="D2" s="1296"/>
      <c r="E2" s="1296"/>
      <c r="F2" s="1296"/>
      <c r="G2" s="1296"/>
      <c r="H2" s="1296"/>
      <c r="I2" s="1296"/>
      <c r="J2" s="1296"/>
      <c r="K2" s="1296"/>
      <c r="L2" s="1296"/>
      <c r="M2" s="1296"/>
      <c r="N2" s="1296"/>
      <c r="O2" s="1296"/>
      <c r="P2" s="1296"/>
      <c r="Q2" s="1296"/>
      <c r="R2" s="1291"/>
      <c r="S2" s="34"/>
      <c r="T2" s="34"/>
      <c r="U2" s="34"/>
    </row>
    <row r="3" spans="1:22" customFormat="1" ht="20.25" x14ac:dyDescent="0.3">
      <c r="A3" s="1273" t="s">
        <v>985</v>
      </c>
      <c r="B3" s="1273"/>
      <c r="C3" s="1273"/>
      <c r="D3" s="1273"/>
      <c r="E3" s="1273"/>
      <c r="F3" s="1273"/>
      <c r="G3" s="1273"/>
      <c r="H3" s="1273"/>
      <c r="I3" s="1273"/>
      <c r="J3" s="1273"/>
      <c r="K3" s="1273"/>
      <c r="L3" s="1273"/>
      <c r="M3" s="1273"/>
      <c r="N3" s="1273"/>
      <c r="O3" s="1273"/>
      <c r="P3" s="1273"/>
      <c r="Q3" s="1273"/>
      <c r="R3" s="1291"/>
      <c r="S3" s="33"/>
      <c r="T3" s="33"/>
      <c r="U3" s="33"/>
    </row>
    <row r="4" spans="1:22" ht="18.600000000000001" customHeight="1" x14ac:dyDescent="0.25">
      <c r="A4" s="1193" t="s">
        <v>1007</v>
      </c>
      <c r="B4" s="1193"/>
      <c r="C4" s="1193"/>
      <c r="D4" s="1193"/>
      <c r="E4" s="1193"/>
      <c r="F4" s="1193"/>
      <c r="G4" s="1193"/>
      <c r="H4" s="1193"/>
      <c r="I4" s="1193"/>
      <c r="J4" s="1193"/>
      <c r="K4" s="1193"/>
      <c r="L4" s="1193"/>
      <c r="M4" s="1193"/>
      <c r="N4" s="1193"/>
      <c r="O4" s="1193"/>
      <c r="P4" s="1193"/>
      <c r="Q4" s="1193"/>
      <c r="R4" s="1291"/>
    </row>
    <row r="5" spans="1:22" ht="12" customHeight="1" x14ac:dyDescent="0.2">
      <c r="R5" s="1291"/>
    </row>
    <row r="6" spans="1:22" x14ac:dyDescent="0.2">
      <c r="Q6" s="441" t="s">
        <v>24</v>
      </c>
      <c r="R6" s="1291"/>
    </row>
    <row r="7" spans="1:22" x14ac:dyDescent="0.2">
      <c r="A7" s="1368" t="s">
        <v>452</v>
      </c>
      <c r="B7" s="1368"/>
      <c r="C7" s="1368"/>
      <c r="D7" s="429"/>
      <c r="E7" s="429"/>
      <c r="F7" s="429"/>
      <c r="G7" s="429"/>
      <c r="H7" s="429"/>
      <c r="I7" s="429"/>
      <c r="J7" s="429"/>
      <c r="K7" s="429"/>
      <c r="L7" s="429"/>
      <c r="M7" s="429"/>
      <c r="N7" s="1360" t="s">
        <v>1054</v>
      </c>
      <c r="O7" s="1360"/>
      <c r="P7" s="1360"/>
      <c r="Q7" s="1360"/>
      <c r="R7" s="1291"/>
      <c r="S7" s="16"/>
    </row>
    <row r="8" spans="1:22" ht="37.15" customHeight="1" x14ac:dyDescent="0.2">
      <c r="A8" s="1282" t="s">
        <v>2</v>
      </c>
      <c r="B8" s="1282" t="s">
        <v>3</v>
      </c>
      <c r="C8" s="1280" t="s">
        <v>1051</v>
      </c>
      <c r="D8" s="1280"/>
      <c r="E8" s="1280"/>
      <c r="F8" s="1280" t="s">
        <v>1055</v>
      </c>
      <c r="G8" s="1280"/>
      <c r="H8" s="1280"/>
      <c r="I8" s="1361" t="s">
        <v>97</v>
      </c>
      <c r="J8" s="1362"/>
      <c r="K8" s="1363"/>
      <c r="L8" s="1361" t="s">
        <v>96</v>
      </c>
      <c r="M8" s="1362"/>
      <c r="N8" s="1363"/>
      <c r="O8" s="1364" t="s">
        <v>1056</v>
      </c>
      <c r="P8" s="1365"/>
      <c r="Q8" s="1366"/>
      <c r="R8" s="1291"/>
    </row>
    <row r="9" spans="1:22" ht="44.25" customHeight="1" x14ac:dyDescent="0.2">
      <c r="A9" s="1283"/>
      <c r="B9" s="1283"/>
      <c r="C9" s="183" t="s">
        <v>117</v>
      </c>
      <c r="D9" s="183" t="s">
        <v>497</v>
      </c>
      <c r="E9" s="183" t="s">
        <v>18</v>
      </c>
      <c r="F9" s="183" t="s">
        <v>117</v>
      </c>
      <c r="G9" s="183" t="s">
        <v>497</v>
      </c>
      <c r="H9" s="183" t="s">
        <v>18</v>
      </c>
      <c r="I9" s="577" t="s">
        <v>709</v>
      </c>
      <c r="J9" s="183" t="s">
        <v>497</v>
      </c>
      <c r="K9" s="183" t="s">
        <v>18</v>
      </c>
      <c r="L9" s="183" t="s">
        <v>117</v>
      </c>
      <c r="M9" s="183" t="s">
        <v>497</v>
      </c>
      <c r="N9" s="183" t="s">
        <v>18</v>
      </c>
      <c r="O9" s="550" t="s">
        <v>701</v>
      </c>
      <c r="P9" s="550" t="s">
        <v>702</v>
      </c>
      <c r="Q9" s="183" t="s">
        <v>397</v>
      </c>
    </row>
    <row r="10" spans="1:22" s="50" customFormat="1" x14ac:dyDescent="0.2">
      <c r="A10" s="238">
        <v>1</v>
      </c>
      <c r="B10" s="238">
        <v>2</v>
      </c>
      <c r="C10" s="942">
        <v>3</v>
      </c>
      <c r="D10" s="942">
        <v>4</v>
      </c>
      <c r="E10" s="942">
        <v>5</v>
      </c>
      <c r="F10" s="942">
        <v>6</v>
      </c>
      <c r="G10" s="942">
        <v>7</v>
      </c>
      <c r="H10" s="942">
        <v>8</v>
      </c>
      <c r="I10" s="942">
        <v>9</v>
      </c>
      <c r="J10" s="942">
        <v>10</v>
      </c>
      <c r="K10" s="942">
        <v>11</v>
      </c>
      <c r="L10" s="942">
        <v>12</v>
      </c>
      <c r="M10" s="942">
        <v>13</v>
      </c>
      <c r="N10" s="942">
        <v>14</v>
      </c>
      <c r="O10" s="942">
        <v>15</v>
      </c>
      <c r="P10" s="942">
        <v>16</v>
      </c>
      <c r="Q10" s="942">
        <v>17</v>
      </c>
      <c r="R10" s="650"/>
      <c r="S10" s="958"/>
      <c r="T10" s="958"/>
    </row>
    <row r="11" spans="1:22" ht="24.95" customHeight="1" x14ac:dyDescent="0.2">
      <c r="A11" s="182">
        <v>1</v>
      </c>
      <c r="B11" s="943" t="s">
        <v>382</v>
      </c>
      <c r="C11" s="191">
        <v>277.87</v>
      </c>
      <c r="D11" s="191">
        <v>30.82</v>
      </c>
      <c r="E11" s="191">
        <f>C11+D11</f>
        <v>308.69</v>
      </c>
      <c r="F11" s="191">
        <v>59.61</v>
      </c>
      <c r="G11" s="191">
        <v>6.52</v>
      </c>
      <c r="H11" s="191">
        <f>F11+G11</f>
        <v>66.13</v>
      </c>
      <c r="I11" s="191">
        <v>218.26</v>
      </c>
      <c r="J11" s="191">
        <v>14.67</v>
      </c>
      <c r="K11" s="191">
        <f>I11+J11</f>
        <v>232.92999999999998</v>
      </c>
      <c r="L11" s="191">
        <v>178.64</v>
      </c>
      <c r="M11" s="191">
        <v>19.82</v>
      </c>
      <c r="N11" s="191">
        <f>L11+M11</f>
        <v>198.45999999999998</v>
      </c>
      <c r="O11" s="191">
        <f>F11+I11-L11</f>
        <v>99.230000000000018</v>
      </c>
      <c r="P11" s="191">
        <f t="shared" ref="P11:P23" si="0">G11+J11-M11</f>
        <v>1.3699999999999974</v>
      </c>
      <c r="Q11" s="191">
        <f>H11+K11-N11</f>
        <v>100.59999999999997</v>
      </c>
      <c r="R11" s="650"/>
      <c r="S11" s="958"/>
      <c r="T11" s="958"/>
      <c r="U11" s="650"/>
      <c r="V11" s="650"/>
    </row>
    <row r="12" spans="1:22" ht="24.95" customHeight="1" x14ac:dyDescent="0.2">
      <c r="A12" s="182">
        <v>2</v>
      </c>
      <c r="B12" s="943" t="s">
        <v>383</v>
      </c>
      <c r="C12" s="191">
        <v>130.4</v>
      </c>
      <c r="D12" s="191">
        <v>14.46</v>
      </c>
      <c r="E12" s="191">
        <f t="shared" ref="E12:E23" si="1">C12+D12</f>
        <v>144.86000000000001</v>
      </c>
      <c r="F12" s="191">
        <v>28.92</v>
      </c>
      <c r="G12" s="191">
        <v>3.17</v>
      </c>
      <c r="H12" s="191">
        <f t="shared" ref="H12:H23" si="2">F12+G12</f>
        <v>32.090000000000003</v>
      </c>
      <c r="I12" s="191">
        <v>101.48</v>
      </c>
      <c r="J12" s="191">
        <v>6.89</v>
      </c>
      <c r="K12" s="191">
        <f t="shared" ref="K12:K23" si="3">I12+J12</f>
        <v>108.37</v>
      </c>
      <c r="L12" s="191">
        <v>87.3</v>
      </c>
      <c r="M12" s="191">
        <v>9.68</v>
      </c>
      <c r="N12" s="191">
        <f t="shared" ref="N12:N23" si="4">L12+M12</f>
        <v>96.97999999999999</v>
      </c>
      <c r="O12" s="191">
        <f>F12+I12-L12</f>
        <v>43.100000000000009</v>
      </c>
      <c r="P12" s="191">
        <f t="shared" si="0"/>
        <v>0.37999999999999901</v>
      </c>
      <c r="Q12" s="191">
        <f t="shared" ref="Q12:Q23" si="5">H12+K12-N12</f>
        <v>43.480000000000018</v>
      </c>
      <c r="R12" s="650"/>
      <c r="S12" s="958"/>
      <c r="T12" s="958"/>
      <c r="U12" s="50"/>
      <c r="V12" s="50"/>
    </row>
    <row r="13" spans="1:22" ht="24.95" customHeight="1" x14ac:dyDescent="0.2">
      <c r="A13" s="182">
        <v>3</v>
      </c>
      <c r="B13" s="943" t="s">
        <v>384</v>
      </c>
      <c r="C13" s="191">
        <v>205.73</v>
      </c>
      <c r="D13" s="191">
        <v>22.82</v>
      </c>
      <c r="E13" s="191">
        <f t="shared" si="1"/>
        <v>228.54999999999998</v>
      </c>
      <c r="F13" s="191">
        <v>29.72</v>
      </c>
      <c r="G13" s="191">
        <v>3.23</v>
      </c>
      <c r="H13" s="191">
        <f t="shared" si="2"/>
        <v>32.949999999999996</v>
      </c>
      <c r="I13" s="191">
        <v>176</v>
      </c>
      <c r="J13" s="191">
        <v>10.86</v>
      </c>
      <c r="K13" s="191">
        <f t="shared" si="3"/>
        <v>186.86</v>
      </c>
      <c r="L13" s="191">
        <v>134.65</v>
      </c>
      <c r="M13" s="191">
        <v>14.94</v>
      </c>
      <c r="N13" s="191">
        <f t="shared" si="4"/>
        <v>149.59</v>
      </c>
      <c r="O13" s="191">
        <f t="shared" ref="O13:O23" si="6">F13+I13-L13</f>
        <v>71.069999999999993</v>
      </c>
      <c r="P13" s="191">
        <f t="shared" si="0"/>
        <v>-0.84999999999999964</v>
      </c>
      <c r="Q13" s="191">
        <f t="shared" si="5"/>
        <v>70.22</v>
      </c>
      <c r="R13" s="650"/>
      <c r="S13" s="958"/>
      <c r="T13" s="958"/>
      <c r="U13" s="650"/>
      <c r="V13" s="650"/>
    </row>
    <row r="14" spans="1:22" ht="24.95" customHeight="1" x14ac:dyDescent="0.2">
      <c r="A14" s="182">
        <v>4</v>
      </c>
      <c r="B14" s="943" t="s">
        <v>385</v>
      </c>
      <c r="C14" s="191">
        <v>124.95</v>
      </c>
      <c r="D14" s="191">
        <v>13.86</v>
      </c>
      <c r="E14" s="191">
        <f t="shared" si="1"/>
        <v>138.81</v>
      </c>
      <c r="F14" s="191">
        <v>26.7</v>
      </c>
      <c r="G14" s="191">
        <v>2.92</v>
      </c>
      <c r="H14" s="191">
        <f t="shared" si="2"/>
        <v>29.619999999999997</v>
      </c>
      <c r="I14" s="191">
        <v>98.25</v>
      </c>
      <c r="J14" s="191">
        <v>6.6</v>
      </c>
      <c r="K14" s="191">
        <f t="shared" si="3"/>
        <v>104.85</v>
      </c>
      <c r="L14" s="191">
        <v>85.21</v>
      </c>
      <c r="M14" s="191">
        <v>9.4499999999999993</v>
      </c>
      <c r="N14" s="191">
        <f t="shared" si="4"/>
        <v>94.66</v>
      </c>
      <c r="O14" s="191">
        <f t="shared" si="6"/>
        <v>39.740000000000009</v>
      </c>
      <c r="P14" s="191">
        <f t="shared" si="0"/>
        <v>7.0000000000000284E-2</v>
      </c>
      <c r="Q14" s="191">
        <f t="shared" si="5"/>
        <v>39.81</v>
      </c>
      <c r="R14" s="650"/>
      <c r="S14" s="958"/>
      <c r="T14" s="958"/>
      <c r="U14" s="50"/>
      <c r="V14" s="50"/>
    </row>
    <row r="15" spans="1:22" ht="24.95" customHeight="1" x14ac:dyDescent="0.2">
      <c r="A15" s="182">
        <v>5</v>
      </c>
      <c r="B15" s="944" t="s">
        <v>386</v>
      </c>
      <c r="C15" s="191">
        <v>368.47</v>
      </c>
      <c r="D15" s="191">
        <v>40.869999999999997</v>
      </c>
      <c r="E15" s="191">
        <f t="shared" si="1"/>
        <v>409.34000000000003</v>
      </c>
      <c r="F15" s="191">
        <v>60.14</v>
      </c>
      <c r="G15" s="191">
        <v>6.55</v>
      </c>
      <c r="H15" s="191">
        <f t="shared" si="2"/>
        <v>66.69</v>
      </c>
      <c r="I15" s="191">
        <v>308.33</v>
      </c>
      <c r="J15" s="191">
        <v>19.46</v>
      </c>
      <c r="K15" s="191">
        <f t="shared" si="3"/>
        <v>327.78999999999996</v>
      </c>
      <c r="L15" s="191">
        <v>237.57</v>
      </c>
      <c r="M15" s="191">
        <v>26.35</v>
      </c>
      <c r="N15" s="191">
        <f t="shared" si="4"/>
        <v>263.92</v>
      </c>
      <c r="O15" s="191">
        <f t="shared" si="6"/>
        <v>130.89999999999998</v>
      </c>
      <c r="P15" s="191">
        <f t="shared" si="0"/>
        <v>-0.33999999999999986</v>
      </c>
      <c r="Q15" s="191">
        <f t="shared" si="5"/>
        <v>130.55999999999995</v>
      </c>
      <c r="R15" s="650"/>
      <c r="S15" s="958"/>
      <c r="T15" s="958"/>
      <c r="U15" s="650"/>
      <c r="V15" s="650"/>
    </row>
    <row r="16" spans="1:22" ht="24.95" customHeight="1" x14ac:dyDescent="0.2">
      <c r="A16" s="182">
        <v>6</v>
      </c>
      <c r="B16" s="943" t="s">
        <v>387</v>
      </c>
      <c r="C16" s="191">
        <v>495.44</v>
      </c>
      <c r="D16" s="191">
        <v>54.96</v>
      </c>
      <c r="E16" s="191">
        <f t="shared" si="1"/>
        <v>550.4</v>
      </c>
      <c r="F16" s="191">
        <v>75.36</v>
      </c>
      <c r="G16" s="191">
        <v>8.23</v>
      </c>
      <c r="H16" s="191">
        <f t="shared" si="2"/>
        <v>83.59</v>
      </c>
      <c r="I16" s="191">
        <v>420.09</v>
      </c>
      <c r="J16" s="191">
        <v>19.16</v>
      </c>
      <c r="K16" s="191">
        <f t="shared" si="3"/>
        <v>439.25</v>
      </c>
      <c r="L16" s="191">
        <v>315.44</v>
      </c>
      <c r="M16" s="191">
        <v>34.99</v>
      </c>
      <c r="N16" s="191">
        <f t="shared" si="4"/>
        <v>350.43</v>
      </c>
      <c r="O16" s="191">
        <f t="shared" si="6"/>
        <v>180.01</v>
      </c>
      <c r="P16" s="191">
        <f t="shared" si="0"/>
        <v>-7.6000000000000014</v>
      </c>
      <c r="Q16" s="191">
        <f t="shared" si="5"/>
        <v>172.41000000000003</v>
      </c>
      <c r="R16" s="650"/>
      <c r="S16" s="958"/>
      <c r="T16" s="958"/>
      <c r="U16" s="50"/>
      <c r="V16" s="50"/>
    </row>
    <row r="17" spans="1:22" ht="24.95" customHeight="1" x14ac:dyDescent="0.2">
      <c r="A17" s="182">
        <v>7</v>
      </c>
      <c r="B17" s="944" t="s">
        <v>388</v>
      </c>
      <c r="C17" s="191">
        <v>355.98</v>
      </c>
      <c r="D17" s="191">
        <v>39.49</v>
      </c>
      <c r="E17" s="191">
        <f t="shared" si="1"/>
        <v>395.47</v>
      </c>
      <c r="F17" s="191">
        <v>49.43</v>
      </c>
      <c r="G17" s="191">
        <v>5.37</v>
      </c>
      <c r="H17" s="191">
        <f t="shared" si="2"/>
        <v>54.8</v>
      </c>
      <c r="I17" s="191">
        <v>306.55</v>
      </c>
      <c r="J17" s="191">
        <v>18.8</v>
      </c>
      <c r="K17" s="191">
        <f t="shared" si="3"/>
        <v>325.35000000000002</v>
      </c>
      <c r="L17" s="191">
        <v>246.56</v>
      </c>
      <c r="M17" s="191">
        <v>27.35</v>
      </c>
      <c r="N17" s="191">
        <f t="shared" si="4"/>
        <v>273.91000000000003</v>
      </c>
      <c r="O17" s="191">
        <f t="shared" si="6"/>
        <v>109.42000000000002</v>
      </c>
      <c r="P17" s="191">
        <f t="shared" si="0"/>
        <v>-3.1799999999999997</v>
      </c>
      <c r="Q17" s="191">
        <f t="shared" si="5"/>
        <v>106.24000000000001</v>
      </c>
      <c r="R17" s="650"/>
      <c r="S17" s="958"/>
      <c r="T17" s="958"/>
      <c r="U17" s="650"/>
      <c r="V17" s="650"/>
    </row>
    <row r="18" spans="1:22" ht="24.95" customHeight="1" x14ac:dyDescent="0.2">
      <c r="A18" s="182">
        <v>8</v>
      </c>
      <c r="B18" s="943" t="s">
        <v>389</v>
      </c>
      <c r="C18" s="191">
        <v>278.58999999999997</v>
      </c>
      <c r="D18" s="191">
        <v>30.9</v>
      </c>
      <c r="E18" s="191">
        <f t="shared" si="1"/>
        <v>309.48999999999995</v>
      </c>
      <c r="F18" s="191">
        <v>59.45</v>
      </c>
      <c r="G18" s="191">
        <v>6.5</v>
      </c>
      <c r="H18" s="191">
        <f t="shared" si="2"/>
        <v>65.95</v>
      </c>
      <c r="I18" s="191">
        <v>219.15</v>
      </c>
      <c r="J18" s="191">
        <v>14.71</v>
      </c>
      <c r="K18" s="191">
        <f t="shared" si="3"/>
        <v>233.86</v>
      </c>
      <c r="L18" s="191">
        <v>179.08</v>
      </c>
      <c r="M18" s="191">
        <v>19.86</v>
      </c>
      <c r="N18" s="191">
        <f t="shared" si="4"/>
        <v>198.94</v>
      </c>
      <c r="O18" s="191">
        <f t="shared" si="6"/>
        <v>99.52000000000001</v>
      </c>
      <c r="P18" s="191">
        <f t="shared" si="0"/>
        <v>1.3500000000000014</v>
      </c>
      <c r="Q18" s="191">
        <f t="shared" si="5"/>
        <v>100.87</v>
      </c>
      <c r="R18" s="650"/>
      <c r="S18" s="958"/>
      <c r="T18" s="958"/>
      <c r="U18" s="50"/>
      <c r="V18" s="50"/>
    </row>
    <row r="19" spans="1:22" ht="24.95" customHeight="1" x14ac:dyDescent="0.2">
      <c r="A19" s="182">
        <v>9</v>
      </c>
      <c r="B19" s="943" t="s">
        <v>390</v>
      </c>
      <c r="C19" s="191">
        <v>207.79</v>
      </c>
      <c r="D19" s="191">
        <v>23.05</v>
      </c>
      <c r="E19" s="191">
        <f t="shared" si="1"/>
        <v>230.84</v>
      </c>
      <c r="F19" s="191">
        <v>33.53</v>
      </c>
      <c r="G19" s="191">
        <v>3.65</v>
      </c>
      <c r="H19" s="191">
        <f t="shared" si="2"/>
        <v>37.18</v>
      </c>
      <c r="I19" s="191">
        <v>174.26</v>
      </c>
      <c r="J19" s="191">
        <v>10.97</v>
      </c>
      <c r="K19" s="191">
        <f t="shared" si="3"/>
        <v>185.23</v>
      </c>
      <c r="L19" s="191">
        <v>132.05000000000001</v>
      </c>
      <c r="M19" s="191">
        <v>14.65</v>
      </c>
      <c r="N19" s="191">
        <f t="shared" si="4"/>
        <v>146.70000000000002</v>
      </c>
      <c r="O19" s="191">
        <f t="shared" si="6"/>
        <v>75.739999999999981</v>
      </c>
      <c r="P19" s="191">
        <f t="shared" si="0"/>
        <v>-2.9999999999999361E-2</v>
      </c>
      <c r="Q19" s="191">
        <f t="shared" si="5"/>
        <v>75.70999999999998</v>
      </c>
      <c r="R19" s="650"/>
      <c r="S19" s="958"/>
      <c r="T19" s="958"/>
      <c r="U19" s="650"/>
      <c r="V19" s="650"/>
    </row>
    <row r="20" spans="1:22" ht="24.95" customHeight="1" x14ac:dyDescent="0.2">
      <c r="A20" s="182">
        <v>10</v>
      </c>
      <c r="B20" s="943" t="s">
        <v>391</v>
      </c>
      <c r="C20" s="191">
        <v>144.38</v>
      </c>
      <c r="D20" s="191">
        <v>16.02</v>
      </c>
      <c r="E20" s="191">
        <f t="shared" si="1"/>
        <v>160.4</v>
      </c>
      <c r="F20" s="191">
        <v>20.8</v>
      </c>
      <c r="G20" s="191">
        <v>2.2599999999999998</v>
      </c>
      <c r="H20" s="191">
        <f t="shared" si="2"/>
        <v>23.060000000000002</v>
      </c>
      <c r="I20" s="191">
        <v>123.59</v>
      </c>
      <c r="J20" s="191">
        <v>7.62</v>
      </c>
      <c r="K20" s="191">
        <f t="shared" si="3"/>
        <v>131.21</v>
      </c>
      <c r="L20" s="191">
        <v>97.82</v>
      </c>
      <c r="M20" s="191">
        <v>10.85</v>
      </c>
      <c r="N20" s="191">
        <f t="shared" si="4"/>
        <v>108.66999999999999</v>
      </c>
      <c r="O20" s="191">
        <f t="shared" si="6"/>
        <v>46.570000000000022</v>
      </c>
      <c r="P20" s="191">
        <f t="shared" si="0"/>
        <v>-0.97000000000000064</v>
      </c>
      <c r="Q20" s="191">
        <f t="shared" si="5"/>
        <v>45.600000000000023</v>
      </c>
      <c r="R20" s="650"/>
      <c r="S20" s="958"/>
      <c r="T20" s="958"/>
      <c r="U20" s="50"/>
      <c r="V20" s="50"/>
    </row>
    <row r="21" spans="1:22" ht="24.95" customHeight="1" x14ac:dyDescent="0.2">
      <c r="A21" s="182">
        <v>11</v>
      </c>
      <c r="B21" s="943" t="s">
        <v>392</v>
      </c>
      <c r="C21" s="191">
        <v>327.39999999999998</v>
      </c>
      <c r="D21" s="191">
        <v>36.32</v>
      </c>
      <c r="E21" s="191">
        <f t="shared" si="1"/>
        <v>363.71999999999997</v>
      </c>
      <c r="F21" s="191">
        <v>65.27</v>
      </c>
      <c r="G21" s="191">
        <v>7.13</v>
      </c>
      <c r="H21" s="191">
        <f t="shared" si="2"/>
        <v>72.399999999999991</v>
      </c>
      <c r="I21" s="191">
        <v>262.13</v>
      </c>
      <c r="J21" s="191">
        <v>17.29</v>
      </c>
      <c r="K21" s="191">
        <f t="shared" si="3"/>
        <v>279.42</v>
      </c>
      <c r="L21" s="191">
        <v>204.81</v>
      </c>
      <c r="M21" s="191">
        <v>22.72</v>
      </c>
      <c r="N21" s="191">
        <f t="shared" si="4"/>
        <v>227.53</v>
      </c>
      <c r="O21" s="191">
        <f t="shared" si="6"/>
        <v>122.58999999999997</v>
      </c>
      <c r="P21" s="191">
        <f t="shared" si="0"/>
        <v>1.6999999999999993</v>
      </c>
      <c r="Q21" s="191">
        <f t="shared" si="5"/>
        <v>124.28999999999999</v>
      </c>
      <c r="R21" s="650"/>
      <c r="S21" s="958"/>
      <c r="T21" s="958"/>
      <c r="U21" s="650"/>
      <c r="V21" s="650"/>
    </row>
    <row r="22" spans="1:22" ht="24.95" customHeight="1" x14ac:dyDescent="0.2">
      <c r="A22" s="182">
        <v>12</v>
      </c>
      <c r="B22" s="943" t="s">
        <v>393</v>
      </c>
      <c r="C22" s="191">
        <v>524.53</v>
      </c>
      <c r="D22" s="191">
        <v>58.19</v>
      </c>
      <c r="E22" s="191">
        <f t="shared" si="1"/>
        <v>582.72</v>
      </c>
      <c r="F22" s="191">
        <v>86.68</v>
      </c>
      <c r="G22" s="191">
        <v>9.4499999999999993</v>
      </c>
      <c r="H22" s="191">
        <f t="shared" si="2"/>
        <v>96.13000000000001</v>
      </c>
      <c r="I22" s="191">
        <v>437.84</v>
      </c>
      <c r="J22" s="191">
        <v>20.55</v>
      </c>
      <c r="K22" s="191">
        <f t="shared" si="3"/>
        <v>458.39</v>
      </c>
      <c r="L22" s="191">
        <v>336.97</v>
      </c>
      <c r="M22" s="191">
        <v>37.380000000000003</v>
      </c>
      <c r="N22" s="191">
        <f t="shared" si="4"/>
        <v>374.35</v>
      </c>
      <c r="O22" s="191">
        <f t="shared" si="6"/>
        <v>187.54999999999995</v>
      </c>
      <c r="P22" s="191">
        <f t="shared" si="0"/>
        <v>-7.3800000000000026</v>
      </c>
      <c r="Q22" s="191">
        <f t="shared" si="5"/>
        <v>180.16999999999996</v>
      </c>
      <c r="R22" s="650"/>
      <c r="S22" s="958"/>
      <c r="T22" s="958"/>
      <c r="U22" s="50"/>
      <c r="V22" s="50"/>
    </row>
    <row r="23" spans="1:22" ht="24.95" customHeight="1" x14ac:dyDescent="0.2">
      <c r="A23" s="182">
        <v>13</v>
      </c>
      <c r="B23" s="943" t="s">
        <v>394</v>
      </c>
      <c r="C23" s="191">
        <v>168.2</v>
      </c>
      <c r="D23" s="191">
        <v>18.66</v>
      </c>
      <c r="E23" s="191">
        <f t="shared" si="1"/>
        <v>186.85999999999999</v>
      </c>
      <c r="F23" s="191">
        <v>16.07</v>
      </c>
      <c r="G23" s="191">
        <v>1.73</v>
      </c>
      <c r="H23" s="191">
        <f t="shared" si="2"/>
        <v>17.8</v>
      </c>
      <c r="I23" s="191">
        <v>152.13</v>
      </c>
      <c r="J23" s="191">
        <v>8.8800000000000008</v>
      </c>
      <c r="K23" s="191">
        <f t="shared" si="3"/>
        <v>161.01</v>
      </c>
      <c r="L23" s="191">
        <v>115.93</v>
      </c>
      <c r="M23" s="191">
        <v>12.86</v>
      </c>
      <c r="N23" s="191">
        <f t="shared" si="4"/>
        <v>128.79000000000002</v>
      </c>
      <c r="O23" s="191">
        <f t="shared" si="6"/>
        <v>52.269999999999982</v>
      </c>
      <c r="P23" s="191">
        <f t="shared" si="0"/>
        <v>-2.2499999999999982</v>
      </c>
      <c r="Q23" s="191">
        <f t="shared" si="5"/>
        <v>50.019999999999982</v>
      </c>
      <c r="R23" s="650"/>
      <c r="S23" s="958"/>
      <c r="T23" s="958"/>
      <c r="U23" s="650"/>
      <c r="V23" s="650"/>
    </row>
    <row r="24" spans="1:22" s="541" customFormat="1" ht="24.95" customHeight="1" x14ac:dyDescent="0.2">
      <c r="A24" s="1308" t="s">
        <v>18</v>
      </c>
      <c r="B24" s="1300"/>
      <c r="C24" s="945">
        <f t="shared" ref="C24:Q24" si="7">SUM(C11:C23)</f>
        <v>3609.7300000000005</v>
      </c>
      <c r="D24" s="945">
        <f t="shared" si="7"/>
        <v>400.42</v>
      </c>
      <c r="E24" s="945">
        <f t="shared" si="7"/>
        <v>4010.15</v>
      </c>
      <c r="F24" s="945">
        <f t="shared" si="7"/>
        <v>611.68000000000006</v>
      </c>
      <c r="G24" s="945">
        <f t="shared" si="7"/>
        <v>66.710000000000008</v>
      </c>
      <c r="H24" s="945">
        <f t="shared" si="7"/>
        <v>678.39</v>
      </c>
      <c r="I24" s="945">
        <f t="shared" si="7"/>
        <v>2998.0600000000004</v>
      </c>
      <c r="J24" s="945">
        <f t="shared" si="7"/>
        <v>176.46</v>
      </c>
      <c r="K24" s="945">
        <f t="shared" si="7"/>
        <v>3174.5200000000004</v>
      </c>
      <c r="L24" s="945">
        <f t="shared" si="7"/>
        <v>2352.0299999999993</v>
      </c>
      <c r="M24" s="945">
        <f t="shared" si="7"/>
        <v>260.89999999999998</v>
      </c>
      <c r="N24" s="945">
        <f t="shared" si="7"/>
        <v>2612.9300000000003</v>
      </c>
      <c r="O24" s="945">
        <f t="shared" si="7"/>
        <v>1257.71</v>
      </c>
      <c r="P24" s="945">
        <f t="shared" si="7"/>
        <v>-17.730000000000004</v>
      </c>
      <c r="Q24" s="945">
        <f t="shared" si="7"/>
        <v>1239.9799999999998</v>
      </c>
      <c r="R24" s="650"/>
      <c r="S24" s="958"/>
      <c r="T24" s="958"/>
      <c r="U24" s="50"/>
      <c r="V24" s="50"/>
    </row>
    <row r="25" spans="1:22" s="11" customFormat="1" x14ac:dyDescent="0.2">
      <c r="A25" s="546" t="s">
        <v>691</v>
      </c>
      <c r="B25" s="539"/>
      <c r="C25" s="1082"/>
      <c r="D25" s="1082"/>
      <c r="E25" s="1082"/>
      <c r="F25" s="1082"/>
      <c r="G25" s="1082"/>
      <c r="H25" s="1082"/>
      <c r="I25" s="1082"/>
      <c r="J25" s="1082"/>
      <c r="K25" s="1082"/>
      <c r="L25" s="1082"/>
      <c r="M25" s="1082"/>
      <c r="N25" s="1082"/>
      <c r="O25" s="1082"/>
      <c r="P25" s="1082"/>
      <c r="Q25" s="1082"/>
      <c r="R25" s="50"/>
      <c r="S25" s="958"/>
      <c r="T25" s="958"/>
    </row>
    <row r="26" spans="1:22" s="11" customFormat="1" x14ac:dyDescent="0.2">
      <c r="A26" s="546"/>
      <c r="B26" s="549"/>
      <c r="C26" s="1082"/>
      <c r="D26" s="1082"/>
      <c r="E26" s="1082"/>
      <c r="F26" s="1082"/>
      <c r="G26" s="1082"/>
      <c r="H26" s="1082"/>
      <c r="I26" s="1082"/>
      <c r="J26" s="1082"/>
      <c r="K26" s="1082"/>
      <c r="L26" s="1082"/>
      <c r="M26" s="1082"/>
      <c r="N26" s="1082"/>
      <c r="O26" s="1082"/>
      <c r="P26" s="1082"/>
      <c r="Q26" s="1082"/>
      <c r="R26" s="1084">
        <f>C26-F26</f>
        <v>0</v>
      </c>
      <c r="S26" s="958"/>
      <c r="T26" s="958"/>
    </row>
    <row r="27" spans="1:22" x14ac:dyDescent="0.2">
      <c r="A27" s="544" t="s">
        <v>493</v>
      </c>
      <c r="B27" s="544"/>
      <c r="C27" s="544"/>
      <c r="D27" s="544"/>
      <c r="E27" s="544"/>
      <c r="F27" s="544"/>
      <c r="G27" s="544"/>
      <c r="H27" s="544"/>
      <c r="I27" s="544"/>
      <c r="J27" s="544"/>
      <c r="K27" s="544"/>
      <c r="L27" s="544"/>
      <c r="M27" s="544"/>
      <c r="N27" s="544"/>
      <c r="O27" s="544"/>
      <c r="P27" s="545"/>
      <c r="Q27" s="545"/>
      <c r="S27" s="958"/>
      <c r="T27" s="958"/>
    </row>
    <row r="28" spans="1:22" x14ac:dyDescent="0.2">
      <c r="A28" s="1367" t="s">
        <v>498</v>
      </c>
      <c r="B28" s="1367"/>
      <c r="C28" s="1367"/>
      <c r="D28" s="1367"/>
      <c r="E28" s="1367"/>
      <c r="F28" s="1367"/>
      <c r="G28" s="1367"/>
      <c r="H28" s="1367"/>
      <c r="I28" s="1367"/>
      <c r="J28" s="1367"/>
      <c r="K28" s="1367"/>
      <c r="L28" s="1367"/>
      <c r="M28" s="1367"/>
      <c r="N28" s="1367"/>
      <c r="O28" s="1367"/>
      <c r="P28" s="1367"/>
      <c r="Q28" s="1367"/>
      <c r="S28" s="958"/>
      <c r="T28" s="958"/>
    </row>
    <row r="29" spans="1:22" ht="15.75" customHeight="1" x14ac:dyDescent="0.2">
      <c r="A29" s="11" t="s">
        <v>11</v>
      </c>
      <c r="B29" s="11"/>
      <c r="C29" s="11"/>
      <c r="D29" s="11"/>
      <c r="E29" s="11"/>
      <c r="F29" s="11"/>
      <c r="G29" s="11"/>
      <c r="H29" s="11"/>
      <c r="I29" s="11"/>
      <c r="J29" s="11"/>
      <c r="K29" s="11"/>
      <c r="L29" s="11"/>
      <c r="M29" s="11"/>
      <c r="P29" s="1302" t="s">
        <v>12</v>
      </c>
      <c r="Q29" s="1302"/>
    </row>
    <row r="30" spans="1:22" ht="12.75" customHeight="1" x14ac:dyDescent="0.2">
      <c r="A30" s="1302" t="s">
        <v>13</v>
      </c>
      <c r="B30" s="1302"/>
      <c r="C30" s="1302"/>
      <c r="D30" s="1302"/>
      <c r="E30" s="1302"/>
      <c r="F30" s="1302"/>
      <c r="G30" s="1302"/>
      <c r="H30" s="1302"/>
      <c r="I30" s="1302"/>
      <c r="J30" s="1302"/>
      <c r="K30" s="1302"/>
      <c r="L30" s="1302"/>
      <c r="M30" s="1302"/>
      <c r="N30" s="1302"/>
      <c r="O30" s="1302"/>
      <c r="P30" s="1302"/>
      <c r="Q30" s="1302"/>
    </row>
    <row r="31" spans="1:22" ht="12.75" customHeight="1" x14ac:dyDescent="0.2">
      <c r="A31" s="1302" t="s">
        <v>19</v>
      </c>
      <c r="B31" s="1302"/>
      <c r="C31" s="1302"/>
      <c r="D31" s="1302"/>
      <c r="E31" s="1302"/>
      <c r="F31" s="1302"/>
      <c r="G31" s="1302"/>
      <c r="H31" s="1302"/>
      <c r="I31" s="1302"/>
      <c r="J31" s="1302"/>
      <c r="K31" s="1302"/>
      <c r="L31" s="1302"/>
      <c r="M31" s="1302"/>
      <c r="N31" s="1302"/>
      <c r="O31" s="1302"/>
      <c r="P31" s="1302"/>
      <c r="Q31" s="1302"/>
    </row>
    <row r="32" spans="1:22" x14ac:dyDescent="0.2">
      <c r="A32" s="11"/>
      <c r="B32" s="11"/>
      <c r="C32" s="11"/>
      <c r="D32" s="11"/>
      <c r="E32" s="11"/>
      <c r="F32" s="11"/>
      <c r="G32" s="11"/>
      <c r="H32" s="11"/>
      <c r="I32" s="11"/>
      <c r="J32" s="11"/>
      <c r="K32" s="11"/>
      <c r="L32" s="11"/>
      <c r="M32" s="11"/>
      <c r="O32" s="1191" t="s">
        <v>84</v>
      </c>
      <c r="P32" s="1191"/>
      <c r="Q32" s="1191"/>
      <c r="R32" s="24"/>
    </row>
    <row r="34" spans="3:18" x14ac:dyDescent="0.2">
      <c r="C34" s="541"/>
      <c r="D34" s="541"/>
      <c r="E34" s="541"/>
      <c r="F34" s="541"/>
      <c r="G34" s="541"/>
      <c r="H34" s="541"/>
      <c r="I34" s="541"/>
      <c r="J34" s="541"/>
      <c r="K34" s="541"/>
      <c r="L34" s="541"/>
      <c r="M34" s="541"/>
      <c r="N34" s="541"/>
      <c r="O34" s="541"/>
      <c r="P34" s="541"/>
      <c r="Q34" s="541"/>
      <c r="R34" s="541"/>
    </row>
    <row r="35" spans="3:18" x14ac:dyDescent="0.2">
      <c r="C35" s="541"/>
      <c r="D35" s="541"/>
      <c r="E35" s="541"/>
      <c r="F35" s="541"/>
      <c r="G35" s="541"/>
      <c r="H35" s="541"/>
      <c r="I35" s="541"/>
      <c r="J35" s="541"/>
      <c r="K35" s="541"/>
      <c r="L35" s="541"/>
      <c r="M35" s="541"/>
      <c r="N35" s="541"/>
      <c r="O35" s="541"/>
      <c r="P35" s="541"/>
      <c r="Q35" s="541"/>
      <c r="R35" s="541"/>
    </row>
    <row r="36" spans="3:18" x14ac:dyDescent="0.2">
      <c r="C36" s="541"/>
      <c r="D36" s="541"/>
      <c r="E36" s="541"/>
      <c r="F36" s="541"/>
      <c r="G36" s="541"/>
      <c r="H36" s="541"/>
      <c r="I36" s="541"/>
      <c r="J36" s="541"/>
      <c r="K36" s="541"/>
      <c r="L36" s="541"/>
      <c r="M36" s="541"/>
      <c r="N36" s="541"/>
      <c r="O36" s="541"/>
      <c r="P36" s="541"/>
      <c r="Q36" s="541"/>
      <c r="R36" s="541"/>
    </row>
  </sheetData>
  <mergeCells count="20">
    <mergeCell ref="C8:E8"/>
    <mergeCell ref="F8:H8"/>
    <mergeCell ref="A7:C7"/>
    <mergeCell ref="A4:Q4"/>
    <mergeCell ref="A28:Q28"/>
    <mergeCell ref="O32:Q32"/>
    <mergeCell ref="A24:B24"/>
    <mergeCell ref="R1:R8"/>
    <mergeCell ref="A31:Q31"/>
    <mergeCell ref="I8:K8"/>
    <mergeCell ref="L8:N8"/>
    <mergeCell ref="O8:Q8"/>
    <mergeCell ref="P29:Q29"/>
    <mergeCell ref="A30:Q30"/>
    <mergeCell ref="P1:Q1"/>
    <mergeCell ref="A2:Q2"/>
    <mergeCell ref="A3:Q3"/>
    <mergeCell ref="N7:Q7"/>
    <mergeCell ref="A8:A9"/>
    <mergeCell ref="B8:B9"/>
  </mergeCells>
  <phoneticPr fontId="0" type="noConversion"/>
  <printOptions horizontalCentered="1"/>
  <pageMargins left="0.38" right="0.41" top="0.23622047244094491" bottom="0" header="0.31496062992125984" footer="0.31496062992125984"/>
  <pageSetup paperSize="9" scale="8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2:AA33"/>
  <sheetViews>
    <sheetView view="pageBreakPreview" topLeftCell="B16" zoomScale="80" zoomScaleSheetLayoutView="80" workbookViewId="0">
      <selection activeCell="C28" sqref="C28"/>
    </sheetView>
  </sheetViews>
  <sheetFormatPr defaultRowHeight="12.75" x14ac:dyDescent="0.2"/>
  <cols>
    <col min="1" max="1" width="7.85546875" customWidth="1"/>
    <col min="2" max="2" width="16" customWidth="1"/>
    <col min="3" max="3" width="14" customWidth="1"/>
    <col min="4" max="4" width="10.7109375" customWidth="1"/>
    <col min="5" max="5" width="12.42578125" customWidth="1"/>
    <col min="6" max="7" width="12" customWidth="1"/>
    <col min="10" max="10" width="11" customWidth="1"/>
    <col min="11" max="11" width="12" bestFit="1" customWidth="1"/>
    <col min="12" max="12" width="9.5703125" bestFit="1" customWidth="1"/>
    <col min="13" max="15" width="9.28515625" bestFit="1" customWidth="1"/>
    <col min="16" max="16" width="10" customWidth="1"/>
    <col min="17" max="17" width="8.85546875" customWidth="1"/>
    <col min="18" max="18" width="10" bestFit="1" customWidth="1"/>
    <col min="19" max="19" width="10.140625" customWidth="1"/>
    <col min="20" max="20" width="15.42578125" customWidth="1"/>
    <col min="21" max="21" width="14.7109375" customWidth="1"/>
    <col min="22" max="22" width="13.7109375" customWidth="1"/>
  </cols>
  <sheetData>
    <row r="2" spans="1:27" ht="15" x14ac:dyDescent="0.2">
      <c r="R2" s="32"/>
      <c r="U2" s="1359" t="s">
        <v>66</v>
      </c>
      <c r="V2" s="1359"/>
    </row>
    <row r="3" spans="1:27" ht="18" x14ac:dyDescent="0.25">
      <c r="A3" s="1374" t="s">
        <v>0</v>
      </c>
      <c r="B3" s="1374"/>
      <c r="C3" s="1374"/>
      <c r="D3" s="1374"/>
      <c r="E3" s="1374"/>
      <c r="F3" s="1374"/>
      <c r="G3" s="1374"/>
      <c r="H3" s="1374"/>
      <c r="I3" s="1374"/>
      <c r="J3" s="1374"/>
      <c r="K3" s="1374"/>
      <c r="L3" s="1374"/>
      <c r="M3" s="1374"/>
      <c r="N3" s="1374"/>
      <c r="O3" s="1374"/>
      <c r="P3" s="1374"/>
      <c r="Q3" s="1374"/>
      <c r="R3" s="1374"/>
      <c r="S3" s="1374"/>
      <c r="T3" s="1374"/>
      <c r="U3" s="1374"/>
      <c r="V3" s="1374"/>
    </row>
    <row r="4" spans="1:27" ht="18" x14ac:dyDescent="0.25">
      <c r="A4" s="1370" t="s">
        <v>985</v>
      </c>
      <c r="B4" s="1370"/>
      <c r="C4" s="1370"/>
      <c r="D4" s="1370"/>
      <c r="E4" s="1370"/>
      <c r="F4" s="1370"/>
      <c r="G4" s="1370"/>
      <c r="H4" s="1370"/>
      <c r="I4" s="1370"/>
      <c r="J4" s="1370"/>
      <c r="K4" s="1370"/>
      <c r="L4" s="1370"/>
      <c r="M4" s="1370"/>
      <c r="N4" s="1370"/>
      <c r="O4" s="1370"/>
      <c r="P4" s="1370"/>
      <c r="Q4" s="1370"/>
      <c r="R4" s="1370"/>
      <c r="S4" s="1370"/>
      <c r="T4" s="1370"/>
      <c r="U4" s="1370"/>
      <c r="V4" s="1370"/>
    </row>
    <row r="5" spans="1:27" ht="15.75" x14ac:dyDescent="0.25">
      <c r="D5" s="67"/>
      <c r="E5" s="67"/>
      <c r="F5" s="67"/>
      <c r="G5" s="67"/>
      <c r="H5" s="67"/>
      <c r="I5" s="67"/>
      <c r="J5" s="67"/>
      <c r="K5" s="67"/>
      <c r="L5" s="67"/>
      <c r="M5" s="67"/>
      <c r="N5" s="67"/>
      <c r="O5" s="67"/>
      <c r="P5" s="67"/>
      <c r="Q5" s="67"/>
    </row>
    <row r="6" spans="1:27" ht="20.25" x14ac:dyDescent="0.3">
      <c r="A6" s="1375" t="s">
        <v>1008</v>
      </c>
      <c r="B6" s="1375"/>
      <c r="C6" s="1375"/>
      <c r="D6" s="1375"/>
      <c r="E6" s="1375"/>
      <c r="F6" s="1375"/>
      <c r="G6" s="1375"/>
      <c r="H6" s="1375"/>
      <c r="I6" s="1375"/>
      <c r="J6" s="1375"/>
      <c r="K6" s="1375"/>
      <c r="L6" s="1375"/>
      <c r="M6" s="1375"/>
      <c r="N6" s="1375"/>
      <c r="O6" s="1375"/>
      <c r="P6" s="1375"/>
      <c r="Q6" s="1375"/>
      <c r="R6" s="1375"/>
      <c r="S6" s="1375"/>
      <c r="T6" s="1375"/>
      <c r="U6" s="1375"/>
      <c r="V6" s="1375"/>
    </row>
    <row r="7" spans="1:27" ht="15.75" x14ac:dyDescent="0.25">
      <c r="A7" s="36"/>
      <c r="B7" s="30"/>
      <c r="C7" s="30"/>
      <c r="D7" s="30"/>
      <c r="E7" s="30"/>
      <c r="F7" s="30"/>
      <c r="G7" s="30"/>
      <c r="H7" s="30"/>
      <c r="I7" s="30"/>
      <c r="J7" s="30"/>
      <c r="K7" s="30"/>
      <c r="L7" s="30"/>
      <c r="M7" s="30"/>
      <c r="N7" s="30"/>
      <c r="O7" s="30"/>
      <c r="P7" s="24"/>
      <c r="Q7" s="24"/>
      <c r="R7" s="24"/>
      <c r="S7" s="24"/>
      <c r="U7" s="24" t="s">
        <v>241</v>
      </c>
    </row>
    <row r="8" spans="1:27" s="429" customFormat="1" ht="12" x14ac:dyDescent="0.2">
      <c r="A8" s="1284" t="s">
        <v>452</v>
      </c>
      <c r="B8" s="1284"/>
      <c r="C8" s="1284"/>
      <c r="P8" s="1369"/>
      <c r="Q8" s="1369"/>
      <c r="R8" s="1369"/>
      <c r="S8" s="1369"/>
      <c r="T8" s="442" t="s">
        <v>1064</v>
      </c>
      <c r="U8" s="442"/>
      <c r="V8" s="442"/>
      <c r="W8" s="443"/>
    </row>
    <row r="9" spans="1:27" s="444" customFormat="1" ht="35.25" customHeight="1" x14ac:dyDescent="0.2">
      <c r="A9" s="1371" t="s">
        <v>25</v>
      </c>
      <c r="B9" s="1167" t="s">
        <v>215</v>
      </c>
      <c r="C9" s="1167" t="s">
        <v>225</v>
      </c>
      <c r="D9" s="1167" t="s">
        <v>226</v>
      </c>
      <c r="E9" s="1165" t="s">
        <v>1062</v>
      </c>
      <c r="F9" s="1165"/>
      <c r="G9" s="1165"/>
      <c r="H9" s="1175" t="s">
        <v>1166</v>
      </c>
      <c r="I9" s="1176"/>
      <c r="J9" s="1177"/>
      <c r="K9" s="1173" t="s">
        <v>568</v>
      </c>
      <c r="L9" s="1373"/>
      <c r="M9" s="1174"/>
      <c r="N9" s="1173" t="s">
        <v>169</v>
      </c>
      <c r="O9" s="1373"/>
      <c r="P9" s="1174"/>
      <c r="Q9" s="1166" t="s">
        <v>1063</v>
      </c>
      <c r="R9" s="1166"/>
      <c r="S9" s="1166"/>
      <c r="T9" s="1167" t="s">
        <v>266</v>
      </c>
      <c r="U9" s="1166" t="s">
        <v>499</v>
      </c>
      <c r="V9" s="1166" t="s">
        <v>500</v>
      </c>
    </row>
    <row r="10" spans="1:27" s="444" customFormat="1" ht="65.25" customHeight="1" x14ac:dyDescent="0.2">
      <c r="A10" s="1372"/>
      <c r="B10" s="1168"/>
      <c r="C10" s="1168"/>
      <c r="D10" s="1168"/>
      <c r="E10" s="186" t="s">
        <v>190</v>
      </c>
      <c r="F10" s="186" t="s">
        <v>218</v>
      </c>
      <c r="G10" s="186" t="s">
        <v>18</v>
      </c>
      <c r="H10" s="186" t="s">
        <v>190</v>
      </c>
      <c r="I10" s="186" t="s">
        <v>218</v>
      </c>
      <c r="J10" s="186" t="s">
        <v>18</v>
      </c>
      <c r="K10" s="186" t="s">
        <v>190</v>
      </c>
      <c r="L10" s="186" t="s">
        <v>218</v>
      </c>
      <c r="M10" s="186" t="s">
        <v>18</v>
      </c>
      <c r="N10" s="186" t="s">
        <v>190</v>
      </c>
      <c r="O10" s="186" t="s">
        <v>218</v>
      </c>
      <c r="P10" s="186" t="s">
        <v>18</v>
      </c>
      <c r="Q10" s="538" t="s">
        <v>398</v>
      </c>
      <c r="R10" s="548" t="s">
        <v>703</v>
      </c>
      <c r="S10" s="186" t="s">
        <v>399</v>
      </c>
      <c r="T10" s="1168"/>
      <c r="U10" s="1166"/>
      <c r="V10" s="1166"/>
    </row>
    <row r="11" spans="1:27" ht="21.75" customHeight="1" x14ac:dyDescent="0.2">
      <c r="A11" s="86">
        <v>1</v>
      </c>
      <c r="B11" s="66">
        <v>2</v>
      </c>
      <c r="C11" s="964">
        <v>3</v>
      </c>
      <c r="D11" s="964">
        <v>4</v>
      </c>
      <c r="E11" s="964">
        <v>5</v>
      </c>
      <c r="F11" s="964">
        <v>6</v>
      </c>
      <c r="G11" s="964">
        <v>7</v>
      </c>
      <c r="H11" s="964">
        <v>8</v>
      </c>
      <c r="I11" s="964">
        <v>9</v>
      </c>
      <c r="J11" s="964">
        <v>10</v>
      </c>
      <c r="K11" s="964">
        <v>11</v>
      </c>
      <c r="L11" s="964">
        <v>12</v>
      </c>
      <c r="M11" s="964">
        <v>13</v>
      </c>
      <c r="N11" s="964">
        <v>14</v>
      </c>
      <c r="O11" s="964">
        <v>15</v>
      </c>
      <c r="P11" s="964">
        <v>16</v>
      </c>
      <c r="Q11" s="964">
        <v>17</v>
      </c>
      <c r="R11" s="964">
        <v>18</v>
      </c>
      <c r="S11" s="964">
        <v>19</v>
      </c>
      <c r="T11" s="964">
        <v>20</v>
      </c>
      <c r="U11" s="937">
        <v>21</v>
      </c>
      <c r="V11" s="937">
        <v>22</v>
      </c>
      <c r="W11" s="444"/>
      <c r="X11" s="444"/>
      <c r="Y11" s="444"/>
      <c r="Z11" s="444"/>
      <c r="AA11" s="444"/>
    </row>
    <row r="12" spans="1:27" s="38" customFormat="1" ht="37.5" customHeight="1" x14ac:dyDescent="0.2">
      <c r="A12" s="185">
        <v>1</v>
      </c>
      <c r="B12" s="213" t="s">
        <v>382</v>
      </c>
      <c r="C12" s="897">
        <v>1725</v>
      </c>
      <c r="D12" s="934">
        <v>1498</v>
      </c>
      <c r="E12" s="934">
        <v>155.25</v>
      </c>
      <c r="F12" s="934">
        <v>194.22</v>
      </c>
      <c r="G12" s="934">
        <f>E12+F12</f>
        <v>349.47</v>
      </c>
      <c r="H12" s="934">
        <v>55.49</v>
      </c>
      <c r="I12" s="934">
        <v>0</v>
      </c>
      <c r="J12" s="934">
        <f>H12+I12</f>
        <v>55.49</v>
      </c>
      <c r="K12" s="934">
        <v>99.77</v>
      </c>
      <c r="L12" s="1081">
        <v>128.94999999999999</v>
      </c>
      <c r="M12" s="934">
        <f>K12+L12</f>
        <v>228.71999999999997</v>
      </c>
      <c r="N12" s="934">
        <v>109.67</v>
      </c>
      <c r="O12" s="934">
        <v>134.05000000000001</v>
      </c>
      <c r="P12" s="934">
        <f>N12+O12</f>
        <v>243.72000000000003</v>
      </c>
      <c r="Q12" s="934">
        <f>H12+K12-N12</f>
        <v>45.589999999999989</v>
      </c>
      <c r="R12" s="934">
        <f>I12+L12-O12</f>
        <v>-5.1000000000000227</v>
      </c>
      <c r="S12" s="934">
        <f>J12+M12-P12</f>
        <v>40.489999999999952</v>
      </c>
      <c r="T12" s="934" t="s">
        <v>631</v>
      </c>
      <c r="U12" s="934">
        <f>D12</f>
        <v>1498</v>
      </c>
      <c r="V12" s="934">
        <f>U12</f>
        <v>1498</v>
      </c>
      <c r="W12" s="444"/>
      <c r="X12" s="444"/>
      <c r="Y12" s="444"/>
      <c r="Z12" s="444"/>
      <c r="AA12" s="444"/>
    </row>
    <row r="13" spans="1:27" s="38" customFormat="1" ht="37.5" customHeight="1" x14ac:dyDescent="0.2">
      <c r="A13" s="185">
        <v>2</v>
      </c>
      <c r="B13" s="213" t="s">
        <v>383</v>
      </c>
      <c r="C13" s="897">
        <v>803</v>
      </c>
      <c r="D13" s="934">
        <v>717</v>
      </c>
      <c r="E13" s="934">
        <v>72.27</v>
      </c>
      <c r="F13" s="934">
        <v>93.21</v>
      </c>
      <c r="G13" s="934">
        <f t="shared" ref="G13:G24" si="0">E13+F13</f>
        <v>165.48</v>
      </c>
      <c r="H13" s="934">
        <v>17.32</v>
      </c>
      <c r="I13" s="1025">
        <v>0</v>
      </c>
      <c r="J13" s="934">
        <f t="shared" ref="J13:J24" si="1">H13+I13</f>
        <v>17.32</v>
      </c>
      <c r="K13" s="934">
        <v>54.95</v>
      </c>
      <c r="L13" s="1081">
        <v>59.18</v>
      </c>
      <c r="M13" s="934">
        <f t="shared" ref="M13:M24" si="2">K13+L13</f>
        <v>114.13</v>
      </c>
      <c r="N13" s="934">
        <v>52.26</v>
      </c>
      <c r="O13" s="934">
        <v>62.78</v>
      </c>
      <c r="P13" s="934">
        <f t="shared" ref="P13:P24" si="3">N13+O13</f>
        <v>115.03999999999999</v>
      </c>
      <c r="Q13" s="956">
        <f t="shared" ref="Q13:Q24" si="4">H13+K13-N13</f>
        <v>20.010000000000012</v>
      </c>
      <c r="R13" s="956">
        <f t="shared" ref="R13:R24" si="5">I13+L13-O13</f>
        <v>-3.6000000000000014</v>
      </c>
      <c r="S13" s="956">
        <f t="shared" ref="S13:S24" si="6">J13+M13-P13</f>
        <v>16.409999999999997</v>
      </c>
      <c r="T13" s="934" t="s">
        <v>631</v>
      </c>
      <c r="U13" s="934">
        <f t="shared" ref="U13:U24" si="7">D13</f>
        <v>717</v>
      </c>
      <c r="V13" s="934">
        <f t="shared" ref="V13:V24" si="8">U13</f>
        <v>717</v>
      </c>
      <c r="W13" s="444"/>
      <c r="X13" s="444"/>
      <c r="Y13" s="444"/>
      <c r="Z13" s="444"/>
      <c r="AA13" s="444"/>
    </row>
    <row r="14" spans="1:27" s="38" customFormat="1" ht="37.5" customHeight="1" x14ac:dyDescent="0.2">
      <c r="A14" s="185">
        <v>3</v>
      </c>
      <c r="B14" s="213" t="s">
        <v>384</v>
      </c>
      <c r="C14" s="897">
        <v>1367</v>
      </c>
      <c r="D14" s="934">
        <v>1171</v>
      </c>
      <c r="E14" s="934">
        <v>123.03</v>
      </c>
      <c r="F14" s="934">
        <v>152.1</v>
      </c>
      <c r="G14" s="934">
        <f t="shared" si="0"/>
        <v>275.13</v>
      </c>
      <c r="H14" s="934">
        <v>20.16</v>
      </c>
      <c r="I14" s="1025">
        <v>0</v>
      </c>
      <c r="J14" s="934">
        <f t="shared" si="1"/>
        <v>20.16</v>
      </c>
      <c r="K14" s="934">
        <v>102.87</v>
      </c>
      <c r="L14" s="1081">
        <v>100.57</v>
      </c>
      <c r="M14" s="934">
        <f t="shared" si="2"/>
        <v>203.44</v>
      </c>
      <c r="N14" s="934">
        <v>85.24</v>
      </c>
      <c r="O14" s="934">
        <v>104.18</v>
      </c>
      <c r="P14" s="934">
        <f t="shared" si="3"/>
        <v>189.42000000000002</v>
      </c>
      <c r="Q14" s="956">
        <f t="shared" si="4"/>
        <v>37.790000000000006</v>
      </c>
      <c r="R14" s="956">
        <f t="shared" si="5"/>
        <v>-3.6100000000000136</v>
      </c>
      <c r="S14" s="956">
        <f t="shared" si="6"/>
        <v>34.179999999999978</v>
      </c>
      <c r="T14" s="934" t="s">
        <v>631</v>
      </c>
      <c r="U14" s="934">
        <f t="shared" si="7"/>
        <v>1171</v>
      </c>
      <c r="V14" s="934">
        <f t="shared" si="8"/>
        <v>1171</v>
      </c>
      <c r="W14" s="444"/>
      <c r="X14" s="444"/>
      <c r="Y14" s="444"/>
      <c r="Z14" s="444"/>
      <c r="AA14" s="444"/>
    </row>
    <row r="15" spans="1:27" s="38" customFormat="1" ht="37.5" customHeight="1" x14ac:dyDescent="0.2">
      <c r="A15" s="185">
        <v>4</v>
      </c>
      <c r="B15" s="213" t="s">
        <v>385</v>
      </c>
      <c r="C15" s="897">
        <v>745</v>
      </c>
      <c r="D15" s="934">
        <v>655</v>
      </c>
      <c r="E15" s="934">
        <v>67.05</v>
      </c>
      <c r="F15" s="934">
        <v>85.15</v>
      </c>
      <c r="G15" s="934">
        <f t="shared" si="0"/>
        <v>152.19999999999999</v>
      </c>
      <c r="H15" s="934">
        <v>17.25</v>
      </c>
      <c r="I15" s="1025">
        <v>0</v>
      </c>
      <c r="J15" s="934">
        <f t="shared" si="1"/>
        <v>17.25</v>
      </c>
      <c r="K15" s="934">
        <v>49.8</v>
      </c>
      <c r="L15" s="1081">
        <v>54.08</v>
      </c>
      <c r="M15" s="934">
        <f t="shared" si="2"/>
        <v>103.88</v>
      </c>
      <c r="N15" s="934">
        <v>49.07</v>
      </c>
      <c r="O15" s="934">
        <v>59.97</v>
      </c>
      <c r="P15" s="934">
        <f t="shared" si="3"/>
        <v>109.03999999999999</v>
      </c>
      <c r="Q15" s="956">
        <f t="shared" si="4"/>
        <v>17.979999999999997</v>
      </c>
      <c r="R15" s="956">
        <f t="shared" si="5"/>
        <v>-5.8900000000000006</v>
      </c>
      <c r="S15" s="956">
        <f t="shared" si="6"/>
        <v>12.090000000000003</v>
      </c>
      <c r="T15" s="934" t="s">
        <v>631</v>
      </c>
      <c r="U15" s="934">
        <f t="shared" si="7"/>
        <v>655</v>
      </c>
      <c r="V15" s="934">
        <f t="shared" si="8"/>
        <v>655</v>
      </c>
      <c r="W15" s="444"/>
      <c r="X15" s="444"/>
      <c r="Y15" s="444"/>
      <c r="Z15" s="444"/>
      <c r="AA15" s="444"/>
    </row>
    <row r="16" spans="1:27" s="38" customFormat="1" ht="37.5" customHeight="1" x14ac:dyDescent="0.2">
      <c r="A16" s="185">
        <v>5</v>
      </c>
      <c r="B16" s="215" t="s">
        <v>386</v>
      </c>
      <c r="C16" s="897">
        <v>1675</v>
      </c>
      <c r="D16" s="934">
        <v>1456</v>
      </c>
      <c r="E16" s="934">
        <v>150.75</v>
      </c>
      <c r="F16" s="934">
        <v>189.28</v>
      </c>
      <c r="G16" s="934">
        <f t="shared" si="0"/>
        <v>340.03</v>
      </c>
      <c r="H16" s="934">
        <v>23.72</v>
      </c>
      <c r="I16" s="1025">
        <v>0</v>
      </c>
      <c r="J16" s="934">
        <f t="shared" si="1"/>
        <v>23.72</v>
      </c>
      <c r="K16" s="934">
        <v>127.04</v>
      </c>
      <c r="L16" s="1081">
        <v>125.25</v>
      </c>
      <c r="M16" s="934">
        <f t="shared" si="2"/>
        <v>252.29000000000002</v>
      </c>
      <c r="N16" s="934">
        <v>106.52</v>
      </c>
      <c r="O16" s="934">
        <v>130.19999999999999</v>
      </c>
      <c r="P16" s="934">
        <f t="shared" si="3"/>
        <v>236.71999999999997</v>
      </c>
      <c r="Q16" s="956">
        <f t="shared" si="4"/>
        <v>44.239999999999995</v>
      </c>
      <c r="R16" s="956">
        <f t="shared" si="5"/>
        <v>-4.9499999999999886</v>
      </c>
      <c r="S16" s="956">
        <f t="shared" si="6"/>
        <v>39.29000000000002</v>
      </c>
      <c r="T16" s="934" t="s">
        <v>631</v>
      </c>
      <c r="U16" s="934">
        <f t="shared" si="7"/>
        <v>1456</v>
      </c>
      <c r="V16" s="934">
        <f t="shared" si="8"/>
        <v>1456</v>
      </c>
      <c r="W16" s="444"/>
      <c r="X16" s="444"/>
      <c r="Y16" s="444"/>
      <c r="Z16" s="444"/>
      <c r="AA16" s="444"/>
    </row>
    <row r="17" spans="1:27" s="38" customFormat="1" ht="37.5" customHeight="1" x14ac:dyDescent="0.2">
      <c r="A17" s="185">
        <v>6</v>
      </c>
      <c r="B17" s="213" t="s">
        <v>387</v>
      </c>
      <c r="C17" s="897">
        <v>1822</v>
      </c>
      <c r="D17" s="934">
        <v>1643</v>
      </c>
      <c r="E17" s="934">
        <v>163.98</v>
      </c>
      <c r="F17" s="934">
        <v>213.59</v>
      </c>
      <c r="G17" s="934">
        <f t="shared" si="0"/>
        <v>377.57</v>
      </c>
      <c r="H17" s="934">
        <v>36.520000000000003</v>
      </c>
      <c r="I17" s="1025">
        <v>0</v>
      </c>
      <c r="J17" s="934">
        <f t="shared" si="1"/>
        <v>36.520000000000003</v>
      </c>
      <c r="K17" s="934">
        <v>127.46</v>
      </c>
      <c r="L17" s="1081">
        <v>139.74</v>
      </c>
      <c r="M17" s="934">
        <f t="shared" si="2"/>
        <v>267.2</v>
      </c>
      <c r="N17" s="934">
        <v>118.3</v>
      </c>
      <c r="O17" s="934">
        <v>144.58000000000001</v>
      </c>
      <c r="P17" s="934">
        <f t="shared" si="3"/>
        <v>262.88</v>
      </c>
      <c r="Q17" s="956">
        <f t="shared" si="4"/>
        <v>45.679999999999993</v>
      </c>
      <c r="R17" s="956">
        <f t="shared" si="5"/>
        <v>-4.8400000000000034</v>
      </c>
      <c r="S17" s="956">
        <f t="shared" si="6"/>
        <v>40.839999999999975</v>
      </c>
      <c r="T17" s="934" t="s">
        <v>631</v>
      </c>
      <c r="U17" s="934">
        <f t="shared" si="7"/>
        <v>1643</v>
      </c>
      <c r="V17" s="934">
        <f t="shared" si="8"/>
        <v>1643</v>
      </c>
      <c r="W17" s="444"/>
      <c r="X17" s="444"/>
      <c r="Y17" s="444"/>
      <c r="Z17" s="444"/>
      <c r="AA17" s="444"/>
    </row>
    <row r="18" spans="1:27" s="38" customFormat="1" ht="37.5" customHeight="1" x14ac:dyDescent="0.2">
      <c r="A18" s="185">
        <v>7</v>
      </c>
      <c r="B18" s="215" t="s">
        <v>388</v>
      </c>
      <c r="C18" s="897">
        <v>1592</v>
      </c>
      <c r="D18" s="934">
        <v>1414</v>
      </c>
      <c r="E18" s="934">
        <v>143.28</v>
      </c>
      <c r="F18" s="934">
        <v>183.82</v>
      </c>
      <c r="G18" s="934">
        <f t="shared" si="0"/>
        <v>327.10000000000002</v>
      </c>
      <c r="H18" s="934">
        <v>40.200000000000003</v>
      </c>
      <c r="I18" s="1025">
        <v>0</v>
      </c>
      <c r="J18" s="934">
        <f t="shared" si="1"/>
        <v>40.200000000000003</v>
      </c>
      <c r="K18" s="934">
        <v>103.08</v>
      </c>
      <c r="L18" s="1081">
        <v>120.48</v>
      </c>
      <c r="M18" s="934">
        <f t="shared" si="2"/>
        <v>223.56</v>
      </c>
      <c r="N18" s="934">
        <v>104.3</v>
      </c>
      <c r="O18" s="934">
        <v>127.48</v>
      </c>
      <c r="P18" s="934">
        <f t="shared" si="3"/>
        <v>231.78</v>
      </c>
      <c r="Q18" s="956">
        <f t="shared" si="4"/>
        <v>38.980000000000004</v>
      </c>
      <c r="R18" s="956">
        <f t="shared" si="5"/>
        <v>-7</v>
      </c>
      <c r="S18" s="956">
        <f t="shared" si="6"/>
        <v>31.97999999999999</v>
      </c>
      <c r="T18" s="934" t="s">
        <v>631</v>
      </c>
      <c r="U18" s="934">
        <f t="shared" si="7"/>
        <v>1414</v>
      </c>
      <c r="V18" s="934">
        <f t="shared" si="8"/>
        <v>1414</v>
      </c>
      <c r="W18" s="444"/>
      <c r="X18" s="444"/>
      <c r="Y18" s="444"/>
      <c r="Z18" s="444"/>
      <c r="AA18" s="444"/>
    </row>
    <row r="19" spans="1:27" s="38" customFormat="1" ht="37.5" customHeight="1" x14ac:dyDescent="0.2">
      <c r="A19" s="185">
        <v>8</v>
      </c>
      <c r="B19" s="213" t="s">
        <v>389</v>
      </c>
      <c r="C19" s="897">
        <v>1895</v>
      </c>
      <c r="D19" s="934">
        <v>1658</v>
      </c>
      <c r="E19" s="934">
        <v>170.55</v>
      </c>
      <c r="F19" s="934">
        <v>215.54</v>
      </c>
      <c r="G19" s="934">
        <f t="shared" si="0"/>
        <v>386.09000000000003</v>
      </c>
      <c r="H19" s="934">
        <v>52.63</v>
      </c>
      <c r="I19" s="1025">
        <v>0</v>
      </c>
      <c r="J19" s="934">
        <f t="shared" si="1"/>
        <v>52.63</v>
      </c>
      <c r="K19" s="934">
        <v>117.92</v>
      </c>
      <c r="L19" s="1081">
        <v>142.76</v>
      </c>
      <c r="M19" s="934">
        <f t="shared" si="2"/>
        <v>260.68</v>
      </c>
      <c r="N19" s="934">
        <v>119.43</v>
      </c>
      <c r="O19" s="934">
        <v>145.97</v>
      </c>
      <c r="P19" s="934">
        <f t="shared" si="3"/>
        <v>265.39999999999998</v>
      </c>
      <c r="Q19" s="956">
        <f t="shared" si="4"/>
        <v>51.120000000000005</v>
      </c>
      <c r="R19" s="984">
        <f t="shared" si="5"/>
        <v>-3.210000000000008</v>
      </c>
      <c r="S19" s="956">
        <f t="shared" si="6"/>
        <v>47.910000000000025</v>
      </c>
      <c r="T19" s="934" t="s">
        <v>631</v>
      </c>
      <c r="U19" s="934">
        <f t="shared" si="7"/>
        <v>1658</v>
      </c>
      <c r="V19" s="934">
        <f t="shared" si="8"/>
        <v>1658</v>
      </c>
      <c r="W19" s="444"/>
      <c r="X19" s="444"/>
      <c r="Y19" s="444"/>
      <c r="Z19" s="444"/>
      <c r="AA19" s="444"/>
    </row>
    <row r="20" spans="1:27" s="38" customFormat="1" ht="37.5" customHeight="1" x14ac:dyDescent="0.2">
      <c r="A20" s="185">
        <v>9</v>
      </c>
      <c r="B20" s="213" t="s">
        <v>390</v>
      </c>
      <c r="C20" s="897">
        <v>1431</v>
      </c>
      <c r="D20" s="934">
        <v>1252</v>
      </c>
      <c r="E20" s="934">
        <v>128.79</v>
      </c>
      <c r="F20" s="934">
        <v>162.76</v>
      </c>
      <c r="G20" s="934">
        <f t="shared" si="0"/>
        <v>291.54999999999995</v>
      </c>
      <c r="H20" s="934">
        <v>29.85</v>
      </c>
      <c r="I20" s="1025">
        <v>0</v>
      </c>
      <c r="J20" s="934">
        <f t="shared" si="1"/>
        <v>29.85</v>
      </c>
      <c r="K20" s="934">
        <v>98.94</v>
      </c>
      <c r="L20" s="1081">
        <v>106.91</v>
      </c>
      <c r="M20" s="934">
        <f t="shared" si="2"/>
        <v>205.85</v>
      </c>
      <c r="N20" s="934">
        <v>93.46</v>
      </c>
      <c r="O20" s="934">
        <v>114.22</v>
      </c>
      <c r="P20" s="934">
        <f t="shared" si="3"/>
        <v>207.68</v>
      </c>
      <c r="Q20" s="956">
        <f t="shared" si="4"/>
        <v>35.33</v>
      </c>
      <c r="R20" s="956">
        <f t="shared" si="5"/>
        <v>-7.3100000000000023</v>
      </c>
      <c r="S20" s="956">
        <f t="shared" si="6"/>
        <v>28.019999999999982</v>
      </c>
      <c r="T20" s="934" t="s">
        <v>631</v>
      </c>
      <c r="U20" s="934">
        <f t="shared" si="7"/>
        <v>1252</v>
      </c>
      <c r="V20" s="934">
        <f t="shared" si="8"/>
        <v>1252</v>
      </c>
      <c r="W20" s="444"/>
      <c r="X20" s="444"/>
      <c r="Y20" s="444"/>
      <c r="Z20" s="444"/>
      <c r="AA20" s="444"/>
    </row>
    <row r="21" spans="1:27" s="38" customFormat="1" ht="37.5" customHeight="1" x14ac:dyDescent="0.2">
      <c r="A21" s="185">
        <v>10</v>
      </c>
      <c r="B21" s="213" t="s">
        <v>391</v>
      </c>
      <c r="C21" s="897">
        <v>767</v>
      </c>
      <c r="D21" s="934">
        <v>684</v>
      </c>
      <c r="E21" s="934">
        <v>69.03</v>
      </c>
      <c r="F21" s="934">
        <v>88.92</v>
      </c>
      <c r="G21" s="934">
        <f t="shared" si="0"/>
        <v>157.94999999999999</v>
      </c>
      <c r="H21" s="934">
        <v>19.25</v>
      </c>
      <c r="I21" s="1025">
        <v>0</v>
      </c>
      <c r="J21" s="934">
        <f t="shared" si="1"/>
        <v>19.25</v>
      </c>
      <c r="K21" s="934">
        <v>49.78</v>
      </c>
      <c r="L21" s="1081">
        <v>56.31</v>
      </c>
      <c r="M21" s="934">
        <f t="shared" si="2"/>
        <v>106.09</v>
      </c>
      <c r="N21" s="934">
        <v>49.25</v>
      </c>
      <c r="O21" s="934">
        <v>60.19</v>
      </c>
      <c r="P21" s="934">
        <f t="shared" si="3"/>
        <v>109.44</v>
      </c>
      <c r="Q21" s="956">
        <f t="shared" si="4"/>
        <v>19.78</v>
      </c>
      <c r="R21" s="956">
        <f t="shared" si="5"/>
        <v>-3.8799999999999955</v>
      </c>
      <c r="S21" s="956">
        <f t="shared" si="6"/>
        <v>15.900000000000006</v>
      </c>
      <c r="T21" s="934" t="s">
        <v>631</v>
      </c>
      <c r="U21" s="934">
        <f>D21</f>
        <v>684</v>
      </c>
      <c r="V21" s="934">
        <f t="shared" si="8"/>
        <v>684</v>
      </c>
      <c r="W21" s="444"/>
      <c r="X21" s="444"/>
      <c r="Y21" s="444"/>
      <c r="Z21" s="444"/>
      <c r="AA21" s="444"/>
    </row>
    <row r="22" spans="1:27" s="38" customFormat="1" ht="37.5" customHeight="1" x14ac:dyDescent="0.2">
      <c r="A22" s="185">
        <v>11</v>
      </c>
      <c r="B22" s="213" t="s">
        <v>392</v>
      </c>
      <c r="C22" s="897">
        <v>1907</v>
      </c>
      <c r="D22" s="934">
        <v>1688</v>
      </c>
      <c r="E22" s="934">
        <v>171.63</v>
      </c>
      <c r="F22" s="934">
        <v>219.31</v>
      </c>
      <c r="G22" s="934">
        <f t="shared" si="0"/>
        <v>390.94</v>
      </c>
      <c r="H22" s="934">
        <v>55.99</v>
      </c>
      <c r="I22" s="1025">
        <v>0.01</v>
      </c>
      <c r="J22" s="934">
        <f t="shared" si="1"/>
        <v>56</v>
      </c>
      <c r="K22" s="934">
        <v>115.64</v>
      </c>
      <c r="L22" s="1081">
        <v>144.69</v>
      </c>
      <c r="M22" s="934">
        <f t="shared" si="2"/>
        <v>260.33</v>
      </c>
      <c r="N22" s="934">
        <v>121.55</v>
      </c>
      <c r="O22" s="934">
        <v>148.56</v>
      </c>
      <c r="P22" s="934">
        <f t="shared" si="3"/>
        <v>270.11</v>
      </c>
      <c r="Q22" s="956">
        <f t="shared" si="4"/>
        <v>50.08</v>
      </c>
      <c r="R22" s="956">
        <f t="shared" si="5"/>
        <v>-3.8600000000000136</v>
      </c>
      <c r="S22" s="956">
        <f t="shared" si="6"/>
        <v>46.21999999999997</v>
      </c>
      <c r="T22" s="934" t="s">
        <v>631</v>
      </c>
      <c r="U22" s="934">
        <f t="shared" si="7"/>
        <v>1688</v>
      </c>
      <c r="V22" s="934">
        <f t="shared" si="8"/>
        <v>1688</v>
      </c>
      <c r="W22" s="444"/>
      <c r="X22" s="444"/>
      <c r="Y22" s="444"/>
      <c r="Z22" s="444"/>
      <c r="AA22" s="444"/>
    </row>
    <row r="23" spans="1:27" s="38" customFormat="1" ht="37.5" customHeight="1" x14ac:dyDescent="0.2">
      <c r="A23" s="185">
        <v>12</v>
      </c>
      <c r="B23" s="213" t="s">
        <v>393</v>
      </c>
      <c r="C23" s="897">
        <v>1961</v>
      </c>
      <c r="D23" s="934">
        <v>1756</v>
      </c>
      <c r="E23" s="934">
        <v>176.49</v>
      </c>
      <c r="F23" s="934">
        <v>226.07</v>
      </c>
      <c r="G23" s="934">
        <f t="shared" si="0"/>
        <v>402.56</v>
      </c>
      <c r="H23" s="934">
        <v>19.920000000000002</v>
      </c>
      <c r="I23" s="1025">
        <v>0.01</v>
      </c>
      <c r="J23" s="934">
        <f t="shared" si="1"/>
        <v>19.930000000000003</v>
      </c>
      <c r="K23" s="934">
        <v>156.55000000000001</v>
      </c>
      <c r="L23" s="1081">
        <v>149.09</v>
      </c>
      <c r="M23" s="934">
        <f t="shared" si="2"/>
        <v>305.64</v>
      </c>
      <c r="N23" s="934">
        <v>125.76</v>
      </c>
      <c r="O23" s="934">
        <v>154.80000000000001</v>
      </c>
      <c r="P23" s="934">
        <f t="shared" si="3"/>
        <v>280.56</v>
      </c>
      <c r="Q23" s="956">
        <f t="shared" si="4"/>
        <v>50.710000000000022</v>
      </c>
      <c r="R23" s="956">
        <f t="shared" si="5"/>
        <v>-5.7000000000000171</v>
      </c>
      <c r="S23" s="956">
        <f t="shared" si="6"/>
        <v>45.009999999999991</v>
      </c>
      <c r="T23" s="934" t="s">
        <v>631</v>
      </c>
      <c r="U23" s="934">
        <f t="shared" si="7"/>
        <v>1756</v>
      </c>
      <c r="V23" s="934">
        <f t="shared" si="8"/>
        <v>1756</v>
      </c>
      <c r="W23" s="444"/>
      <c r="X23" s="444"/>
      <c r="Y23" s="444"/>
      <c r="Z23" s="444"/>
      <c r="AA23" s="444"/>
    </row>
    <row r="24" spans="1:27" s="38" customFormat="1" ht="37.5" customHeight="1" x14ac:dyDescent="0.2">
      <c r="A24" s="185">
        <v>13</v>
      </c>
      <c r="B24" s="213" t="s">
        <v>394</v>
      </c>
      <c r="C24" s="897">
        <v>1087</v>
      </c>
      <c r="D24" s="934">
        <v>951</v>
      </c>
      <c r="E24" s="934">
        <v>97.83</v>
      </c>
      <c r="F24" s="934">
        <v>123.63</v>
      </c>
      <c r="G24" s="934">
        <f t="shared" si="0"/>
        <v>221.45999999999998</v>
      </c>
      <c r="H24" s="934">
        <v>16.57</v>
      </c>
      <c r="I24" s="1025">
        <v>0</v>
      </c>
      <c r="J24" s="934">
        <f t="shared" si="1"/>
        <v>16.57</v>
      </c>
      <c r="K24" s="934">
        <v>81.260000000000005</v>
      </c>
      <c r="L24" s="1081">
        <v>80.27</v>
      </c>
      <c r="M24" s="934">
        <f t="shared" si="2"/>
        <v>161.53</v>
      </c>
      <c r="N24" s="934">
        <v>69.55</v>
      </c>
      <c r="O24" s="934">
        <v>85.01</v>
      </c>
      <c r="P24" s="934">
        <f t="shared" si="3"/>
        <v>154.56</v>
      </c>
      <c r="Q24" s="956">
        <f t="shared" si="4"/>
        <v>28.280000000000015</v>
      </c>
      <c r="R24" s="956">
        <f t="shared" si="5"/>
        <v>-4.7400000000000091</v>
      </c>
      <c r="S24" s="956">
        <f t="shared" si="6"/>
        <v>23.539999999999992</v>
      </c>
      <c r="T24" s="934" t="s">
        <v>631</v>
      </c>
      <c r="U24" s="934">
        <f t="shared" si="7"/>
        <v>951</v>
      </c>
      <c r="V24" s="934">
        <f t="shared" si="8"/>
        <v>951</v>
      </c>
      <c r="W24" s="444"/>
      <c r="X24" s="444"/>
      <c r="Y24" s="444"/>
      <c r="Z24" s="444"/>
      <c r="AA24" s="444"/>
    </row>
    <row r="25" spans="1:27" s="38" customFormat="1" ht="37.5" customHeight="1" x14ac:dyDescent="0.2">
      <c r="A25" s="185" t="s">
        <v>18</v>
      </c>
      <c r="B25" s="185"/>
      <c r="C25" s="935">
        <f t="shared" ref="C25:S25" si="9">SUM(C12:C24)</f>
        <v>18777</v>
      </c>
      <c r="D25" s="954">
        <f t="shared" si="9"/>
        <v>16543</v>
      </c>
      <c r="E25" s="954">
        <f t="shared" si="9"/>
        <v>1689.9299999999996</v>
      </c>
      <c r="F25" s="954">
        <f t="shared" si="9"/>
        <v>2147.6</v>
      </c>
      <c r="G25" s="954">
        <f t="shared" si="9"/>
        <v>3837.5299999999997</v>
      </c>
      <c r="H25" s="509">
        <f t="shared" si="9"/>
        <v>404.87000000000006</v>
      </c>
      <c r="I25" s="509">
        <f t="shared" si="9"/>
        <v>0.02</v>
      </c>
      <c r="J25" s="509">
        <f t="shared" si="9"/>
        <v>404.89000000000004</v>
      </c>
      <c r="K25" s="509">
        <f t="shared" si="9"/>
        <v>1285.0600000000002</v>
      </c>
      <c r="L25" s="509">
        <f t="shared" si="9"/>
        <v>1408.28</v>
      </c>
      <c r="M25" s="1071">
        <f t="shared" si="9"/>
        <v>2693.34</v>
      </c>
      <c r="N25" s="1071">
        <f t="shared" si="9"/>
        <v>1204.3599999999999</v>
      </c>
      <c r="O25" s="1071">
        <f t="shared" si="9"/>
        <v>1471.99</v>
      </c>
      <c r="P25" s="509">
        <f t="shared" si="9"/>
        <v>2676.35</v>
      </c>
      <c r="Q25" s="509">
        <f t="shared" si="9"/>
        <v>485.57000000000005</v>
      </c>
      <c r="R25" s="509">
        <f t="shared" si="9"/>
        <v>-63.690000000000076</v>
      </c>
      <c r="S25" s="509">
        <f t="shared" si="9"/>
        <v>421.87999999999988</v>
      </c>
      <c r="T25" s="935"/>
      <c r="U25" s="935">
        <f>SUM(U12:U24)</f>
        <v>16543</v>
      </c>
      <c r="V25" s="935">
        <f>SUM(V12:V24)</f>
        <v>16543</v>
      </c>
      <c r="W25" s="444"/>
      <c r="X25" s="444"/>
      <c r="Y25" s="444"/>
      <c r="Z25" s="444"/>
      <c r="AA25" s="444"/>
    </row>
    <row r="26" spans="1:27" ht="23.25" customHeight="1" x14ac:dyDescent="0.2">
      <c r="A26" s="265"/>
      <c r="B26" s="265"/>
      <c r="C26" s="404">
        <f>'AT-8A_Hon_CCH_UPRY'!C26</f>
        <v>10410</v>
      </c>
      <c r="D26" s="1117">
        <f>'AT-8A_Hon_CCH_UPRY'!D26</f>
        <v>9270</v>
      </c>
      <c r="E26" s="1117">
        <f>'AT-8A_Hon_CCH_UPRY'!E26</f>
        <v>936.89999999999986</v>
      </c>
      <c r="F26" s="1117">
        <f>'AT-8A_Hon_CCH_UPRY'!F26</f>
        <v>1204.58</v>
      </c>
      <c r="G26" s="1117">
        <f>'AT-8A_Hon_CCH_UPRY'!G26</f>
        <v>2141.4800000000005</v>
      </c>
      <c r="H26" s="1117">
        <f>'AT-8A_Hon_CCH_UPRY'!H26</f>
        <v>179.05</v>
      </c>
      <c r="I26" s="1117">
        <f>'AT-8A_Hon_CCH_UPRY'!I26</f>
        <v>0.34</v>
      </c>
      <c r="J26" s="1117">
        <f>'AT-8A_Hon_CCH_UPRY'!J26</f>
        <v>179.39</v>
      </c>
      <c r="K26" s="1117">
        <f>'AT-8A_Hon_CCH_UPRY'!K26</f>
        <v>757.85</v>
      </c>
      <c r="L26" s="1117">
        <f>'AT-8A_Hon_CCH_UPRY'!L26</f>
        <v>787.32000000000016</v>
      </c>
      <c r="M26" s="1117">
        <f>'AT-8A_Hon_CCH_UPRY'!M26</f>
        <v>1545.17</v>
      </c>
      <c r="N26" s="1117">
        <f>'AT-8A_Hon_CCH_UPRY'!N26</f>
        <v>674.22</v>
      </c>
      <c r="O26" s="1117">
        <f>'AT-8A_Hon_CCH_UPRY'!O26</f>
        <v>824.06</v>
      </c>
      <c r="P26" s="1117">
        <f>'AT-8A_Hon_CCH_UPRY'!P26</f>
        <v>1498.28</v>
      </c>
      <c r="Q26" s="1117">
        <f>'AT-8A_Hon_CCH_UPRY'!Q26</f>
        <v>262.68</v>
      </c>
      <c r="R26" s="1117">
        <f>'AT-8A_Hon_CCH_UPRY'!R26</f>
        <v>-36.399999999999991</v>
      </c>
      <c r="S26" s="1117">
        <f>'AT-8A_Hon_CCH_UPRY'!S26</f>
        <v>226.27999999999997</v>
      </c>
      <c r="T26" s="1117">
        <f>'AT-8A_Hon_CCH_UPRY'!T26</f>
        <v>0</v>
      </c>
      <c r="U26" s="1117">
        <f>'AT-8A_Hon_CCH_UPRY'!U26</f>
        <v>9270</v>
      </c>
      <c r="V26" s="1117">
        <f>'AT-8A_Hon_CCH_UPRY'!V26</f>
        <v>9270</v>
      </c>
    </row>
    <row r="27" spans="1:27" ht="20.25" customHeight="1" x14ac:dyDescent="0.2">
      <c r="A27" s="20"/>
      <c r="C27" s="1131">
        <f>C25+C26</f>
        <v>29187</v>
      </c>
      <c r="D27" s="1131">
        <f t="shared" ref="D27:S27" si="10">D25+D26</f>
        <v>25813</v>
      </c>
      <c r="E27" s="1130">
        <f t="shared" si="10"/>
        <v>2626.8299999999995</v>
      </c>
      <c r="F27" s="1118">
        <f t="shared" si="10"/>
        <v>3352.18</v>
      </c>
      <c r="G27" s="1131">
        <f t="shared" si="10"/>
        <v>5979.01</v>
      </c>
      <c r="H27" s="1118">
        <f t="shared" si="10"/>
        <v>583.92000000000007</v>
      </c>
      <c r="I27" s="1118">
        <f t="shared" si="10"/>
        <v>0.36000000000000004</v>
      </c>
      <c r="J27" s="1131">
        <f t="shared" si="10"/>
        <v>584.28</v>
      </c>
      <c r="K27" s="1118">
        <f t="shared" si="10"/>
        <v>2042.9100000000003</v>
      </c>
      <c r="L27" s="1118">
        <f t="shared" si="10"/>
        <v>2195.6000000000004</v>
      </c>
      <c r="M27" s="1132">
        <f t="shared" si="10"/>
        <v>4238.51</v>
      </c>
      <c r="N27" s="1118">
        <f t="shared" si="10"/>
        <v>1878.58</v>
      </c>
      <c r="O27" s="1118">
        <f t="shared" si="10"/>
        <v>2296.0500000000002</v>
      </c>
      <c r="P27" s="1131">
        <f t="shared" si="10"/>
        <v>4174.63</v>
      </c>
      <c r="Q27" s="1118">
        <f t="shared" si="10"/>
        <v>748.25</v>
      </c>
      <c r="R27" s="1118">
        <f t="shared" si="10"/>
        <v>-100.09000000000006</v>
      </c>
      <c r="S27" s="1131">
        <f t="shared" si="10"/>
        <v>648.15999999999985</v>
      </c>
      <c r="T27" s="1118"/>
      <c r="U27" s="1118">
        <f t="shared" ref="U27" si="11">U25+U26</f>
        <v>25813</v>
      </c>
      <c r="V27" s="1118">
        <f t="shared" ref="V27" si="12">V25+V26</f>
        <v>25813</v>
      </c>
    </row>
    <row r="28" spans="1:27" ht="20.25" customHeight="1" x14ac:dyDescent="0.25">
      <c r="A28" s="11"/>
      <c r="D28">
        <f>C27-D27</f>
        <v>3374</v>
      </c>
      <c r="E28" s="1023"/>
      <c r="F28" s="1023"/>
      <c r="K28" s="404"/>
      <c r="P28" s="1137">
        <f>P27/G27</f>
        <v>0.6982142528612596</v>
      </c>
    </row>
    <row r="29" spans="1:27" x14ac:dyDescent="0.2">
      <c r="D29" s="1143">
        <f>D27/C27</f>
        <v>0.884400589303457</v>
      </c>
    </row>
    <row r="30" spans="1:27" ht="15.75" x14ac:dyDescent="0.25">
      <c r="A30" s="10" t="s">
        <v>11</v>
      </c>
      <c r="B30" s="10"/>
      <c r="C30" s="10"/>
      <c r="D30" s="10"/>
      <c r="E30" s="10"/>
      <c r="F30" s="10"/>
      <c r="G30" s="10"/>
      <c r="H30" s="10"/>
      <c r="I30" s="10"/>
      <c r="J30" s="10"/>
      <c r="K30" s="10"/>
      <c r="L30" s="10"/>
      <c r="M30" s="10"/>
      <c r="N30" s="48"/>
      <c r="O30" s="48"/>
      <c r="P30" s="48"/>
      <c r="Q30" s="48"/>
      <c r="R30" s="48"/>
      <c r="S30" s="48"/>
      <c r="T30" s="48"/>
      <c r="U30" s="1376" t="s">
        <v>12</v>
      </c>
      <c r="V30" s="1376"/>
    </row>
    <row r="31" spans="1:27" ht="15.75" x14ac:dyDescent="0.2">
      <c r="A31" s="1376" t="s">
        <v>13</v>
      </c>
      <c r="B31" s="1376"/>
      <c r="C31" s="1376"/>
      <c r="D31" s="1376"/>
      <c r="E31" s="1376"/>
      <c r="F31" s="1376"/>
      <c r="G31" s="1376"/>
      <c r="H31" s="1376"/>
      <c r="I31" s="1376"/>
      <c r="J31" s="1376"/>
      <c r="K31" s="1376"/>
      <c r="L31" s="1376"/>
      <c r="M31" s="1376"/>
      <c r="N31" s="1376"/>
      <c r="O31" s="1376"/>
      <c r="P31" s="1376"/>
      <c r="Q31" s="1376"/>
      <c r="R31" s="1376"/>
      <c r="S31" s="1376"/>
      <c r="T31" s="1376"/>
      <c r="U31" s="1376"/>
      <c r="V31" s="1376"/>
    </row>
    <row r="32" spans="1:27" ht="15.75" x14ac:dyDescent="0.2">
      <c r="A32" s="1376" t="s">
        <v>19</v>
      </c>
      <c r="B32" s="1376"/>
      <c r="C32" s="1376"/>
      <c r="D32" s="1376"/>
      <c r="E32" s="1376"/>
      <c r="F32" s="1376"/>
      <c r="G32" s="1376"/>
      <c r="H32" s="1376"/>
      <c r="I32" s="1376"/>
      <c r="J32" s="1376"/>
      <c r="K32" s="1376"/>
      <c r="L32" s="1376"/>
      <c r="M32" s="1376"/>
      <c r="N32" s="1376"/>
      <c r="O32" s="1376"/>
      <c r="P32" s="1376"/>
      <c r="Q32" s="1376"/>
      <c r="R32" s="1376"/>
      <c r="S32" s="1376"/>
      <c r="T32" s="1376"/>
      <c r="U32" s="1376"/>
      <c r="V32" s="1376"/>
    </row>
    <row r="33" spans="1:22" ht="15.75" x14ac:dyDescent="0.25">
      <c r="A33" s="48"/>
      <c r="B33" s="48"/>
      <c r="C33" s="48"/>
      <c r="D33" s="48"/>
      <c r="E33" s="48"/>
      <c r="F33" s="48"/>
      <c r="G33" s="48"/>
      <c r="H33" s="48"/>
      <c r="I33" s="48"/>
      <c r="J33" s="48"/>
      <c r="K33" s="48"/>
      <c r="L33" s="48"/>
      <c r="M33" s="48"/>
      <c r="N33" s="48"/>
      <c r="O33" s="48"/>
      <c r="P33" s="48"/>
      <c r="Q33" s="48"/>
      <c r="R33" s="48"/>
      <c r="S33" s="48"/>
      <c r="T33" s="67" t="s">
        <v>84</v>
      </c>
      <c r="U33" s="48"/>
      <c r="V33" s="48"/>
    </row>
  </sheetData>
  <mergeCells count="21">
    <mergeCell ref="A32:V32"/>
    <mergeCell ref="C9:C10"/>
    <mergeCell ref="T9:T10"/>
    <mergeCell ref="D9:D10"/>
    <mergeCell ref="B9:B10"/>
    <mergeCell ref="N9:P9"/>
    <mergeCell ref="A31:V31"/>
    <mergeCell ref="U30:V30"/>
    <mergeCell ref="U2:V2"/>
    <mergeCell ref="E9:G9"/>
    <mergeCell ref="Q9:S9"/>
    <mergeCell ref="A8:C8"/>
    <mergeCell ref="P8:S8"/>
    <mergeCell ref="A4:V4"/>
    <mergeCell ref="A9:A10"/>
    <mergeCell ref="U9:U10"/>
    <mergeCell ref="K9:M9"/>
    <mergeCell ref="A3:V3"/>
    <mergeCell ref="V9:V10"/>
    <mergeCell ref="H9:J9"/>
    <mergeCell ref="A6:V6"/>
  </mergeCells>
  <printOptions horizontalCentered="1"/>
  <pageMargins left="0.32" right="0.36" top="0.23622047244094491" bottom="0" header="0.31496062992125984" footer="0.27"/>
  <pageSetup paperSize="9" scale="5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2:AC34"/>
  <sheetViews>
    <sheetView view="pageBreakPreview" topLeftCell="A15" zoomScale="80" zoomScaleSheetLayoutView="80" workbookViewId="0">
      <selection activeCell="C29" sqref="C29"/>
    </sheetView>
  </sheetViews>
  <sheetFormatPr defaultRowHeight="12.75" x14ac:dyDescent="0.2"/>
  <cols>
    <col min="1" max="1" width="6.85546875" customWidth="1"/>
    <col min="2" max="2" width="15.85546875" customWidth="1"/>
    <col min="3" max="3" width="13.7109375" customWidth="1"/>
    <col min="4" max="4" width="11.140625" customWidth="1"/>
    <col min="5" max="5" width="10" customWidth="1"/>
    <col min="6" max="6" width="11" customWidth="1"/>
    <col min="7" max="7" width="11.140625" customWidth="1"/>
    <col min="8" max="8" width="9.42578125" bestFit="1" customWidth="1"/>
    <col min="9" max="9" width="9.7109375" customWidth="1"/>
    <col min="10" max="10" width="9.42578125" bestFit="1" customWidth="1"/>
    <col min="11" max="11" width="9.85546875" bestFit="1" customWidth="1"/>
    <col min="12" max="13" width="10.5703125" bestFit="1" customWidth="1"/>
    <col min="14" max="14" width="10.7109375" bestFit="1" customWidth="1"/>
    <col min="15" max="15" width="11.85546875" bestFit="1" customWidth="1"/>
    <col min="16" max="16" width="10" customWidth="1"/>
    <col min="17" max="17" width="10.140625" customWidth="1"/>
    <col min="18" max="18" width="11" bestFit="1" customWidth="1"/>
    <col min="19" max="19" width="10.140625" customWidth="1"/>
    <col min="20" max="20" width="12.7109375" customWidth="1"/>
    <col min="21" max="21" width="10.5703125" customWidth="1"/>
    <col min="22" max="22" width="14.85546875" customWidth="1"/>
  </cols>
  <sheetData>
    <row r="2" spans="1:29" ht="15" x14ac:dyDescent="0.2">
      <c r="T2" s="1377" t="s">
        <v>220</v>
      </c>
      <c r="U2" s="1377"/>
      <c r="V2" s="1377"/>
    </row>
    <row r="4" spans="1:29" ht="18" x14ac:dyDescent="0.25">
      <c r="A4" s="1374" t="s">
        <v>0</v>
      </c>
      <c r="B4" s="1374"/>
      <c r="C4" s="1374"/>
      <c r="D4" s="1374"/>
      <c r="E4" s="1374"/>
      <c r="F4" s="1374"/>
      <c r="G4" s="1374"/>
      <c r="H4" s="1374"/>
      <c r="I4" s="1374"/>
      <c r="J4" s="1374"/>
      <c r="K4" s="1374"/>
      <c r="L4" s="1374"/>
      <c r="M4" s="1374"/>
      <c r="N4" s="1374"/>
      <c r="O4" s="1374"/>
      <c r="P4" s="1374"/>
      <c r="Q4" s="1374"/>
      <c r="R4" s="1374"/>
      <c r="S4" s="1374"/>
      <c r="T4" s="1374"/>
      <c r="U4" s="1374"/>
      <c r="V4" s="1374"/>
    </row>
    <row r="5" spans="1:29" ht="18" x14ac:dyDescent="0.25">
      <c r="A5" s="1370" t="s">
        <v>985</v>
      </c>
      <c r="B5" s="1370"/>
      <c r="C5" s="1370"/>
      <c r="D5" s="1370"/>
      <c r="E5" s="1370"/>
      <c r="F5" s="1370"/>
      <c r="G5" s="1370"/>
      <c r="H5" s="1370"/>
      <c r="I5" s="1370"/>
      <c r="J5" s="1370"/>
      <c r="K5" s="1370"/>
      <c r="L5" s="1370"/>
      <c r="M5" s="1370"/>
      <c r="N5" s="1370"/>
      <c r="O5" s="1370"/>
      <c r="P5" s="1370"/>
      <c r="Q5" s="1370"/>
      <c r="R5" s="1370"/>
      <c r="S5" s="1370"/>
      <c r="T5" s="1370"/>
      <c r="U5" s="1370"/>
      <c r="V5" s="1370"/>
    </row>
    <row r="6" spans="1:29" ht="15.75" x14ac:dyDescent="0.25">
      <c r="D6" s="67"/>
      <c r="E6" s="67"/>
      <c r="F6" s="67"/>
      <c r="G6" s="67"/>
      <c r="H6" s="67"/>
      <c r="I6" s="67"/>
      <c r="J6" s="67"/>
      <c r="K6" s="67"/>
      <c r="L6" s="67"/>
      <c r="M6" s="67"/>
      <c r="N6" s="67"/>
      <c r="O6" s="67"/>
      <c r="P6" s="67"/>
      <c r="Q6" s="67"/>
    </row>
    <row r="7" spans="1:29" ht="20.25" x14ac:dyDescent="0.3">
      <c r="A7" s="1375" t="s">
        <v>1009</v>
      </c>
      <c r="B7" s="1375"/>
      <c r="C7" s="1375"/>
      <c r="D7" s="1375"/>
      <c r="E7" s="1375"/>
      <c r="F7" s="1375"/>
      <c r="G7" s="1375"/>
      <c r="H7" s="1375"/>
      <c r="I7" s="1375"/>
      <c r="J7" s="1375"/>
      <c r="K7" s="1375"/>
      <c r="L7" s="1375"/>
      <c r="M7" s="1375"/>
      <c r="N7" s="1375"/>
      <c r="O7" s="1375"/>
      <c r="P7" s="1375"/>
      <c r="Q7" s="1375"/>
      <c r="R7" s="1375"/>
      <c r="S7" s="1375"/>
      <c r="T7" s="1375"/>
      <c r="U7" s="1375"/>
      <c r="V7" s="1375"/>
    </row>
    <row r="8" spans="1:29" ht="15.75" x14ac:dyDescent="0.25">
      <c r="A8" s="36"/>
      <c r="B8" s="30"/>
      <c r="C8" s="30"/>
      <c r="D8" s="30"/>
      <c r="E8" s="30"/>
      <c r="F8" s="30"/>
      <c r="G8" s="30"/>
      <c r="H8" s="30"/>
      <c r="I8" s="30"/>
      <c r="J8" s="30"/>
      <c r="K8" s="30"/>
      <c r="L8" s="30"/>
      <c r="M8" s="30"/>
      <c r="N8" s="30"/>
      <c r="O8" s="30"/>
      <c r="P8" s="24"/>
      <c r="U8" s="24" t="s">
        <v>219</v>
      </c>
      <c r="V8" s="24"/>
    </row>
    <row r="9" spans="1:29" x14ac:dyDescent="0.2">
      <c r="A9" s="1378" t="s">
        <v>452</v>
      </c>
      <c r="B9" s="1378"/>
      <c r="C9" s="1378"/>
      <c r="S9" s="1314" t="s">
        <v>1050</v>
      </c>
      <c r="T9" s="1314"/>
      <c r="U9" s="1314"/>
      <c r="V9" s="1314"/>
    </row>
    <row r="10" spans="1:29" ht="28.5" customHeight="1" x14ac:dyDescent="0.2">
      <c r="A10" s="1371" t="s">
        <v>25</v>
      </c>
      <c r="B10" s="1167" t="s">
        <v>215</v>
      </c>
      <c r="C10" s="1167" t="s">
        <v>225</v>
      </c>
      <c r="D10" s="1167" t="s">
        <v>216</v>
      </c>
      <c r="E10" s="1165" t="s">
        <v>1165</v>
      </c>
      <c r="F10" s="1165"/>
      <c r="G10" s="1165"/>
      <c r="H10" s="1175" t="s">
        <v>1166</v>
      </c>
      <c r="I10" s="1176"/>
      <c r="J10" s="1177"/>
      <c r="K10" s="1173" t="s">
        <v>568</v>
      </c>
      <c r="L10" s="1373"/>
      <c r="M10" s="1174"/>
      <c r="N10" s="1173" t="s">
        <v>169</v>
      </c>
      <c r="O10" s="1373"/>
      <c r="P10" s="1174"/>
      <c r="Q10" s="1166" t="s">
        <v>1063</v>
      </c>
      <c r="R10" s="1166"/>
      <c r="S10" s="1166"/>
      <c r="T10" s="1166" t="s">
        <v>266</v>
      </c>
      <c r="U10" s="1166" t="s">
        <v>499</v>
      </c>
      <c r="V10" s="1166" t="s">
        <v>500</v>
      </c>
    </row>
    <row r="11" spans="1:29" ht="71.25" customHeight="1" x14ac:dyDescent="0.2">
      <c r="A11" s="1372"/>
      <c r="B11" s="1168"/>
      <c r="C11" s="1168"/>
      <c r="D11" s="1168"/>
      <c r="E11" s="186" t="s">
        <v>217</v>
      </c>
      <c r="F11" s="186" t="s">
        <v>218</v>
      </c>
      <c r="G11" s="186" t="s">
        <v>18</v>
      </c>
      <c r="H11" s="186" t="s">
        <v>217</v>
      </c>
      <c r="I11" s="186" t="s">
        <v>218</v>
      </c>
      <c r="J11" s="186" t="s">
        <v>18</v>
      </c>
      <c r="K11" s="186" t="s">
        <v>217</v>
      </c>
      <c r="L11" s="186" t="s">
        <v>218</v>
      </c>
      <c r="M11" s="186" t="s">
        <v>18</v>
      </c>
      <c r="N11" s="186" t="s">
        <v>217</v>
      </c>
      <c r="O11" s="186" t="s">
        <v>218</v>
      </c>
      <c r="P11" s="186" t="s">
        <v>18</v>
      </c>
      <c r="Q11" s="548" t="s">
        <v>705</v>
      </c>
      <c r="R11" s="548" t="s">
        <v>704</v>
      </c>
      <c r="S11" s="186" t="s">
        <v>234</v>
      </c>
      <c r="T11" s="1166"/>
      <c r="U11" s="1166"/>
      <c r="V11" s="1166"/>
    </row>
    <row r="12" spans="1:29" x14ac:dyDescent="0.2">
      <c r="A12" s="86">
        <v>1</v>
      </c>
      <c r="B12" s="66">
        <v>2</v>
      </c>
      <c r="C12" s="206">
        <v>3</v>
      </c>
      <c r="D12" s="206">
        <v>4</v>
      </c>
      <c r="E12" s="206">
        <v>5</v>
      </c>
      <c r="F12" s="206">
        <v>6</v>
      </c>
      <c r="G12" s="206">
        <v>7</v>
      </c>
      <c r="H12" s="964">
        <v>8</v>
      </c>
      <c r="I12" s="964">
        <v>9</v>
      </c>
      <c r="J12" s="206">
        <v>10</v>
      </c>
      <c r="K12" s="206">
        <v>11</v>
      </c>
      <c r="L12" s="206">
        <v>12</v>
      </c>
      <c r="M12" s="206">
        <v>13</v>
      </c>
      <c r="N12" s="206">
        <v>14</v>
      </c>
      <c r="O12" s="206">
        <v>15</v>
      </c>
      <c r="P12" s="206">
        <v>16</v>
      </c>
      <c r="Q12" s="206">
        <v>17</v>
      </c>
      <c r="R12" s="206">
        <v>18</v>
      </c>
      <c r="S12" s="206">
        <v>19</v>
      </c>
      <c r="T12" s="206">
        <v>20</v>
      </c>
      <c r="U12" s="275">
        <v>21</v>
      </c>
      <c r="V12" s="275">
        <v>22</v>
      </c>
      <c r="W12" s="695"/>
      <c r="X12" s="695"/>
      <c r="Y12" s="695"/>
      <c r="Z12" s="695"/>
      <c r="AA12" s="695"/>
      <c r="AB12" s="695"/>
      <c r="AC12" s="695"/>
    </row>
    <row r="13" spans="1:29" ht="35.1" customHeight="1" x14ac:dyDescent="0.2">
      <c r="A13" s="182">
        <v>1</v>
      </c>
      <c r="B13" s="182" t="s">
        <v>382</v>
      </c>
      <c r="C13" s="897">
        <v>923</v>
      </c>
      <c r="D13" s="317">
        <v>804</v>
      </c>
      <c r="E13" s="324">
        <v>83.07</v>
      </c>
      <c r="F13" s="324">
        <v>104.52</v>
      </c>
      <c r="G13" s="960">
        <f>E13+F13</f>
        <v>187.58999999999997</v>
      </c>
      <c r="H13" s="947">
        <v>20.100000000000001</v>
      </c>
      <c r="I13" s="947">
        <v>0</v>
      </c>
      <c r="J13" s="962">
        <f>H13+I13</f>
        <v>20.100000000000001</v>
      </c>
      <c r="K13" s="324">
        <v>62.97</v>
      </c>
      <c r="L13" s="1080">
        <v>69.16</v>
      </c>
      <c r="M13" s="324">
        <f>K13+L13</f>
        <v>132.13</v>
      </c>
      <c r="N13" s="324">
        <v>59.16</v>
      </c>
      <c r="O13" s="324">
        <v>72.3</v>
      </c>
      <c r="P13" s="324">
        <f>N13+O13</f>
        <v>131.45999999999998</v>
      </c>
      <c r="Q13" s="324">
        <f>H13+K13-N13</f>
        <v>23.909999999999997</v>
      </c>
      <c r="R13" s="324">
        <f>I13+L13-O13</f>
        <v>-3.1400000000000006</v>
      </c>
      <c r="S13" s="324">
        <f>J13+M13-P13</f>
        <v>20.77000000000001</v>
      </c>
      <c r="T13" s="193" t="s">
        <v>631</v>
      </c>
      <c r="U13" s="193">
        <f>D13</f>
        <v>804</v>
      </c>
      <c r="V13" s="193">
        <f>U13</f>
        <v>804</v>
      </c>
      <c r="W13" s="696">
        <v>16.838999999999984</v>
      </c>
      <c r="X13" s="696">
        <v>20.581000000000017</v>
      </c>
      <c r="Y13" s="697">
        <f>Q13-W13</f>
        <v>7.0710000000000122</v>
      </c>
      <c r="Z13" s="697">
        <f>R13-X13</f>
        <v>-23.721000000000018</v>
      </c>
      <c r="AA13" s="695"/>
      <c r="AB13" s="695"/>
      <c r="AC13" s="695"/>
    </row>
    <row r="14" spans="1:29" ht="35.1" customHeight="1" x14ac:dyDescent="0.2">
      <c r="A14" s="182">
        <v>2</v>
      </c>
      <c r="B14" s="182" t="s">
        <v>383</v>
      </c>
      <c r="C14" s="897">
        <v>408</v>
      </c>
      <c r="D14" s="317">
        <v>367</v>
      </c>
      <c r="E14" s="324">
        <v>36.72</v>
      </c>
      <c r="F14" s="324">
        <v>47.71</v>
      </c>
      <c r="G14" s="960">
        <f t="shared" ref="G14:G25" si="0">E14+F14</f>
        <v>84.43</v>
      </c>
      <c r="H14" s="947">
        <v>7.09</v>
      </c>
      <c r="I14" s="947">
        <v>0</v>
      </c>
      <c r="J14" s="962">
        <f t="shared" ref="J14:J25" si="1">H14+I14</f>
        <v>7.09</v>
      </c>
      <c r="K14" s="324">
        <v>29.63</v>
      </c>
      <c r="L14" s="1080">
        <v>30.12</v>
      </c>
      <c r="M14" s="324">
        <f t="shared" ref="M14:M25" si="2">K14+L14</f>
        <v>59.75</v>
      </c>
      <c r="N14" s="324">
        <v>26.78</v>
      </c>
      <c r="O14" s="324">
        <v>32.729999999999997</v>
      </c>
      <c r="P14" s="324">
        <f t="shared" ref="P14:P25" si="3">N14+O14</f>
        <v>59.51</v>
      </c>
      <c r="Q14" s="955">
        <f t="shared" ref="Q14:Q25" si="4">H14+K14-N14</f>
        <v>9.9399999999999977</v>
      </c>
      <c r="R14" s="955">
        <f t="shared" ref="R14:R25" si="5">I14+L14-O14</f>
        <v>-2.6099999999999959</v>
      </c>
      <c r="S14" s="955">
        <f t="shared" ref="S14:S25" si="6">J14+M14-P14</f>
        <v>7.3300000000000054</v>
      </c>
      <c r="T14" s="193" t="s">
        <v>631</v>
      </c>
      <c r="U14" s="193">
        <f t="shared" ref="U14:U25" si="7">D14</f>
        <v>367</v>
      </c>
      <c r="V14" s="193">
        <f t="shared" ref="V14:V25" si="8">U14</f>
        <v>367</v>
      </c>
      <c r="W14" s="696">
        <v>6.3899999999999935</v>
      </c>
      <c r="X14" s="696">
        <v>7.8099999999999881</v>
      </c>
      <c r="Y14" s="697">
        <f t="shared" ref="Y14:Y25" si="9">Q14-W14</f>
        <v>3.5500000000000043</v>
      </c>
      <c r="Z14" s="697">
        <f t="shared" ref="Z14:Z25" si="10">R14-X14</f>
        <v>-10.419999999999984</v>
      </c>
      <c r="AA14" s="695"/>
      <c r="AB14" s="695"/>
      <c r="AC14" s="695"/>
    </row>
    <row r="15" spans="1:29" ht="35.1" customHeight="1" x14ac:dyDescent="0.2">
      <c r="A15" s="182">
        <v>3</v>
      </c>
      <c r="B15" s="182" t="s">
        <v>384</v>
      </c>
      <c r="C15" s="897">
        <v>736</v>
      </c>
      <c r="D15" s="317">
        <v>650</v>
      </c>
      <c r="E15" s="324">
        <v>66.239999999999995</v>
      </c>
      <c r="F15" s="324">
        <v>84.5</v>
      </c>
      <c r="G15" s="960">
        <f t="shared" si="0"/>
        <v>150.74</v>
      </c>
      <c r="H15" s="947">
        <v>8.0399999999999991</v>
      </c>
      <c r="I15" s="947">
        <v>0</v>
      </c>
      <c r="J15" s="962">
        <f t="shared" si="1"/>
        <v>8.0399999999999991</v>
      </c>
      <c r="K15" s="324">
        <v>58.2</v>
      </c>
      <c r="L15" s="1080">
        <v>55.23</v>
      </c>
      <c r="M15" s="324">
        <f t="shared" si="2"/>
        <v>113.43</v>
      </c>
      <c r="N15" s="324">
        <v>47.3</v>
      </c>
      <c r="O15" s="324">
        <v>57.82</v>
      </c>
      <c r="P15" s="324">
        <f t="shared" si="3"/>
        <v>105.12</v>
      </c>
      <c r="Q15" s="955">
        <f t="shared" si="4"/>
        <v>18.940000000000012</v>
      </c>
      <c r="R15" s="955">
        <f t="shared" si="5"/>
        <v>-2.5900000000000034</v>
      </c>
      <c r="S15" s="955">
        <f t="shared" si="6"/>
        <v>16.349999999999994</v>
      </c>
      <c r="T15" s="193" t="s">
        <v>631</v>
      </c>
      <c r="U15" s="193">
        <f t="shared" si="7"/>
        <v>650</v>
      </c>
      <c r="V15" s="193">
        <f t="shared" si="8"/>
        <v>650</v>
      </c>
      <c r="W15" s="696">
        <v>6.0749999999999886</v>
      </c>
      <c r="X15" s="696">
        <v>7.4249999999999829</v>
      </c>
      <c r="Y15" s="697">
        <f t="shared" si="9"/>
        <v>12.865000000000023</v>
      </c>
      <c r="Z15" s="697">
        <f t="shared" si="10"/>
        <v>-10.014999999999986</v>
      </c>
      <c r="AA15" s="695"/>
      <c r="AB15" s="695"/>
      <c r="AC15" s="695"/>
    </row>
    <row r="16" spans="1:29" ht="35.1" customHeight="1" x14ac:dyDescent="0.2">
      <c r="A16" s="182">
        <v>4</v>
      </c>
      <c r="B16" s="182" t="s">
        <v>385</v>
      </c>
      <c r="C16" s="897">
        <v>406</v>
      </c>
      <c r="D16" s="317">
        <v>363</v>
      </c>
      <c r="E16" s="324">
        <v>36.54</v>
      </c>
      <c r="F16" s="324">
        <v>47.19</v>
      </c>
      <c r="G16" s="960">
        <f t="shared" si="0"/>
        <v>83.72999999999999</v>
      </c>
      <c r="H16" s="947">
        <v>5.0999999999999996</v>
      </c>
      <c r="I16" s="947">
        <v>0</v>
      </c>
      <c r="J16" s="962">
        <f t="shared" si="1"/>
        <v>5.0999999999999996</v>
      </c>
      <c r="K16" s="324">
        <v>31.44</v>
      </c>
      <c r="L16" s="1080">
        <v>29.83</v>
      </c>
      <c r="M16" s="324">
        <f t="shared" si="2"/>
        <v>61.269999999999996</v>
      </c>
      <c r="N16" s="324">
        <v>27.15</v>
      </c>
      <c r="O16" s="324">
        <v>33.19</v>
      </c>
      <c r="P16" s="324">
        <f t="shared" si="3"/>
        <v>60.339999999999996</v>
      </c>
      <c r="Q16" s="955">
        <f t="shared" si="4"/>
        <v>9.39</v>
      </c>
      <c r="R16" s="955">
        <f t="shared" si="5"/>
        <v>-3.3599999999999994</v>
      </c>
      <c r="S16" s="955">
        <f t="shared" si="6"/>
        <v>6.029999999999994</v>
      </c>
      <c r="T16" s="193" t="s">
        <v>631</v>
      </c>
      <c r="U16" s="193">
        <f t="shared" si="7"/>
        <v>363</v>
      </c>
      <c r="V16" s="193">
        <f t="shared" si="8"/>
        <v>363</v>
      </c>
      <c r="W16" s="696">
        <v>4.5</v>
      </c>
      <c r="X16" s="696">
        <v>5.5000000000000071</v>
      </c>
      <c r="Y16" s="697">
        <f t="shared" si="9"/>
        <v>4.8900000000000006</v>
      </c>
      <c r="Z16" s="697">
        <f t="shared" si="10"/>
        <v>-8.8600000000000065</v>
      </c>
      <c r="AA16" s="695"/>
      <c r="AB16" s="695"/>
      <c r="AC16" s="695"/>
    </row>
    <row r="17" spans="1:29" ht="35.1" customHeight="1" x14ac:dyDescent="0.2">
      <c r="A17" s="182">
        <v>5</v>
      </c>
      <c r="B17" s="326" t="s">
        <v>386</v>
      </c>
      <c r="C17" s="897">
        <v>1024</v>
      </c>
      <c r="D17" s="317">
        <v>906</v>
      </c>
      <c r="E17" s="324">
        <v>92.16</v>
      </c>
      <c r="F17" s="324">
        <v>117.52</v>
      </c>
      <c r="G17" s="960">
        <f t="shared" si="0"/>
        <v>209.68</v>
      </c>
      <c r="H17" s="947">
        <v>19.850000000000001</v>
      </c>
      <c r="I17" s="947">
        <v>0</v>
      </c>
      <c r="J17" s="962">
        <f t="shared" si="1"/>
        <v>19.850000000000001</v>
      </c>
      <c r="K17" s="324">
        <v>72.31</v>
      </c>
      <c r="L17" s="1080">
        <v>77.59</v>
      </c>
      <c r="M17" s="324">
        <f t="shared" si="2"/>
        <v>149.9</v>
      </c>
      <c r="N17" s="324">
        <v>65.25</v>
      </c>
      <c r="O17" s="324">
        <v>79.75</v>
      </c>
      <c r="P17" s="324">
        <f t="shared" si="3"/>
        <v>145</v>
      </c>
      <c r="Q17" s="955">
        <f t="shared" si="4"/>
        <v>26.909999999999997</v>
      </c>
      <c r="R17" s="955">
        <f t="shared" si="5"/>
        <v>-2.1599999999999966</v>
      </c>
      <c r="S17" s="955">
        <f t="shared" si="6"/>
        <v>24.75</v>
      </c>
      <c r="T17" s="193" t="s">
        <v>631</v>
      </c>
      <c r="U17" s="193">
        <f t="shared" si="7"/>
        <v>906</v>
      </c>
      <c r="V17" s="193">
        <f t="shared" si="8"/>
        <v>906</v>
      </c>
      <c r="W17" s="696">
        <v>19.313999999999979</v>
      </c>
      <c r="X17" s="696">
        <v>23.885999999999981</v>
      </c>
      <c r="Y17" s="697">
        <f t="shared" si="9"/>
        <v>7.5960000000000178</v>
      </c>
      <c r="Z17" s="697">
        <f t="shared" si="10"/>
        <v>-26.045999999999978</v>
      </c>
      <c r="AA17" s="695"/>
      <c r="AB17" s="695"/>
      <c r="AC17" s="695"/>
    </row>
    <row r="18" spans="1:29" ht="35.1" customHeight="1" x14ac:dyDescent="0.2">
      <c r="A18" s="182">
        <v>6</v>
      </c>
      <c r="B18" s="182" t="s">
        <v>387</v>
      </c>
      <c r="C18" s="897">
        <v>908</v>
      </c>
      <c r="D18" s="317">
        <v>824</v>
      </c>
      <c r="E18" s="324">
        <v>81.72</v>
      </c>
      <c r="F18" s="324">
        <v>106.99</v>
      </c>
      <c r="G18" s="960">
        <f t="shared" si="0"/>
        <v>188.70999999999998</v>
      </c>
      <c r="H18" s="947">
        <v>10.050000000000001</v>
      </c>
      <c r="I18" s="947">
        <v>0</v>
      </c>
      <c r="J18" s="962">
        <f t="shared" si="1"/>
        <v>10.050000000000001</v>
      </c>
      <c r="K18" s="324">
        <v>71.67</v>
      </c>
      <c r="L18" s="1080">
        <v>69.72</v>
      </c>
      <c r="M18" s="324">
        <f t="shared" si="2"/>
        <v>141.38999999999999</v>
      </c>
      <c r="N18" s="324">
        <v>59.27</v>
      </c>
      <c r="O18" s="324">
        <v>72.45</v>
      </c>
      <c r="P18" s="324">
        <f t="shared" si="3"/>
        <v>131.72</v>
      </c>
      <c r="Q18" s="955">
        <f t="shared" si="4"/>
        <v>22.449999999999996</v>
      </c>
      <c r="R18" s="955">
        <f t="shared" si="5"/>
        <v>-2.730000000000004</v>
      </c>
      <c r="S18" s="955">
        <f t="shared" si="6"/>
        <v>19.72</v>
      </c>
      <c r="T18" s="193" t="s">
        <v>631</v>
      </c>
      <c r="U18" s="193">
        <f t="shared" si="7"/>
        <v>824</v>
      </c>
      <c r="V18" s="193">
        <f t="shared" si="8"/>
        <v>824</v>
      </c>
      <c r="W18" s="696">
        <v>11.10599999999998</v>
      </c>
      <c r="X18" s="696">
        <v>14.373999999999995</v>
      </c>
      <c r="Y18" s="697">
        <f t="shared" si="9"/>
        <v>11.344000000000015</v>
      </c>
      <c r="Z18" s="697">
        <f t="shared" si="10"/>
        <v>-17.103999999999999</v>
      </c>
      <c r="AA18" s="695"/>
      <c r="AB18" s="695"/>
      <c r="AC18" s="695"/>
    </row>
    <row r="19" spans="1:29" ht="35.1" customHeight="1" x14ac:dyDescent="0.2">
      <c r="A19" s="182">
        <v>7</v>
      </c>
      <c r="B19" s="326" t="s">
        <v>388</v>
      </c>
      <c r="C19" s="897">
        <v>912</v>
      </c>
      <c r="D19" s="317">
        <v>820</v>
      </c>
      <c r="E19" s="324">
        <v>82.08</v>
      </c>
      <c r="F19" s="324">
        <v>106.6</v>
      </c>
      <c r="G19" s="960">
        <f t="shared" si="0"/>
        <v>188.68</v>
      </c>
      <c r="H19" s="947">
        <v>19.72</v>
      </c>
      <c r="I19" s="947">
        <v>0</v>
      </c>
      <c r="J19" s="962">
        <f t="shared" si="1"/>
        <v>19.72</v>
      </c>
      <c r="K19" s="324">
        <v>62.36</v>
      </c>
      <c r="L19" s="1080">
        <v>69.69</v>
      </c>
      <c r="M19" s="324">
        <f t="shared" si="2"/>
        <v>132.05000000000001</v>
      </c>
      <c r="N19" s="324">
        <v>60.39</v>
      </c>
      <c r="O19" s="324">
        <v>73.81</v>
      </c>
      <c r="P19" s="324">
        <f t="shared" si="3"/>
        <v>134.19999999999999</v>
      </c>
      <c r="Q19" s="955">
        <f t="shared" si="4"/>
        <v>21.689999999999998</v>
      </c>
      <c r="R19" s="955">
        <f t="shared" si="5"/>
        <v>-4.1200000000000045</v>
      </c>
      <c r="S19" s="955">
        <f t="shared" si="6"/>
        <v>17.570000000000022</v>
      </c>
      <c r="T19" s="193" t="s">
        <v>631</v>
      </c>
      <c r="U19" s="193">
        <f t="shared" si="7"/>
        <v>820</v>
      </c>
      <c r="V19" s="193">
        <f t="shared" si="8"/>
        <v>820</v>
      </c>
      <c r="W19" s="696">
        <v>18.350999999999985</v>
      </c>
      <c r="X19" s="696">
        <v>22.428999999999974</v>
      </c>
      <c r="Y19" s="697">
        <f t="shared" si="9"/>
        <v>3.3390000000000128</v>
      </c>
      <c r="Z19" s="697">
        <f t="shared" si="10"/>
        <v>-26.548999999999978</v>
      </c>
      <c r="AA19" s="695"/>
      <c r="AB19" s="695"/>
      <c r="AC19" s="695"/>
    </row>
    <row r="20" spans="1:29" ht="35.1" customHeight="1" x14ac:dyDescent="0.2">
      <c r="A20" s="182">
        <v>8</v>
      </c>
      <c r="B20" s="182" t="s">
        <v>389</v>
      </c>
      <c r="C20" s="897">
        <v>1126</v>
      </c>
      <c r="D20" s="317">
        <v>964</v>
      </c>
      <c r="E20" s="324">
        <v>101.34</v>
      </c>
      <c r="F20" s="324">
        <v>125.32</v>
      </c>
      <c r="G20" s="960">
        <f t="shared" si="0"/>
        <v>226.66</v>
      </c>
      <c r="H20" s="947">
        <v>18.739999999999998</v>
      </c>
      <c r="I20" s="947">
        <v>0.34</v>
      </c>
      <c r="J20" s="962">
        <f t="shared" si="1"/>
        <v>19.079999999999998</v>
      </c>
      <c r="K20" s="324">
        <v>82.6</v>
      </c>
      <c r="L20" s="1080">
        <v>83.9</v>
      </c>
      <c r="M20" s="324">
        <f t="shared" si="2"/>
        <v>166.5</v>
      </c>
      <c r="N20" s="324">
        <v>69.52</v>
      </c>
      <c r="O20" s="324">
        <v>84.96</v>
      </c>
      <c r="P20" s="324">
        <f t="shared" si="3"/>
        <v>154.47999999999999</v>
      </c>
      <c r="Q20" s="955">
        <f t="shared" si="4"/>
        <v>31.819999999999993</v>
      </c>
      <c r="R20" s="955">
        <f t="shared" si="5"/>
        <v>-0.71999999999998465</v>
      </c>
      <c r="S20" s="955">
        <f t="shared" si="6"/>
        <v>31.099999999999994</v>
      </c>
      <c r="T20" s="193" t="s">
        <v>631</v>
      </c>
      <c r="U20" s="193">
        <f t="shared" si="7"/>
        <v>964</v>
      </c>
      <c r="V20" s="193">
        <f t="shared" si="8"/>
        <v>964</v>
      </c>
      <c r="W20" s="696">
        <v>15.353999999999985</v>
      </c>
      <c r="X20" s="696">
        <v>18.765999999999991</v>
      </c>
      <c r="Y20" s="697">
        <f t="shared" si="9"/>
        <v>16.466000000000008</v>
      </c>
      <c r="Z20" s="697">
        <f t="shared" si="10"/>
        <v>-19.485999999999976</v>
      </c>
      <c r="AA20" s="695"/>
      <c r="AB20" s="695"/>
      <c r="AC20" s="695"/>
    </row>
    <row r="21" spans="1:29" ht="35.1" customHeight="1" x14ac:dyDescent="0.2">
      <c r="A21" s="182">
        <v>9</v>
      </c>
      <c r="B21" s="182" t="s">
        <v>390</v>
      </c>
      <c r="C21" s="897">
        <v>756</v>
      </c>
      <c r="D21" s="317">
        <v>673</v>
      </c>
      <c r="E21" s="324">
        <v>68.040000000000006</v>
      </c>
      <c r="F21" s="324">
        <v>87.62</v>
      </c>
      <c r="G21" s="960">
        <f t="shared" si="0"/>
        <v>155.66000000000003</v>
      </c>
      <c r="H21" s="947">
        <v>14.83</v>
      </c>
      <c r="I21" s="947">
        <v>0</v>
      </c>
      <c r="J21" s="962">
        <f t="shared" si="1"/>
        <v>14.83</v>
      </c>
      <c r="K21" s="324">
        <v>53.21</v>
      </c>
      <c r="L21" s="1080">
        <v>57.12</v>
      </c>
      <c r="M21" s="324">
        <f t="shared" si="2"/>
        <v>110.33</v>
      </c>
      <c r="N21" s="324">
        <v>50.56</v>
      </c>
      <c r="O21" s="324">
        <v>61.8</v>
      </c>
      <c r="P21" s="324">
        <f t="shared" si="3"/>
        <v>112.36</v>
      </c>
      <c r="Q21" s="955">
        <f t="shared" si="4"/>
        <v>17.480000000000004</v>
      </c>
      <c r="R21" s="955">
        <f t="shared" si="5"/>
        <v>-4.68</v>
      </c>
      <c r="S21" s="955">
        <f t="shared" si="6"/>
        <v>12.799999999999997</v>
      </c>
      <c r="T21" s="193" t="s">
        <v>631</v>
      </c>
      <c r="U21" s="193">
        <f t="shared" si="7"/>
        <v>673</v>
      </c>
      <c r="V21" s="193">
        <f t="shared" si="8"/>
        <v>673</v>
      </c>
      <c r="W21" s="696">
        <v>13.536000000000001</v>
      </c>
      <c r="X21" s="696">
        <v>16.903999999999996</v>
      </c>
      <c r="Y21" s="697">
        <f t="shared" si="9"/>
        <v>3.9440000000000026</v>
      </c>
      <c r="Z21" s="697">
        <f t="shared" si="10"/>
        <v>-21.583999999999996</v>
      </c>
      <c r="AA21" s="695"/>
      <c r="AB21" s="695"/>
      <c r="AC21" s="695"/>
    </row>
    <row r="22" spans="1:29" ht="35.1" customHeight="1" x14ac:dyDescent="0.2">
      <c r="A22" s="182">
        <v>10</v>
      </c>
      <c r="B22" s="395" t="s">
        <v>391</v>
      </c>
      <c r="C22" s="897">
        <v>469</v>
      </c>
      <c r="D22" s="317">
        <v>411</v>
      </c>
      <c r="E22" s="396">
        <v>42.21</v>
      </c>
      <c r="F22" s="324">
        <v>53.43</v>
      </c>
      <c r="G22" s="961">
        <f t="shared" si="0"/>
        <v>95.64</v>
      </c>
      <c r="H22" s="947">
        <v>5.58</v>
      </c>
      <c r="I22" s="947">
        <v>0</v>
      </c>
      <c r="J22" s="963">
        <f t="shared" si="1"/>
        <v>5.58</v>
      </c>
      <c r="K22" s="396">
        <v>36.630000000000003</v>
      </c>
      <c r="L22" s="985">
        <v>34.31</v>
      </c>
      <c r="M22" s="396">
        <f t="shared" si="2"/>
        <v>70.94</v>
      </c>
      <c r="N22" s="396">
        <v>29.59</v>
      </c>
      <c r="O22" s="396">
        <v>36.17</v>
      </c>
      <c r="P22" s="396">
        <f t="shared" si="3"/>
        <v>65.760000000000005</v>
      </c>
      <c r="Q22" s="955">
        <f t="shared" si="4"/>
        <v>12.620000000000001</v>
      </c>
      <c r="R22" s="955">
        <f t="shared" si="5"/>
        <v>-1.8599999999999994</v>
      </c>
      <c r="S22" s="955">
        <f t="shared" si="6"/>
        <v>10.759999999999991</v>
      </c>
      <c r="T22" s="193" t="s">
        <v>631</v>
      </c>
      <c r="U22" s="317">
        <f t="shared" si="7"/>
        <v>411</v>
      </c>
      <c r="V22" s="317">
        <f t="shared" si="8"/>
        <v>411</v>
      </c>
      <c r="W22" s="696">
        <v>4.9859999999999971</v>
      </c>
      <c r="X22" s="696">
        <v>6.0940000000000012</v>
      </c>
      <c r="Y22" s="697">
        <f t="shared" si="9"/>
        <v>7.6340000000000039</v>
      </c>
      <c r="Z22" s="697">
        <f t="shared" si="10"/>
        <v>-7.9540000000000006</v>
      </c>
      <c r="AA22" s="695"/>
      <c r="AB22" s="695"/>
      <c r="AC22" s="695"/>
    </row>
    <row r="23" spans="1:29" ht="35.1" customHeight="1" x14ac:dyDescent="0.2">
      <c r="A23" s="182">
        <v>11</v>
      </c>
      <c r="B23" s="182" t="s">
        <v>392</v>
      </c>
      <c r="C23" s="897">
        <v>1084</v>
      </c>
      <c r="D23" s="317">
        <v>970</v>
      </c>
      <c r="E23" s="324">
        <v>97.56</v>
      </c>
      <c r="F23" s="396">
        <v>125.97</v>
      </c>
      <c r="G23" s="960">
        <f t="shared" si="0"/>
        <v>223.53</v>
      </c>
      <c r="H23" s="947">
        <v>19.079999999999998</v>
      </c>
      <c r="I23" s="947">
        <v>0</v>
      </c>
      <c r="J23" s="962">
        <f t="shared" si="1"/>
        <v>19.079999999999998</v>
      </c>
      <c r="K23" s="324">
        <v>78.48</v>
      </c>
      <c r="L23" s="1080">
        <v>82.94</v>
      </c>
      <c r="M23" s="324">
        <f t="shared" si="2"/>
        <v>161.42000000000002</v>
      </c>
      <c r="N23" s="324">
        <v>69.91</v>
      </c>
      <c r="O23" s="324">
        <v>85.45</v>
      </c>
      <c r="P23" s="324">
        <f t="shared" si="3"/>
        <v>155.36000000000001</v>
      </c>
      <c r="Q23" s="955">
        <f t="shared" si="4"/>
        <v>27.650000000000006</v>
      </c>
      <c r="R23" s="955">
        <f t="shared" si="5"/>
        <v>-2.5100000000000051</v>
      </c>
      <c r="S23" s="955">
        <f t="shared" si="6"/>
        <v>25.139999999999986</v>
      </c>
      <c r="T23" s="193" t="s">
        <v>631</v>
      </c>
      <c r="U23" s="193">
        <f t="shared" si="7"/>
        <v>970</v>
      </c>
      <c r="V23" s="193">
        <f t="shared" si="8"/>
        <v>970</v>
      </c>
      <c r="W23" s="696">
        <v>17.13600000000001</v>
      </c>
      <c r="X23" s="696">
        <v>20.94399999999996</v>
      </c>
      <c r="Y23" s="697">
        <f t="shared" si="9"/>
        <v>10.513999999999996</v>
      </c>
      <c r="Z23" s="697">
        <f t="shared" si="10"/>
        <v>-23.453999999999965</v>
      </c>
      <c r="AA23" s="695"/>
      <c r="AB23" s="695"/>
      <c r="AC23" s="695"/>
    </row>
    <row r="24" spans="1:29" ht="35.1" customHeight="1" x14ac:dyDescent="0.2">
      <c r="A24" s="988">
        <v>12</v>
      </c>
      <c r="B24" s="988" t="s">
        <v>393</v>
      </c>
      <c r="C24" s="897">
        <v>1101</v>
      </c>
      <c r="D24" s="984">
        <v>1025</v>
      </c>
      <c r="E24" s="985">
        <v>99.09</v>
      </c>
      <c r="F24" s="985">
        <v>132.99</v>
      </c>
      <c r="G24" s="961">
        <f t="shared" si="0"/>
        <v>232.08</v>
      </c>
      <c r="H24" s="1085">
        <v>15.4</v>
      </c>
      <c r="I24" s="1085">
        <v>0</v>
      </c>
      <c r="J24" s="963">
        <f t="shared" si="1"/>
        <v>15.4</v>
      </c>
      <c r="K24" s="985">
        <v>83.69</v>
      </c>
      <c r="L24" s="985">
        <v>86.33</v>
      </c>
      <c r="M24" s="985">
        <f t="shared" si="2"/>
        <v>170.01999999999998</v>
      </c>
      <c r="N24" s="985">
        <v>73.33</v>
      </c>
      <c r="O24" s="985">
        <v>89.62</v>
      </c>
      <c r="P24" s="985">
        <f t="shared" si="3"/>
        <v>162.94999999999999</v>
      </c>
      <c r="Q24" s="985">
        <f t="shared" si="4"/>
        <v>25.760000000000005</v>
      </c>
      <c r="R24" s="985">
        <f t="shared" si="5"/>
        <v>-3.2900000000000063</v>
      </c>
      <c r="S24" s="985">
        <f t="shared" si="6"/>
        <v>22.47</v>
      </c>
      <c r="T24" s="984" t="s">
        <v>631</v>
      </c>
      <c r="U24" s="984">
        <f t="shared" si="7"/>
        <v>1025</v>
      </c>
      <c r="V24" s="193">
        <f t="shared" si="8"/>
        <v>1025</v>
      </c>
      <c r="W24" s="696">
        <v>17.459999999999994</v>
      </c>
      <c r="X24" s="696">
        <v>22.399999999999977</v>
      </c>
      <c r="Y24" s="697">
        <f t="shared" si="9"/>
        <v>8.3000000000000114</v>
      </c>
      <c r="Z24" s="697">
        <f t="shared" si="10"/>
        <v>-25.689999999999984</v>
      </c>
      <c r="AA24" s="695"/>
      <c r="AB24" s="695"/>
      <c r="AC24" s="695"/>
    </row>
    <row r="25" spans="1:29" ht="35.1" customHeight="1" x14ac:dyDescent="0.2">
      <c r="A25" s="182">
        <v>13</v>
      </c>
      <c r="B25" s="182" t="s">
        <v>394</v>
      </c>
      <c r="C25" s="897">
        <v>557</v>
      </c>
      <c r="D25" s="317">
        <v>493</v>
      </c>
      <c r="E25" s="324">
        <v>50.13</v>
      </c>
      <c r="F25" s="324">
        <v>64.22</v>
      </c>
      <c r="G25" s="960">
        <f t="shared" si="0"/>
        <v>114.35</v>
      </c>
      <c r="H25" s="947">
        <v>15.47</v>
      </c>
      <c r="I25" s="947">
        <v>0</v>
      </c>
      <c r="J25" s="962">
        <f t="shared" si="1"/>
        <v>15.47</v>
      </c>
      <c r="K25" s="324">
        <v>34.659999999999997</v>
      </c>
      <c r="L25" s="1080">
        <v>41.38</v>
      </c>
      <c r="M25" s="324">
        <f t="shared" si="2"/>
        <v>76.039999999999992</v>
      </c>
      <c r="N25" s="324">
        <v>36.01</v>
      </c>
      <c r="O25" s="324">
        <v>44.01</v>
      </c>
      <c r="P25" s="324">
        <f t="shared" si="3"/>
        <v>80.02</v>
      </c>
      <c r="Q25" s="955">
        <f t="shared" si="4"/>
        <v>14.119999999999997</v>
      </c>
      <c r="R25" s="955">
        <f t="shared" si="5"/>
        <v>-2.6299999999999955</v>
      </c>
      <c r="S25" s="955">
        <f t="shared" si="6"/>
        <v>11.489999999999995</v>
      </c>
      <c r="T25" s="193" t="s">
        <v>631</v>
      </c>
      <c r="U25" s="193">
        <f t="shared" si="7"/>
        <v>493</v>
      </c>
      <c r="V25" s="193">
        <f t="shared" si="8"/>
        <v>493</v>
      </c>
      <c r="W25" s="696">
        <v>14.318999999999988</v>
      </c>
      <c r="X25" s="696">
        <v>17.501000000000005</v>
      </c>
      <c r="Y25" s="697">
        <f t="shared" si="9"/>
        <v>-0.19899999999999096</v>
      </c>
      <c r="Z25" s="697">
        <f t="shared" si="10"/>
        <v>-20.131</v>
      </c>
      <c r="AA25" s="695"/>
      <c r="AB25" s="695"/>
      <c r="AC25" s="695"/>
    </row>
    <row r="26" spans="1:29" s="11" customFormat="1" ht="35.1" customHeight="1" x14ac:dyDescent="0.2">
      <c r="A26" s="1308" t="s">
        <v>18</v>
      </c>
      <c r="B26" s="1300"/>
      <c r="C26" s="185">
        <f t="shared" ref="C26:S26" si="11">SUM(C13:C25)</f>
        <v>10410</v>
      </c>
      <c r="D26" s="954">
        <f t="shared" si="11"/>
        <v>9270</v>
      </c>
      <c r="E26" s="954">
        <f t="shared" si="11"/>
        <v>936.89999999999986</v>
      </c>
      <c r="F26" s="954">
        <f t="shared" si="11"/>
        <v>1204.58</v>
      </c>
      <c r="G26" s="954">
        <f t="shared" si="11"/>
        <v>2141.4800000000005</v>
      </c>
      <c r="H26" s="509">
        <f t="shared" si="11"/>
        <v>179.05</v>
      </c>
      <c r="I26" s="509">
        <f t="shared" si="11"/>
        <v>0.34</v>
      </c>
      <c r="J26" s="509">
        <f t="shared" si="11"/>
        <v>179.39</v>
      </c>
      <c r="K26" s="509">
        <f t="shared" si="11"/>
        <v>757.85</v>
      </c>
      <c r="L26" s="509">
        <f t="shared" si="11"/>
        <v>787.32000000000016</v>
      </c>
      <c r="M26" s="509">
        <f t="shared" si="11"/>
        <v>1545.17</v>
      </c>
      <c r="N26" s="509">
        <f t="shared" si="11"/>
        <v>674.22</v>
      </c>
      <c r="O26" s="509">
        <f t="shared" si="11"/>
        <v>824.06</v>
      </c>
      <c r="P26" s="509">
        <f t="shared" si="11"/>
        <v>1498.28</v>
      </c>
      <c r="Q26" s="509">
        <f t="shared" si="11"/>
        <v>262.68</v>
      </c>
      <c r="R26" s="509">
        <f t="shared" si="11"/>
        <v>-36.399999999999991</v>
      </c>
      <c r="S26" s="509">
        <f t="shared" si="11"/>
        <v>226.27999999999997</v>
      </c>
      <c r="T26" s="185"/>
      <c r="U26" s="185">
        <f>SUM(U13:U25)</f>
        <v>9270</v>
      </c>
      <c r="V26" s="185">
        <f>SUM(V13:V25)</f>
        <v>9270</v>
      </c>
      <c r="W26" s="698">
        <f>SUM(W13:W25)</f>
        <v>165.3659999999999</v>
      </c>
      <c r="X26" s="698">
        <f>SUM(X13:X25)</f>
        <v>204.61399999999986</v>
      </c>
      <c r="Y26" s="697">
        <f t="shared" ref="Y26" si="12">Q26-W26</f>
        <v>97.314000000000107</v>
      </c>
      <c r="Z26" s="697">
        <f t="shared" ref="Z26" si="13">R26-X26</f>
        <v>-241.01399999999984</v>
      </c>
      <c r="AA26" s="699"/>
      <c r="AB26" s="699"/>
      <c r="AC26" s="699"/>
    </row>
    <row r="27" spans="1:29" ht="20.25" customHeight="1" x14ac:dyDescent="0.2">
      <c r="C27" s="1083"/>
      <c r="D27" s="1083"/>
      <c r="E27" s="1083"/>
      <c r="F27" s="1083"/>
      <c r="G27" s="1083"/>
      <c r="H27" s="1083"/>
      <c r="I27" s="1083"/>
      <c r="J27" s="1083"/>
      <c r="K27" s="1083"/>
      <c r="L27" s="1083"/>
      <c r="M27" s="1083"/>
      <c r="N27" s="1083"/>
      <c r="O27" s="1083"/>
      <c r="P27" s="1083"/>
      <c r="Q27" s="1083"/>
      <c r="R27" s="1083"/>
      <c r="S27" s="1083"/>
      <c r="T27" s="1083"/>
      <c r="U27" s="1083"/>
      <c r="V27" s="1083"/>
    </row>
    <row r="28" spans="1:29" x14ac:dyDescent="0.2">
      <c r="C28" s="1083"/>
      <c r="D28" s="1083"/>
      <c r="E28" s="1083"/>
      <c r="F28" s="1083"/>
      <c r="G28" s="1083"/>
      <c r="H28" s="1083"/>
      <c r="I28" s="1083"/>
      <c r="J28" s="1083"/>
      <c r="K28" s="1083"/>
      <c r="L28" s="1083"/>
      <c r="M28" s="1083"/>
      <c r="N28" s="1083"/>
      <c r="O28" s="1083"/>
      <c r="P28" s="1083"/>
      <c r="Q28" s="1083"/>
      <c r="R28" s="1083"/>
      <c r="S28" s="1083"/>
      <c r="T28" s="1083"/>
      <c r="U28" s="1083"/>
      <c r="V28" s="1083"/>
    </row>
    <row r="29" spans="1:29" x14ac:dyDescent="0.2">
      <c r="A29" s="20"/>
      <c r="C29" s="1083"/>
      <c r="D29" s="1083"/>
      <c r="E29" s="1083"/>
      <c r="F29" s="1083"/>
      <c r="G29" s="1083"/>
      <c r="H29" s="1083"/>
      <c r="I29" s="1083"/>
      <c r="J29" s="1083"/>
      <c r="K29" s="1083"/>
      <c r="L29" s="1083"/>
      <c r="M29" s="1083"/>
      <c r="N29" s="1083"/>
      <c r="O29" s="1083"/>
      <c r="P29" s="1083"/>
      <c r="Q29" s="1083"/>
      <c r="R29" s="1083"/>
      <c r="S29" s="1083"/>
      <c r="T29" s="1083"/>
      <c r="U29" s="1083"/>
      <c r="V29" s="1083"/>
    </row>
    <row r="30" spans="1:29" x14ac:dyDescent="0.2">
      <c r="A30" s="11"/>
      <c r="L30" s="1083"/>
      <c r="M30" s="1083"/>
      <c r="N30" s="1083"/>
      <c r="O30" s="1083"/>
      <c r="P30" s="1083"/>
      <c r="Q30" s="1083"/>
      <c r="R30" s="1083"/>
      <c r="S30" s="1083"/>
    </row>
    <row r="31" spans="1:29" ht="15.75" x14ac:dyDescent="0.25">
      <c r="A31" s="11"/>
      <c r="B31" s="10"/>
      <c r="C31" s="10"/>
      <c r="D31" s="10"/>
      <c r="E31" s="10"/>
      <c r="F31" s="10"/>
      <c r="G31" s="10"/>
      <c r="H31" s="10"/>
      <c r="I31" s="10"/>
      <c r="J31" s="10"/>
      <c r="K31" s="10"/>
      <c r="L31" s="10"/>
      <c r="M31" s="10"/>
      <c r="N31" s="48"/>
      <c r="O31" s="48"/>
      <c r="P31" s="48"/>
      <c r="Q31" s="48"/>
      <c r="R31" s="48"/>
      <c r="S31" s="48"/>
      <c r="T31" s="48"/>
      <c r="U31" s="1376" t="s">
        <v>12</v>
      </c>
      <c r="V31" s="1376"/>
    </row>
    <row r="32" spans="1:29" ht="15.75" x14ac:dyDescent="0.2">
      <c r="A32" s="1376" t="s">
        <v>13</v>
      </c>
      <c r="B32" s="1376"/>
      <c r="C32" s="1376"/>
      <c r="D32" s="1376"/>
      <c r="E32" s="1376"/>
      <c r="F32" s="1376"/>
      <c r="G32" s="1376"/>
      <c r="H32" s="1376"/>
      <c r="I32" s="1376"/>
      <c r="J32" s="1376"/>
      <c r="K32" s="1376"/>
      <c r="L32" s="1376"/>
      <c r="M32" s="1376"/>
      <c r="N32" s="1376"/>
      <c r="O32" s="1376"/>
      <c r="P32" s="1376"/>
      <c r="Q32" s="1376"/>
      <c r="R32" s="1376"/>
      <c r="S32" s="1376"/>
      <c r="T32" s="1376"/>
      <c r="U32" s="1376"/>
      <c r="V32" s="1376"/>
    </row>
    <row r="33" spans="1:22" ht="15.75" x14ac:dyDescent="0.2">
      <c r="A33" s="1376" t="s">
        <v>19</v>
      </c>
      <c r="B33" s="1376"/>
      <c r="C33" s="1376"/>
      <c r="D33" s="1376"/>
      <c r="E33" s="1376"/>
      <c r="F33" s="1376"/>
      <c r="G33" s="1376"/>
      <c r="H33" s="1376"/>
      <c r="I33" s="1376"/>
      <c r="J33" s="1376"/>
      <c r="K33" s="1376"/>
      <c r="L33" s="1376"/>
      <c r="M33" s="1376"/>
      <c r="N33" s="1376"/>
      <c r="O33" s="1376"/>
      <c r="P33" s="1376"/>
      <c r="Q33" s="1376"/>
      <c r="R33" s="1376"/>
      <c r="S33" s="1376"/>
      <c r="T33" s="1376"/>
      <c r="U33" s="1376"/>
      <c r="V33" s="1376"/>
    </row>
    <row r="34" spans="1:22" ht="15.75" x14ac:dyDescent="0.25">
      <c r="A34" s="10" t="s">
        <v>11</v>
      </c>
      <c r="B34" s="48"/>
      <c r="C34" s="48"/>
      <c r="D34" s="48"/>
      <c r="E34" s="48"/>
      <c r="F34" s="48"/>
      <c r="G34" s="48"/>
      <c r="H34" s="48"/>
      <c r="I34" s="48"/>
      <c r="J34" s="48"/>
      <c r="K34" s="48"/>
      <c r="L34" s="48"/>
      <c r="M34" s="48"/>
      <c r="N34" s="48"/>
      <c r="O34" s="48"/>
      <c r="P34" s="48"/>
      <c r="Q34" s="48"/>
      <c r="R34" s="48"/>
      <c r="S34" s="48"/>
      <c r="T34" s="67" t="s">
        <v>84</v>
      </c>
      <c r="U34" s="48"/>
      <c r="V34" s="48"/>
    </row>
  </sheetData>
  <mergeCells count="22">
    <mergeCell ref="U31:V31"/>
    <mergeCell ref="A32:V32"/>
    <mergeCell ref="A33:V33"/>
    <mergeCell ref="S9:V9"/>
    <mergeCell ref="A26:B26"/>
    <mergeCell ref="A9:C9"/>
    <mergeCell ref="V10:V11"/>
    <mergeCell ref="U10:U11"/>
    <mergeCell ref="K10:M10"/>
    <mergeCell ref="N10:P10"/>
    <mergeCell ref="A10:A11"/>
    <mergeCell ref="H10:J10"/>
    <mergeCell ref="Q10:S10"/>
    <mergeCell ref="T10:T11"/>
    <mergeCell ref="T2:V2"/>
    <mergeCell ref="D10:D11"/>
    <mergeCell ref="E10:G10"/>
    <mergeCell ref="A4:V4"/>
    <mergeCell ref="A5:V5"/>
    <mergeCell ref="A7:V7"/>
    <mergeCell ref="C10:C11"/>
    <mergeCell ref="B10:B11"/>
  </mergeCells>
  <printOptions horizontalCentered="1"/>
  <pageMargins left="0.3" right="0.32" top="0.23622047244094491" bottom="0" header="0.31496062992125984" footer="0.31496062992125984"/>
  <pageSetup paperSize="9" scale="5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2:V33"/>
  <sheetViews>
    <sheetView view="pageBreakPreview" topLeftCell="F14" zoomScaleSheetLayoutView="100" workbookViewId="0">
      <selection activeCell="H27" sqref="H27"/>
    </sheetView>
  </sheetViews>
  <sheetFormatPr defaultRowHeight="12.75" x14ac:dyDescent="0.2"/>
  <cols>
    <col min="1" max="1" width="9.140625" style="12"/>
    <col min="2" max="2" width="19.28515625" style="12" customWidth="1"/>
    <col min="3" max="3" width="17.140625" style="12" customWidth="1"/>
    <col min="4" max="4" width="17.85546875" style="12" customWidth="1"/>
    <col min="5" max="5" width="22.5703125" style="12" customWidth="1"/>
    <col min="6" max="6" width="22.5703125" style="712" customWidth="1"/>
    <col min="7" max="7" width="22.5703125" style="12" customWidth="1"/>
    <col min="8" max="8" width="19.42578125" style="12" customWidth="1"/>
    <col min="9" max="9" width="26" style="12" customWidth="1"/>
    <col min="10" max="16384" width="9.140625" style="12"/>
  </cols>
  <sheetData>
    <row r="2" spans="1:22" customFormat="1" ht="15" x14ac:dyDescent="0.2">
      <c r="F2" s="715"/>
      <c r="I2" s="31" t="s">
        <v>67</v>
      </c>
      <c r="J2" s="32"/>
    </row>
    <row r="3" spans="1:22" customFormat="1" ht="15" x14ac:dyDescent="0.2">
      <c r="A3" s="1296" t="s">
        <v>0</v>
      </c>
      <c r="B3" s="1296"/>
      <c r="C3" s="1296"/>
      <c r="D3" s="1296"/>
      <c r="E3" s="1296"/>
      <c r="F3" s="1296"/>
      <c r="G3" s="1296"/>
      <c r="H3" s="1296"/>
      <c r="I3" s="1296"/>
      <c r="J3" s="34"/>
    </row>
    <row r="4" spans="1:22" customFormat="1" ht="15.75" x14ac:dyDescent="0.25">
      <c r="A4" s="1273" t="s">
        <v>985</v>
      </c>
      <c r="B4" s="1273"/>
      <c r="C4" s="1273"/>
      <c r="D4" s="1273"/>
      <c r="E4" s="1273"/>
      <c r="F4" s="1273"/>
      <c r="G4" s="1273"/>
      <c r="H4" s="1273"/>
      <c r="I4" s="1273"/>
      <c r="J4" s="67"/>
      <c r="K4" s="67"/>
      <c r="L4" s="67"/>
      <c r="M4" s="67"/>
      <c r="N4" s="67"/>
      <c r="O4" s="67"/>
      <c r="P4" s="67"/>
      <c r="Q4" s="67"/>
      <c r="R4" s="67"/>
      <c r="S4" s="67"/>
      <c r="T4" s="67"/>
    </row>
    <row r="5" spans="1:22" ht="41.25" customHeight="1" x14ac:dyDescent="0.2">
      <c r="A5" s="1380" t="s">
        <v>1010</v>
      </c>
      <c r="B5" s="1380"/>
      <c r="C5" s="1380"/>
      <c r="D5" s="1380"/>
      <c r="E5" s="1380"/>
      <c r="F5" s="1380"/>
      <c r="G5" s="1380"/>
      <c r="H5" s="1380"/>
      <c r="I5" s="1380"/>
    </row>
    <row r="7" spans="1:22" ht="0.75" customHeight="1" x14ac:dyDescent="0.2"/>
    <row r="8" spans="1:22" x14ac:dyDescent="0.2">
      <c r="I8" s="22" t="s">
        <v>24</v>
      </c>
    </row>
    <row r="9" spans="1:22" s="429" customFormat="1" ht="12" x14ac:dyDescent="0.2">
      <c r="A9" s="1381" t="s">
        <v>452</v>
      </c>
      <c r="B9" s="1381"/>
      <c r="C9" s="1381"/>
      <c r="D9" s="1379" t="s">
        <v>1050</v>
      </c>
      <c r="E9" s="1379"/>
      <c r="F9" s="1379"/>
      <c r="G9" s="1379"/>
      <c r="H9" s="1379"/>
      <c r="I9" s="1379"/>
      <c r="U9" s="445"/>
      <c r="V9" s="446"/>
    </row>
    <row r="10" spans="1:22" ht="42.75" customHeight="1" x14ac:dyDescent="0.2">
      <c r="A10" s="183" t="s">
        <v>2</v>
      </c>
      <c r="B10" s="183" t="s">
        <v>3</v>
      </c>
      <c r="C10" s="957" t="s">
        <v>1062</v>
      </c>
      <c r="D10" s="957" t="s">
        <v>1065</v>
      </c>
      <c r="E10" s="227" t="s">
        <v>118</v>
      </c>
      <c r="F10" s="710" t="s">
        <v>776</v>
      </c>
      <c r="G10" s="694" t="s">
        <v>501</v>
      </c>
      <c r="H10" s="227" t="s">
        <v>169</v>
      </c>
      <c r="I10" s="681" t="s">
        <v>806</v>
      </c>
      <c r="J10" s="683"/>
    </row>
    <row r="11" spans="1:22" s="69" customFormat="1" ht="15.75" customHeight="1" x14ac:dyDescent="0.2">
      <c r="A11" s="239">
        <v>1</v>
      </c>
      <c r="B11" s="238">
        <v>2</v>
      </c>
      <c r="C11" s="1070">
        <v>3</v>
      </c>
      <c r="D11" s="238">
        <v>4</v>
      </c>
      <c r="E11" s="1070">
        <v>5</v>
      </c>
      <c r="F11" s="239">
        <v>6</v>
      </c>
      <c r="G11" s="238">
        <v>7</v>
      </c>
      <c r="H11" s="1070">
        <v>8</v>
      </c>
      <c r="I11" s="239">
        <v>9</v>
      </c>
      <c r="J11" s="684"/>
    </row>
    <row r="12" spans="1:22" ht="24.95" customHeight="1" x14ac:dyDescent="0.2">
      <c r="A12" s="182">
        <v>1</v>
      </c>
      <c r="B12" s="943" t="s">
        <v>382</v>
      </c>
      <c r="C12" s="1043">
        <v>31.04</v>
      </c>
      <c r="D12" s="1068">
        <v>0</v>
      </c>
      <c r="E12" s="1067">
        <v>30.49</v>
      </c>
      <c r="F12" s="973">
        <v>0</v>
      </c>
      <c r="G12" s="682">
        <v>2252.9</v>
      </c>
      <c r="H12" s="191">
        <v>21.36</v>
      </c>
      <c r="I12" s="1068">
        <f>D12+E12-H12</f>
        <v>9.129999999999999</v>
      </c>
      <c r="J12" s="685">
        <v>1961.9</v>
      </c>
      <c r="K12" s="69"/>
      <c r="L12" s="69"/>
      <c r="M12" s="69"/>
    </row>
    <row r="13" spans="1:22" ht="24.95" customHeight="1" x14ac:dyDescent="0.2">
      <c r="A13" s="182">
        <v>2</v>
      </c>
      <c r="B13" s="943" t="s">
        <v>383</v>
      </c>
      <c r="C13" s="1043">
        <v>14.86</v>
      </c>
      <c r="D13" s="1068">
        <v>0</v>
      </c>
      <c r="E13" s="1067">
        <v>15.17</v>
      </c>
      <c r="F13" s="973">
        <v>0</v>
      </c>
      <c r="G13" s="682">
        <v>3726.1</v>
      </c>
      <c r="H13" s="191">
        <v>17.3</v>
      </c>
      <c r="I13" s="1068">
        <f t="shared" ref="I13:I23" si="0">D13+E13-H13</f>
        <v>-2.1300000000000008</v>
      </c>
      <c r="J13" s="685">
        <v>2223.9</v>
      </c>
      <c r="K13" s="69"/>
      <c r="L13" s="69"/>
      <c r="M13" s="69"/>
    </row>
    <row r="14" spans="1:22" ht="24.95" customHeight="1" x14ac:dyDescent="0.2">
      <c r="A14" s="182">
        <v>3</v>
      </c>
      <c r="B14" s="943" t="s">
        <v>384</v>
      </c>
      <c r="C14" s="1043">
        <v>24.86</v>
      </c>
      <c r="D14" s="1068">
        <v>0</v>
      </c>
      <c r="E14" s="1067">
        <v>24.22</v>
      </c>
      <c r="F14" s="973">
        <v>0</v>
      </c>
      <c r="G14" s="682">
        <v>3214.8</v>
      </c>
      <c r="H14" s="191">
        <v>23.58</v>
      </c>
      <c r="I14" s="1068">
        <f t="shared" si="0"/>
        <v>0.64000000000000057</v>
      </c>
      <c r="J14" s="685">
        <v>1510.1</v>
      </c>
      <c r="K14" s="69"/>
      <c r="L14" s="69"/>
      <c r="M14" s="69"/>
    </row>
    <row r="15" spans="1:22" ht="24.95" customHeight="1" x14ac:dyDescent="0.2">
      <c r="A15" s="182">
        <v>4</v>
      </c>
      <c r="B15" s="943" t="s">
        <v>385</v>
      </c>
      <c r="C15" s="1043">
        <v>14.41</v>
      </c>
      <c r="D15" s="1068">
        <v>0</v>
      </c>
      <c r="E15" s="1067">
        <v>14.81</v>
      </c>
      <c r="F15" s="973">
        <v>0</v>
      </c>
      <c r="G15" s="682">
        <v>2227.1</v>
      </c>
      <c r="H15" s="191">
        <v>10.1</v>
      </c>
      <c r="I15" s="1068">
        <f t="shared" si="0"/>
        <v>4.7100000000000009</v>
      </c>
      <c r="J15" s="685">
        <v>1216.5</v>
      </c>
      <c r="K15" s="69"/>
      <c r="L15" s="69"/>
      <c r="M15" s="69"/>
    </row>
    <row r="16" spans="1:22" ht="24.95" customHeight="1" x14ac:dyDescent="0.2">
      <c r="A16" s="182">
        <v>5</v>
      </c>
      <c r="B16" s="944" t="s">
        <v>386</v>
      </c>
      <c r="C16" s="1043">
        <v>44.54</v>
      </c>
      <c r="D16" s="1068">
        <v>0</v>
      </c>
      <c r="E16" s="1067">
        <v>41.88</v>
      </c>
      <c r="F16" s="973">
        <v>0</v>
      </c>
      <c r="G16" s="682">
        <v>1273.2</v>
      </c>
      <c r="H16" s="191">
        <v>16.25</v>
      </c>
      <c r="I16" s="1068">
        <f t="shared" si="0"/>
        <v>25.630000000000003</v>
      </c>
      <c r="J16" s="685">
        <v>1027</v>
      </c>
      <c r="K16" s="69"/>
      <c r="L16" s="69"/>
      <c r="M16" s="69"/>
    </row>
    <row r="17" spans="1:13" ht="24.95" customHeight="1" x14ac:dyDescent="0.2">
      <c r="A17" s="182">
        <v>6</v>
      </c>
      <c r="B17" s="943" t="s">
        <v>387</v>
      </c>
      <c r="C17" s="1043">
        <v>73.099999999999994</v>
      </c>
      <c r="D17" s="1068">
        <v>0</v>
      </c>
      <c r="E17" s="1067">
        <v>69.86</v>
      </c>
      <c r="F17" s="973">
        <v>0</v>
      </c>
      <c r="G17" s="682">
        <v>766.8</v>
      </c>
      <c r="H17" s="191">
        <v>15.92</v>
      </c>
      <c r="I17" s="1068">
        <f t="shared" si="0"/>
        <v>53.94</v>
      </c>
      <c r="J17" s="685">
        <v>546</v>
      </c>
      <c r="K17" s="69"/>
      <c r="L17" s="69"/>
      <c r="M17" s="69"/>
    </row>
    <row r="18" spans="1:13" ht="24.95" customHeight="1" x14ac:dyDescent="0.2">
      <c r="A18" s="182">
        <v>7</v>
      </c>
      <c r="B18" s="944" t="s">
        <v>388</v>
      </c>
      <c r="C18" s="1043">
        <v>40.6</v>
      </c>
      <c r="D18" s="1068">
        <v>0</v>
      </c>
      <c r="E18" s="1067">
        <v>41.29</v>
      </c>
      <c r="F18" s="973">
        <v>0</v>
      </c>
      <c r="G18" s="682">
        <v>1840</v>
      </c>
      <c r="H18" s="191">
        <v>23.28</v>
      </c>
      <c r="I18" s="1068">
        <f t="shared" si="0"/>
        <v>18.009999999999998</v>
      </c>
      <c r="J18" s="685">
        <v>1002.5</v>
      </c>
      <c r="K18" s="69"/>
      <c r="L18" s="69"/>
      <c r="M18" s="69"/>
    </row>
    <row r="19" spans="1:13" ht="24.95" customHeight="1" x14ac:dyDescent="0.2">
      <c r="A19" s="182">
        <v>8</v>
      </c>
      <c r="B19" s="943" t="s">
        <v>389</v>
      </c>
      <c r="C19" s="1043">
        <v>31.25</v>
      </c>
      <c r="D19" s="1068">
        <v>0</v>
      </c>
      <c r="E19" s="1067">
        <v>31.05</v>
      </c>
      <c r="F19" s="973">
        <v>0</v>
      </c>
      <c r="G19" s="682">
        <v>2223.5</v>
      </c>
      <c r="H19" s="191">
        <v>21.1</v>
      </c>
      <c r="I19" s="1068">
        <f t="shared" si="0"/>
        <v>9.9499999999999993</v>
      </c>
      <c r="J19" s="685">
        <v>1541.2</v>
      </c>
      <c r="K19" s="69"/>
      <c r="L19" s="69"/>
      <c r="M19" s="69"/>
    </row>
    <row r="20" spans="1:13" ht="24.95" customHeight="1" x14ac:dyDescent="0.2">
      <c r="A20" s="182">
        <v>9</v>
      </c>
      <c r="B20" s="943" t="s">
        <v>390</v>
      </c>
      <c r="C20" s="1043">
        <v>22.53</v>
      </c>
      <c r="D20" s="1068">
        <v>0.4</v>
      </c>
      <c r="E20" s="1067">
        <f>23.22-0.4</f>
        <v>22.82</v>
      </c>
      <c r="F20" s="973">
        <v>0</v>
      </c>
      <c r="G20" s="682">
        <v>1985.6</v>
      </c>
      <c r="H20" s="191">
        <v>14.2</v>
      </c>
      <c r="I20" s="1068">
        <f t="shared" si="0"/>
        <v>9.02</v>
      </c>
      <c r="J20" s="685">
        <v>1985.6</v>
      </c>
      <c r="K20" s="69"/>
      <c r="L20" s="69"/>
      <c r="M20" s="69"/>
    </row>
    <row r="21" spans="1:13" ht="24.95" customHeight="1" x14ac:dyDescent="0.2">
      <c r="A21" s="182">
        <v>10</v>
      </c>
      <c r="B21" s="943" t="s">
        <v>391</v>
      </c>
      <c r="C21" s="1043">
        <v>15.75</v>
      </c>
      <c r="D21" s="1068">
        <v>0</v>
      </c>
      <c r="E21" s="1067">
        <v>16.75</v>
      </c>
      <c r="F21" s="973">
        <v>0</v>
      </c>
      <c r="G21" s="682">
        <v>2740</v>
      </c>
      <c r="H21" s="191">
        <v>14.06</v>
      </c>
      <c r="I21" s="1068">
        <f t="shared" si="0"/>
        <v>2.6899999999999995</v>
      </c>
      <c r="J21" s="685">
        <v>1449.2</v>
      </c>
      <c r="K21" s="69"/>
      <c r="L21" s="69"/>
      <c r="M21" s="69"/>
    </row>
    <row r="22" spans="1:13" ht="24.95" customHeight="1" x14ac:dyDescent="0.2">
      <c r="A22" s="182">
        <v>11</v>
      </c>
      <c r="B22" s="943" t="s">
        <v>392</v>
      </c>
      <c r="C22" s="1043">
        <v>36.380000000000003</v>
      </c>
      <c r="D22" s="1068">
        <v>0</v>
      </c>
      <c r="E22" s="1067">
        <v>35.69</v>
      </c>
      <c r="F22" s="973">
        <v>0</v>
      </c>
      <c r="G22" s="682">
        <v>3907.8</v>
      </c>
      <c r="H22" s="191">
        <v>42.91</v>
      </c>
      <c r="I22" s="1068">
        <f t="shared" si="0"/>
        <v>-7.2199999999999989</v>
      </c>
      <c r="J22" s="685">
        <v>3097.6</v>
      </c>
      <c r="K22" s="69"/>
      <c r="L22" s="69"/>
      <c r="M22" s="69"/>
    </row>
    <row r="23" spans="1:13" ht="24.95" customHeight="1" x14ac:dyDescent="0.2">
      <c r="A23" s="182">
        <v>12</v>
      </c>
      <c r="B23" s="943" t="s">
        <v>393</v>
      </c>
      <c r="C23" s="1043">
        <v>66.55</v>
      </c>
      <c r="D23" s="1068">
        <v>0</v>
      </c>
      <c r="E23" s="1067">
        <v>62</v>
      </c>
      <c r="F23" s="973">
        <v>0</v>
      </c>
      <c r="G23" s="682">
        <v>421</v>
      </c>
      <c r="H23" s="191">
        <v>8.0399999999999991</v>
      </c>
      <c r="I23" s="1068">
        <f t="shared" si="0"/>
        <v>53.96</v>
      </c>
      <c r="J23" s="685">
        <v>421</v>
      </c>
      <c r="K23" s="69"/>
      <c r="L23" s="69"/>
      <c r="M23" s="69"/>
    </row>
    <row r="24" spans="1:13" ht="24.95" customHeight="1" x14ac:dyDescent="0.2">
      <c r="A24" s="182">
        <v>13</v>
      </c>
      <c r="B24" s="943" t="s">
        <v>394</v>
      </c>
      <c r="C24" s="1043">
        <v>20.32</v>
      </c>
      <c r="D24" s="1068">
        <v>0</v>
      </c>
      <c r="E24" s="1067">
        <v>20.28</v>
      </c>
      <c r="F24" s="973">
        <v>0</v>
      </c>
      <c r="G24" s="682">
        <v>6135.6</v>
      </c>
      <c r="H24" s="191">
        <v>38</v>
      </c>
      <c r="I24" s="1068">
        <f>D24+E24-H24</f>
        <v>-17.72</v>
      </c>
      <c r="J24" s="685">
        <v>2325.3000000000002</v>
      </c>
      <c r="K24" s="69"/>
      <c r="L24" s="69"/>
      <c r="M24" s="69"/>
    </row>
    <row r="25" spans="1:13" s="11" customFormat="1" x14ac:dyDescent="0.2">
      <c r="A25" s="182" t="s">
        <v>18</v>
      </c>
      <c r="B25" s="182"/>
      <c r="C25" s="1069">
        <f>SUM(C12:C24)</f>
        <v>436.18999999999994</v>
      </c>
      <c r="D25" s="527">
        <f t="shared" ref="D25:I25" si="1">SUM(D12:D24)</f>
        <v>0.4</v>
      </c>
      <c r="E25" s="1069">
        <f t="shared" si="1"/>
        <v>426.30999999999995</v>
      </c>
      <c r="F25" s="527">
        <f t="shared" si="1"/>
        <v>0</v>
      </c>
      <c r="G25" s="527">
        <f>AVERAGE(G12:G24)</f>
        <v>2516.4923076923078</v>
      </c>
      <c r="H25" s="1069">
        <f t="shared" si="1"/>
        <v>266.09999999999997</v>
      </c>
      <c r="I25" s="527">
        <f t="shared" si="1"/>
        <v>160.61000000000001</v>
      </c>
      <c r="J25" s="686">
        <v>1524.9</v>
      </c>
      <c r="K25" s="69"/>
      <c r="L25" s="69"/>
    </row>
    <row r="26" spans="1:13" ht="30" customHeight="1" x14ac:dyDescent="0.2">
      <c r="A26" s="1382" t="s">
        <v>914</v>
      </c>
      <c r="B26" s="1382"/>
      <c r="C26" s="1382"/>
      <c r="D26" s="1382"/>
      <c r="E26" s="1382"/>
      <c r="F26" s="1382"/>
      <c r="G26" s="1382"/>
      <c r="H26" s="1382"/>
      <c r="I26" s="1382"/>
      <c r="J26" s="683"/>
    </row>
    <row r="27" spans="1:13" x14ac:dyDescent="0.2">
      <c r="C27" s="841"/>
      <c r="D27" s="841"/>
      <c r="E27" s="20"/>
      <c r="F27" s="20"/>
      <c r="G27" s="20"/>
      <c r="H27" s="1145">
        <f>H25/C25</f>
        <v>0.61005525115202086</v>
      </c>
      <c r="I27" s="16"/>
    </row>
    <row r="28" spans="1:13" x14ac:dyDescent="0.2">
      <c r="D28" s="841"/>
      <c r="E28" s="20"/>
      <c r="F28" s="20"/>
      <c r="G28" s="20"/>
      <c r="H28" s="16"/>
      <c r="I28" s="16"/>
    </row>
    <row r="29" spans="1:13" x14ac:dyDescent="0.2">
      <c r="D29" s="135"/>
      <c r="E29" s="8"/>
      <c r="F29" s="711"/>
      <c r="G29" s="8"/>
      <c r="H29" s="20"/>
      <c r="I29" s="16"/>
    </row>
    <row r="30" spans="1:13" x14ac:dyDescent="0.2">
      <c r="A30" s="24" t="s">
        <v>11</v>
      </c>
      <c r="E30" s="24"/>
      <c r="F30" s="24"/>
      <c r="G30" s="24"/>
      <c r="I30" s="76" t="s">
        <v>12</v>
      </c>
      <c r="J30" s="52"/>
    </row>
    <row r="31" spans="1:13" x14ac:dyDescent="0.2">
      <c r="E31" s="1302" t="s">
        <v>13</v>
      </c>
      <c r="F31" s="1302"/>
      <c r="G31" s="1302"/>
      <c r="H31" s="1302"/>
      <c r="I31" s="1302"/>
    </row>
    <row r="32" spans="1:13" x14ac:dyDescent="0.2">
      <c r="E32" s="1302" t="s">
        <v>19</v>
      </c>
      <c r="F32" s="1302"/>
      <c r="G32" s="1302"/>
      <c r="H32" s="1302"/>
      <c r="I32" s="1302"/>
    </row>
    <row r="33" spans="9:12" x14ac:dyDescent="0.2">
      <c r="I33" s="24" t="s">
        <v>84</v>
      </c>
      <c r="J33" s="24"/>
      <c r="K33" s="24"/>
      <c r="L33" s="24"/>
    </row>
  </sheetData>
  <mergeCells count="8">
    <mergeCell ref="A4:I4"/>
    <mergeCell ref="A3:I3"/>
    <mergeCell ref="D9:I9"/>
    <mergeCell ref="E31:I31"/>
    <mergeCell ref="E32:I32"/>
    <mergeCell ref="A5:I5"/>
    <mergeCell ref="A9:C9"/>
    <mergeCell ref="A26:I26"/>
  </mergeCells>
  <phoneticPr fontId="0" type="noConversion"/>
  <printOptions horizontalCentered="1"/>
  <pageMargins left="0.70866141732283472" right="0.70866141732283472" top="0.16" bottom="0" header="0.31" footer="0.31496062992125984"/>
  <pageSetup paperSize="9" scale="75" orientation="landscape" r:id="rId1"/>
  <colBreaks count="1" manualBreakCount="1">
    <brk id="9" min="1" max="33"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2:T37"/>
  <sheetViews>
    <sheetView view="pageBreakPreview" topLeftCell="A11" zoomScale="90" zoomScaleSheetLayoutView="90" workbookViewId="0">
      <selection activeCell="D31" sqref="D31"/>
    </sheetView>
  </sheetViews>
  <sheetFormatPr defaultRowHeight="12.75" x14ac:dyDescent="0.2"/>
  <cols>
    <col min="1" max="1" width="4.42578125" style="12" customWidth="1"/>
    <col min="2" max="2" width="38.85546875" style="12" customWidth="1"/>
    <col min="3" max="3" width="12.28515625" style="12" customWidth="1"/>
    <col min="4" max="5" width="15.140625" style="12" customWidth="1"/>
    <col min="6" max="6" width="15.85546875" style="12" customWidth="1"/>
    <col min="7" max="7" width="13.85546875" style="12" customWidth="1"/>
    <col min="8" max="8" width="45.5703125" style="12" customWidth="1"/>
    <col min="9" max="10" width="9.140625" style="12"/>
    <col min="11" max="11" width="10.140625" style="12" bestFit="1" customWidth="1"/>
    <col min="12" max="16384" width="9.140625" style="12"/>
  </cols>
  <sheetData>
    <row r="2" spans="1:20" customFormat="1" ht="15" x14ac:dyDescent="0.2">
      <c r="D2" s="24"/>
      <c r="E2" s="24"/>
      <c r="F2" s="24"/>
      <c r="G2" s="12"/>
      <c r="H2" s="31" t="s">
        <v>68</v>
      </c>
      <c r="I2" s="24"/>
      <c r="J2" s="12"/>
      <c r="L2" s="12"/>
      <c r="M2" s="32"/>
      <c r="N2" s="32"/>
    </row>
    <row r="3" spans="1:20" customFormat="1" ht="15" x14ac:dyDescent="0.2">
      <c r="A3" s="1296" t="s">
        <v>0</v>
      </c>
      <c r="B3" s="1296"/>
      <c r="C3" s="1296"/>
      <c r="D3" s="1296"/>
      <c r="E3" s="1296"/>
      <c r="F3" s="1296"/>
      <c r="G3" s="1296"/>
      <c r="H3" s="1296"/>
      <c r="I3" s="34"/>
      <c r="J3" s="34"/>
      <c r="K3" s="34"/>
      <c r="L3" s="34"/>
      <c r="M3" s="34"/>
      <c r="N3" s="34"/>
    </row>
    <row r="4" spans="1:20" customFormat="1" ht="15.75" x14ac:dyDescent="0.25">
      <c r="A4" s="1273" t="s">
        <v>985</v>
      </c>
      <c r="B4" s="1273"/>
      <c r="C4" s="1273"/>
      <c r="D4" s="1273"/>
      <c r="E4" s="1273"/>
      <c r="F4" s="1273"/>
      <c r="G4" s="1273"/>
      <c r="H4" s="1273"/>
      <c r="I4" s="67"/>
      <c r="J4" s="67"/>
      <c r="K4" s="67"/>
      <c r="L4" s="67"/>
      <c r="M4" s="67"/>
      <c r="N4" s="67"/>
      <c r="O4" s="67"/>
      <c r="P4" s="67"/>
      <c r="Q4" s="67"/>
    </row>
    <row r="5" spans="1:20" customFormat="1" ht="10.5" customHeight="1" x14ac:dyDescent="0.2"/>
    <row r="6" spans="1:20" ht="19.5" customHeight="1" x14ac:dyDescent="0.25">
      <c r="A6" s="1193" t="s">
        <v>1011</v>
      </c>
      <c r="B6" s="1398"/>
      <c r="C6" s="1398"/>
      <c r="D6" s="1398"/>
      <c r="E6" s="1398"/>
      <c r="F6" s="1398"/>
      <c r="G6" s="1398"/>
      <c r="H6" s="1398"/>
    </row>
    <row r="7" spans="1:20" s="10" customFormat="1" ht="15.75" hidden="1" customHeight="1" x14ac:dyDescent="0.25">
      <c r="A7" s="12"/>
      <c r="B7" s="12"/>
      <c r="C7" s="12"/>
      <c r="D7" s="12"/>
      <c r="E7" s="12"/>
      <c r="F7" s="12"/>
      <c r="G7" s="12"/>
      <c r="H7" s="12"/>
      <c r="I7" s="12"/>
      <c r="J7" s="12"/>
    </row>
    <row r="8" spans="1:20" s="10" customFormat="1" ht="15.75" x14ac:dyDescent="0.25">
      <c r="D8" s="12"/>
      <c r="E8" s="12"/>
      <c r="F8" s="12"/>
      <c r="G8" s="12"/>
      <c r="H8" s="441" t="s">
        <v>28</v>
      </c>
      <c r="I8" s="12"/>
    </row>
    <row r="9" spans="1:20" s="10" customFormat="1" ht="15.75" x14ac:dyDescent="0.25">
      <c r="A9" s="1381" t="s">
        <v>452</v>
      </c>
      <c r="B9" s="1381"/>
      <c r="C9" s="1381"/>
      <c r="D9" s="64"/>
      <c r="E9" s="64"/>
      <c r="F9" s="1379" t="s">
        <v>1054</v>
      </c>
      <c r="G9" s="1379"/>
      <c r="H9" s="1379"/>
      <c r="J9" s="68"/>
      <c r="K9" s="68"/>
      <c r="L9" s="68"/>
      <c r="S9" s="74"/>
      <c r="T9" s="73"/>
    </row>
    <row r="10" spans="1:20" s="26" customFormat="1" ht="55.5" customHeight="1" x14ac:dyDescent="0.2">
      <c r="A10" s="25"/>
      <c r="B10" s="183" t="s">
        <v>29</v>
      </c>
      <c r="C10" s="990" t="s">
        <v>1103</v>
      </c>
      <c r="D10" s="990" t="s">
        <v>1067</v>
      </c>
      <c r="E10" s="540" t="s">
        <v>692</v>
      </c>
      <c r="F10" s="183" t="s">
        <v>243</v>
      </c>
      <c r="G10" s="540" t="s">
        <v>693</v>
      </c>
      <c r="H10" s="990" t="s">
        <v>1101</v>
      </c>
    </row>
    <row r="11" spans="1:20" s="26" customFormat="1" ht="14.25" customHeight="1" x14ac:dyDescent="0.2">
      <c r="A11" s="41">
        <v>1</v>
      </c>
      <c r="B11" s="4">
        <v>2</v>
      </c>
      <c r="C11" s="3">
        <v>3</v>
      </c>
      <c r="D11" s="3">
        <v>4</v>
      </c>
      <c r="E11" s="3">
        <v>5</v>
      </c>
      <c r="F11" s="3">
        <v>6</v>
      </c>
      <c r="G11" s="3">
        <v>7</v>
      </c>
      <c r="H11" s="3">
        <v>8</v>
      </c>
    </row>
    <row r="12" spans="1:20" ht="16.5" customHeight="1" x14ac:dyDescent="0.2">
      <c r="A12" s="27" t="s">
        <v>30</v>
      </c>
      <c r="B12" s="19" t="s">
        <v>31</v>
      </c>
      <c r="C12" s="1386">
        <v>142.80500000000001</v>
      </c>
      <c r="D12" s="1389">
        <v>0.75</v>
      </c>
      <c r="E12" s="1389">
        <v>141.77000000000001</v>
      </c>
      <c r="F12" s="1392">
        <v>0</v>
      </c>
      <c r="G12" s="86"/>
      <c r="H12" s="1392">
        <f>(D18+E18)-G18</f>
        <v>59.190000000000012</v>
      </c>
      <c r="I12" s="26"/>
      <c r="J12" s="26"/>
      <c r="K12" s="26"/>
      <c r="L12" s="26"/>
    </row>
    <row r="13" spans="1:20" ht="16.5" customHeight="1" x14ac:dyDescent="0.2">
      <c r="A13" s="28"/>
      <c r="B13" s="448" t="s">
        <v>906</v>
      </c>
      <c r="C13" s="1387"/>
      <c r="D13" s="1390"/>
      <c r="E13" s="1390"/>
      <c r="F13" s="1393"/>
      <c r="G13" s="191">
        <v>22.35</v>
      </c>
      <c r="H13" s="1390"/>
      <c r="I13" s="26"/>
      <c r="J13" s="26"/>
      <c r="K13" s="26"/>
      <c r="L13" s="26"/>
    </row>
    <row r="14" spans="1:20" s="719" customFormat="1" ht="16.5" customHeight="1" x14ac:dyDescent="0.2">
      <c r="A14" s="28"/>
      <c r="B14" s="448" t="s">
        <v>907</v>
      </c>
      <c r="C14" s="1387"/>
      <c r="D14" s="1390"/>
      <c r="E14" s="1390"/>
      <c r="F14" s="1393"/>
      <c r="G14" s="191">
        <v>0</v>
      </c>
      <c r="H14" s="1390"/>
      <c r="I14" s="26"/>
      <c r="J14" s="26"/>
      <c r="K14" s="26"/>
      <c r="L14" s="26"/>
    </row>
    <row r="15" spans="1:20" s="719" customFormat="1" ht="16.5" customHeight="1" x14ac:dyDescent="0.2">
      <c r="A15" s="28"/>
      <c r="B15" s="448" t="s">
        <v>908</v>
      </c>
      <c r="C15" s="1387"/>
      <c r="D15" s="1390"/>
      <c r="E15" s="1390"/>
      <c r="F15" s="1393"/>
      <c r="G15" s="191">
        <v>0</v>
      </c>
      <c r="H15" s="1390"/>
      <c r="I15" s="26"/>
      <c r="J15" s="26"/>
      <c r="K15" s="26"/>
      <c r="L15" s="26"/>
    </row>
    <row r="16" spans="1:20" ht="18.75" customHeight="1" x14ac:dyDescent="0.2">
      <c r="A16" s="28"/>
      <c r="B16" s="448" t="s">
        <v>909</v>
      </c>
      <c r="C16" s="1387"/>
      <c r="D16" s="1390"/>
      <c r="E16" s="1390"/>
      <c r="F16" s="1393"/>
      <c r="G16" s="86">
        <v>0</v>
      </c>
      <c r="H16" s="1390"/>
      <c r="I16" s="26"/>
      <c r="J16" s="26"/>
      <c r="K16" s="26"/>
      <c r="L16" s="26"/>
    </row>
    <row r="17" spans="1:12" s="26" customFormat="1" ht="29.25" customHeight="1" x14ac:dyDescent="0.2">
      <c r="A17" s="29"/>
      <c r="B17" s="449" t="s">
        <v>1102</v>
      </c>
      <c r="C17" s="1388"/>
      <c r="D17" s="1391"/>
      <c r="E17" s="1391"/>
      <c r="F17" s="1394"/>
      <c r="G17" s="66">
        <v>60.98</v>
      </c>
      <c r="H17" s="1391"/>
    </row>
    <row r="18" spans="1:12" s="52" customFormat="1" ht="16.5" customHeight="1" x14ac:dyDescent="0.2">
      <c r="A18" s="25"/>
      <c r="B18" s="450" t="s">
        <v>32</v>
      </c>
      <c r="C18" s="762">
        <f>C12</f>
        <v>142.80500000000001</v>
      </c>
      <c r="D18" s="304">
        <f>D12</f>
        <v>0.75</v>
      </c>
      <c r="E18" s="304">
        <f>E12</f>
        <v>141.77000000000001</v>
      </c>
      <c r="F18" s="304">
        <f>F12</f>
        <v>0</v>
      </c>
      <c r="G18" s="304">
        <f>SUM(G13:G17)</f>
        <v>83.33</v>
      </c>
      <c r="H18" s="304">
        <f>H12</f>
        <v>59.190000000000012</v>
      </c>
      <c r="I18" s="26"/>
      <c r="J18" s="26"/>
      <c r="K18" s="26"/>
      <c r="L18" s="26"/>
    </row>
    <row r="19" spans="1:12" s="26" customFormat="1" ht="38.25" x14ac:dyDescent="0.2">
      <c r="A19" s="25" t="s">
        <v>33</v>
      </c>
      <c r="B19" s="450" t="s">
        <v>242</v>
      </c>
      <c r="C19" s="1395">
        <v>142.80500000000001</v>
      </c>
      <c r="D19" s="1399">
        <v>0.75</v>
      </c>
      <c r="E19" s="1399">
        <v>141.77000000000001</v>
      </c>
      <c r="F19" s="1383">
        <v>0</v>
      </c>
      <c r="G19" s="191"/>
      <c r="H19" s="1383">
        <f>(D27+E27)-G27</f>
        <v>53.610000000000028</v>
      </c>
    </row>
    <row r="20" spans="1:12" ht="30" customHeight="1" x14ac:dyDescent="0.2">
      <c r="A20" s="28"/>
      <c r="B20" s="449" t="s">
        <v>698</v>
      </c>
      <c r="C20" s="1396"/>
      <c r="D20" s="1400"/>
      <c r="E20" s="1400"/>
      <c r="F20" s="1384"/>
      <c r="G20" s="191">
        <v>67.489999999999995</v>
      </c>
      <c r="H20" s="1384"/>
      <c r="I20" s="26"/>
      <c r="J20" s="26"/>
      <c r="K20" s="26"/>
      <c r="L20" s="26"/>
    </row>
    <row r="21" spans="1:12" ht="16.5" customHeight="1" x14ac:dyDescent="0.2">
      <c r="A21" s="28"/>
      <c r="B21" s="449" t="s">
        <v>34</v>
      </c>
      <c r="C21" s="1396"/>
      <c r="D21" s="1400"/>
      <c r="E21" s="1400"/>
      <c r="F21" s="1384"/>
      <c r="G21" s="191">
        <v>4.28</v>
      </c>
      <c r="H21" s="1384"/>
      <c r="I21" s="26"/>
      <c r="J21" s="26"/>
      <c r="K21" s="26"/>
      <c r="L21" s="26"/>
    </row>
    <row r="22" spans="1:12" ht="16.5" customHeight="1" x14ac:dyDescent="0.2">
      <c r="A22" s="28"/>
      <c r="B22" s="449" t="s">
        <v>204</v>
      </c>
      <c r="C22" s="1396"/>
      <c r="D22" s="1400"/>
      <c r="E22" s="1400"/>
      <c r="F22" s="1384"/>
      <c r="G22" s="245">
        <v>3.13</v>
      </c>
      <c r="H22" s="1384"/>
      <c r="I22" s="26"/>
      <c r="J22" s="26"/>
      <c r="K22" s="26"/>
      <c r="L22" s="26"/>
    </row>
    <row r="23" spans="1:12" s="26" customFormat="1" ht="25.5" x14ac:dyDescent="0.2">
      <c r="A23" s="29"/>
      <c r="B23" s="449" t="s">
        <v>35</v>
      </c>
      <c r="C23" s="1396"/>
      <c r="D23" s="1400"/>
      <c r="E23" s="1400"/>
      <c r="F23" s="1384"/>
      <c r="G23" s="245">
        <v>4.8600000000000003</v>
      </c>
      <c r="H23" s="1384"/>
      <c r="J23" s="842"/>
    </row>
    <row r="24" spans="1:12" s="26" customFormat="1" ht="16.5" customHeight="1" x14ac:dyDescent="0.2">
      <c r="A24" s="29"/>
      <c r="B24" s="449" t="s">
        <v>203</v>
      </c>
      <c r="C24" s="1396"/>
      <c r="D24" s="1400"/>
      <c r="E24" s="1400"/>
      <c r="F24" s="1384"/>
      <c r="G24" s="245">
        <v>0</v>
      </c>
      <c r="H24" s="1384"/>
    </row>
    <row r="25" spans="1:12" s="26" customFormat="1" x14ac:dyDescent="0.2">
      <c r="A25" s="29"/>
      <c r="B25" s="449" t="s">
        <v>205</v>
      </c>
      <c r="C25" s="1396"/>
      <c r="D25" s="1400"/>
      <c r="E25" s="1400"/>
      <c r="F25" s="1384"/>
      <c r="G25" s="245">
        <v>4.57</v>
      </c>
      <c r="H25" s="1384"/>
    </row>
    <row r="26" spans="1:12" s="26" customFormat="1" ht="19.5" customHeight="1" x14ac:dyDescent="0.2">
      <c r="A26" s="25"/>
      <c r="B26" s="449" t="s">
        <v>206</v>
      </c>
      <c r="C26" s="1397"/>
      <c r="D26" s="1401"/>
      <c r="E26" s="1401"/>
      <c r="F26" s="1385"/>
      <c r="G26" s="245">
        <v>4.58</v>
      </c>
      <c r="H26" s="1385"/>
    </row>
    <row r="27" spans="1:12" s="52" customFormat="1" ht="16.5" customHeight="1" x14ac:dyDescent="0.2">
      <c r="A27" s="87"/>
      <c r="B27" s="451" t="s">
        <v>32</v>
      </c>
      <c r="C27" s="763">
        <f>C19</f>
        <v>142.80500000000001</v>
      </c>
      <c r="D27" s="305">
        <f>D19</f>
        <v>0.75</v>
      </c>
      <c r="E27" s="305">
        <f>E19</f>
        <v>141.77000000000001</v>
      </c>
      <c r="F27" s="305">
        <f>F19</f>
        <v>0</v>
      </c>
      <c r="G27" s="305">
        <f>SUM(G19:G26)</f>
        <v>88.909999999999982</v>
      </c>
      <c r="H27" s="306">
        <f>H19</f>
        <v>53.610000000000028</v>
      </c>
      <c r="I27" s="26"/>
      <c r="J27" s="26"/>
      <c r="K27" s="26"/>
      <c r="L27" s="26"/>
    </row>
    <row r="28" spans="1:12" s="11" customFormat="1" ht="16.5" customHeight="1" x14ac:dyDescent="0.2">
      <c r="A28" s="27"/>
      <c r="B28" s="19" t="s">
        <v>36</v>
      </c>
      <c r="C28" s="1133">
        <f t="shared" ref="C28:H28" si="0">C18+C27</f>
        <v>285.61</v>
      </c>
      <c r="D28" s="304">
        <f t="shared" si="0"/>
        <v>1.5</v>
      </c>
      <c r="E28" s="304">
        <f t="shared" si="0"/>
        <v>283.54000000000002</v>
      </c>
      <c r="F28" s="304">
        <f t="shared" si="0"/>
        <v>0</v>
      </c>
      <c r="G28" s="304">
        <f>G18+G27</f>
        <v>172.23999999999998</v>
      </c>
      <c r="H28" s="1133">
        <f t="shared" si="0"/>
        <v>112.80000000000004</v>
      </c>
      <c r="I28" s="26"/>
      <c r="J28" s="26"/>
      <c r="K28" s="26"/>
      <c r="L28" s="26"/>
    </row>
    <row r="29" spans="1:12" s="11" customFormat="1" ht="16.5" customHeight="1" x14ac:dyDescent="0.2">
      <c r="A29" s="20"/>
      <c r="B29" s="20"/>
      <c r="C29" s="447">
        <v>285.04000000000002</v>
      </c>
      <c r="D29" s="447"/>
      <c r="E29" s="447"/>
      <c r="F29" s="447"/>
      <c r="G29" s="1148">
        <f>G28/C29</f>
        <v>0.60426606792029181</v>
      </c>
      <c r="H29" s="447">
        <v>111.3</v>
      </c>
      <c r="I29" s="26"/>
      <c r="J29" s="26"/>
      <c r="K29" s="26"/>
      <c r="L29" s="26"/>
    </row>
    <row r="30" spans="1:12" s="11" customFormat="1" ht="16.5" customHeight="1" x14ac:dyDescent="0.2">
      <c r="B30" s="20"/>
      <c r="C30" s="447"/>
      <c r="D30" s="447"/>
      <c r="E30" s="447"/>
      <c r="F30" s="447"/>
      <c r="G30" s="447"/>
      <c r="H30" s="447"/>
      <c r="I30" s="26"/>
      <c r="J30" s="26"/>
      <c r="K30" s="26"/>
      <c r="L30" s="26"/>
    </row>
    <row r="31" spans="1:12" s="26" customFormat="1" ht="16.5" customHeight="1" x14ac:dyDescent="0.2"/>
    <row r="32" spans="1:12" s="26" customFormat="1" ht="16.5" customHeight="1" x14ac:dyDescent="0.2"/>
    <row r="34" spans="1:8" x14ac:dyDescent="0.2">
      <c r="A34" s="24" t="s">
        <v>11</v>
      </c>
      <c r="E34" s="24"/>
      <c r="F34" s="24"/>
      <c r="H34" s="76" t="s">
        <v>12</v>
      </c>
    </row>
    <row r="35" spans="1:8" ht="12.75" customHeight="1" x14ac:dyDescent="0.2">
      <c r="E35" s="1302" t="s">
        <v>13</v>
      </c>
      <c r="F35" s="1302"/>
      <c r="G35" s="1302"/>
      <c r="H35" s="1302"/>
    </row>
    <row r="36" spans="1:8" ht="12.75" customHeight="1" x14ac:dyDescent="0.2">
      <c r="E36" s="1302" t="s">
        <v>19</v>
      </c>
      <c r="F36" s="1302"/>
      <c r="G36" s="1302"/>
      <c r="H36" s="1302"/>
    </row>
    <row r="37" spans="1:8" x14ac:dyDescent="0.2">
      <c r="H37" s="1" t="s">
        <v>605</v>
      </c>
    </row>
  </sheetData>
  <mergeCells count="17">
    <mergeCell ref="E19:E26"/>
    <mergeCell ref="F19:F26"/>
    <mergeCell ref="E35:H35"/>
    <mergeCell ref="E36:H36"/>
    <mergeCell ref="A3:H3"/>
    <mergeCell ref="A4:H4"/>
    <mergeCell ref="C12:C17"/>
    <mergeCell ref="D12:D17"/>
    <mergeCell ref="F12:F17"/>
    <mergeCell ref="C19:C26"/>
    <mergeCell ref="H12:H17"/>
    <mergeCell ref="A6:H6"/>
    <mergeCell ref="F9:H9"/>
    <mergeCell ref="A9:C9"/>
    <mergeCell ref="E12:E17"/>
    <mergeCell ref="H19:H26"/>
    <mergeCell ref="D19:D26"/>
  </mergeCells>
  <phoneticPr fontId="0" type="noConversion"/>
  <printOptions horizontalCentered="1"/>
  <pageMargins left="0.5" right="0.41" top="0.23622047244094491" bottom="0"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B2:J23"/>
  <sheetViews>
    <sheetView view="pageBreakPreview" topLeftCell="A7" zoomScale="112" zoomScaleSheetLayoutView="112" workbookViewId="0">
      <selection activeCell="D14" sqref="D14:J23"/>
    </sheetView>
  </sheetViews>
  <sheetFormatPr defaultRowHeight="12.75" x14ac:dyDescent="0.2"/>
  <sheetData>
    <row r="2" spans="2:10" x14ac:dyDescent="0.2">
      <c r="B2" s="11"/>
    </row>
    <row r="4" spans="2:10" ht="12.75" customHeight="1" x14ac:dyDescent="0.2"/>
    <row r="5" spans="2:10" ht="12.75" customHeight="1" x14ac:dyDescent="0.2"/>
    <row r="6" spans="2:10" ht="12.75" customHeight="1" x14ac:dyDescent="0.2"/>
    <row r="7" spans="2:10" ht="12.75" customHeight="1" x14ac:dyDescent="0.2"/>
    <row r="8" spans="2:10" ht="12.75" customHeight="1" x14ac:dyDescent="0.2"/>
    <row r="9" spans="2:10" ht="12.75" customHeight="1" x14ac:dyDescent="0.2"/>
    <row r="10" spans="2:10" ht="12.75" customHeight="1" x14ac:dyDescent="0.2"/>
    <row r="11" spans="2:10" ht="12.75" customHeight="1" x14ac:dyDescent="0.2"/>
    <row r="12" spans="2:10" ht="12.75" customHeight="1" x14ac:dyDescent="0.2"/>
    <row r="13" spans="2:10" ht="12.75" customHeight="1" x14ac:dyDescent="0.2"/>
    <row r="14" spans="2:10" x14ac:dyDescent="0.2">
      <c r="D14" s="1153" t="s">
        <v>984</v>
      </c>
      <c r="E14" s="1153"/>
      <c r="F14" s="1153"/>
      <c r="G14" s="1153"/>
      <c r="H14" s="1153"/>
      <c r="I14" s="1153"/>
      <c r="J14" s="1153"/>
    </row>
    <row r="15" spans="2:10" x14ac:dyDescent="0.2">
      <c r="D15" s="1153"/>
      <c r="E15" s="1153"/>
      <c r="F15" s="1153"/>
      <c r="G15" s="1153"/>
      <c r="H15" s="1153"/>
      <c r="I15" s="1153"/>
      <c r="J15" s="1153"/>
    </row>
    <row r="16" spans="2:10" x14ac:dyDescent="0.2">
      <c r="D16" s="1153"/>
      <c r="E16" s="1153"/>
      <c r="F16" s="1153"/>
      <c r="G16" s="1153"/>
      <c r="H16" s="1153"/>
      <c r="I16" s="1153"/>
      <c r="J16" s="1153"/>
    </row>
    <row r="17" spans="4:10" x14ac:dyDescent="0.2">
      <c r="D17" s="1153"/>
      <c r="E17" s="1153"/>
      <c r="F17" s="1153"/>
      <c r="G17" s="1153"/>
      <c r="H17" s="1153"/>
      <c r="I17" s="1153"/>
      <c r="J17" s="1153"/>
    </row>
    <row r="18" spans="4:10" x14ac:dyDescent="0.2">
      <c r="D18" s="1153"/>
      <c r="E18" s="1153"/>
      <c r="F18" s="1153"/>
      <c r="G18" s="1153"/>
      <c r="H18" s="1153"/>
      <c r="I18" s="1153"/>
      <c r="J18" s="1153"/>
    </row>
    <row r="19" spans="4:10" x14ac:dyDescent="0.2">
      <c r="D19" s="1153"/>
      <c r="E19" s="1153"/>
      <c r="F19" s="1153"/>
      <c r="G19" s="1153"/>
      <c r="H19" s="1153"/>
      <c r="I19" s="1153"/>
      <c r="J19" s="1153"/>
    </row>
    <row r="20" spans="4:10" x14ac:dyDescent="0.2">
      <c r="D20" s="1153"/>
      <c r="E20" s="1153"/>
      <c r="F20" s="1153"/>
      <c r="G20" s="1153"/>
      <c r="H20" s="1153"/>
      <c r="I20" s="1153"/>
      <c r="J20" s="1153"/>
    </row>
    <row r="21" spans="4:10" x14ac:dyDescent="0.2">
      <c r="D21" s="1153"/>
      <c r="E21" s="1153"/>
      <c r="F21" s="1153"/>
      <c r="G21" s="1153"/>
      <c r="H21" s="1153"/>
      <c r="I21" s="1153"/>
      <c r="J21" s="1153"/>
    </row>
    <row r="22" spans="4:10" x14ac:dyDescent="0.2">
      <c r="D22" s="1153"/>
      <c r="E22" s="1153"/>
      <c r="F22" s="1153"/>
      <c r="G22" s="1153"/>
      <c r="H22" s="1153"/>
      <c r="I22" s="1153"/>
      <c r="J22" s="1153"/>
    </row>
    <row r="23" spans="4:10" x14ac:dyDescent="0.2">
      <c r="D23" s="1153"/>
      <c r="E23" s="1153"/>
      <c r="F23" s="1153"/>
      <c r="G23" s="1153"/>
      <c r="H23" s="1153"/>
      <c r="I23" s="1153"/>
      <c r="J23" s="1153"/>
    </row>
  </sheetData>
  <mergeCells count="1">
    <mergeCell ref="D14:J23"/>
  </mergeCells>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00"/>
    <pageSetUpPr fitToPage="1"/>
  </sheetPr>
  <dimension ref="A1:R34"/>
  <sheetViews>
    <sheetView view="pageBreakPreview" topLeftCell="A3" zoomScale="90" zoomScaleSheetLayoutView="90" workbookViewId="0">
      <selection activeCell="A3" sqref="A3:E3"/>
    </sheetView>
  </sheetViews>
  <sheetFormatPr defaultRowHeight="12.75" x14ac:dyDescent="0.2"/>
  <cols>
    <col min="1" max="1" width="9.140625" style="344"/>
    <col min="2" max="2" width="21.140625" style="344" customWidth="1"/>
    <col min="3" max="3" width="30.7109375" style="344" customWidth="1"/>
    <col min="4" max="4" width="30.140625" style="344" customWidth="1"/>
    <col min="5" max="5" width="34.7109375" style="344" customWidth="1"/>
    <col min="6" max="16384" width="9.140625" style="344"/>
  </cols>
  <sheetData>
    <row r="1" spans="1:18" s="339" customFormat="1" ht="15" x14ac:dyDescent="0.2">
      <c r="E1" s="340" t="s">
        <v>583</v>
      </c>
      <c r="F1" s="341"/>
    </row>
    <row r="2" spans="1:18" s="339" customFormat="1" ht="15" x14ac:dyDescent="0.2">
      <c r="A2" s="1402" t="s">
        <v>0</v>
      </c>
      <c r="B2" s="1402"/>
      <c r="C2" s="1402"/>
      <c r="D2" s="1402"/>
      <c r="E2" s="1402"/>
      <c r="F2" s="342"/>
    </row>
    <row r="3" spans="1:18" s="339" customFormat="1" ht="20.25" x14ac:dyDescent="0.3">
      <c r="A3" s="1403" t="s">
        <v>985</v>
      </c>
      <c r="B3" s="1403"/>
      <c r="C3" s="1403"/>
      <c r="D3" s="1403"/>
      <c r="E3" s="1403"/>
      <c r="F3" s="343"/>
    </row>
    <row r="4" spans="1:18" s="339" customFormat="1" ht="10.5" customHeight="1" x14ac:dyDescent="0.2"/>
    <row r="5" spans="1:18" ht="16.5" customHeight="1" x14ac:dyDescent="0.25">
      <c r="A5" s="1404" t="s">
        <v>1012</v>
      </c>
      <c r="B5" s="1404"/>
      <c r="C5" s="1404"/>
      <c r="D5" s="1404"/>
      <c r="E5" s="1404"/>
    </row>
    <row r="7" spans="1:18" ht="0.75" customHeight="1" x14ac:dyDescent="0.2"/>
    <row r="8" spans="1:18" x14ac:dyDescent="0.2">
      <c r="A8" s="345" t="s">
        <v>584</v>
      </c>
    </row>
    <row r="9" spans="1:18" x14ac:dyDescent="0.2">
      <c r="D9" s="1405" t="s">
        <v>770</v>
      </c>
      <c r="E9" s="1405"/>
      <c r="Q9" s="346"/>
      <c r="R9" s="347"/>
    </row>
    <row r="10" spans="1:18" ht="26.25" customHeight="1" x14ac:dyDescent="0.2">
      <c r="A10" s="1406" t="s">
        <v>2</v>
      </c>
      <c r="B10" s="1406" t="s">
        <v>3</v>
      </c>
      <c r="C10" s="1407" t="s">
        <v>585</v>
      </c>
      <c r="D10" s="1408"/>
      <c r="E10" s="1409"/>
      <c r="Q10" s="347"/>
      <c r="R10" s="347"/>
    </row>
    <row r="11" spans="1:18" ht="56.25" customHeight="1" x14ac:dyDescent="0.2">
      <c r="A11" s="1406"/>
      <c r="B11" s="1406"/>
      <c r="C11" s="348" t="s">
        <v>586</v>
      </c>
      <c r="D11" s="348" t="s">
        <v>587</v>
      </c>
      <c r="E11" s="348" t="s">
        <v>588</v>
      </c>
    </row>
    <row r="12" spans="1:18" s="351" customFormat="1" ht="15.75" customHeight="1" x14ac:dyDescent="0.2">
      <c r="A12" s="349">
        <v>1</v>
      </c>
      <c r="B12" s="350">
        <v>2</v>
      </c>
      <c r="C12" s="349">
        <v>3</v>
      </c>
      <c r="D12" s="350">
        <v>4</v>
      </c>
      <c r="E12" s="349">
        <v>5</v>
      </c>
    </row>
    <row r="13" spans="1:18" ht="25.5" customHeight="1" x14ac:dyDescent="0.2">
      <c r="A13" s="182">
        <v>1</v>
      </c>
      <c r="B13" s="213" t="s">
        <v>382</v>
      </c>
      <c r="C13" s="979">
        <v>0</v>
      </c>
      <c r="D13" s="979">
        <v>12</v>
      </c>
      <c r="E13" s="317">
        <v>7753</v>
      </c>
    </row>
    <row r="14" spans="1:18" ht="25.5" customHeight="1" x14ac:dyDescent="0.2">
      <c r="A14" s="182">
        <v>2</v>
      </c>
      <c r="B14" s="213" t="s">
        <v>383</v>
      </c>
      <c r="C14" s="979">
        <v>0</v>
      </c>
      <c r="D14" s="979">
        <v>1</v>
      </c>
      <c r="E14" s="317">
        <v>1924</v>
      </c>
    </row>
    <row r="15" spans="1:18" ht="25.5" customHeight="1" x14ac:dyDescent="0.2">
      <c r="A15" s="182">
        <v>3</v>
      </c>
      <c r="B15" s="213" t="s">
        <v>384</v>
      </c>
      <c r="C15" s="979">
        <v>1</v>
      </c>
      <c r="D15" s="979">
        <v>2</v>
      </c>
      <c r="E15" s="317">
        <v>6263</v>
      </c>
    </row>
    <row r="16" spans="1:18" ht="25.5" customHeight="1" x14ac:dyDescent="0.2">
      <c r="A16" s="182">
        <v>4</v>
      </c>
      <c r="B16" s="213" t="s">
        <v>385</v>
      </c>
      <c r="C16" s="979">
        <v>0</v>
      </c>
      <c r="D16" s="979">
        <v>2</v>
      </c>
      <c r="E16" s="317">
        <v>3213</v>
      </c>
    </row>
    <row r="17" spans="1:6" ht="25.5" customHeight="1" x14ac:dyDescent="0.2">
      <c r="A17" s="182">
        <v>5</v>
      </c>
      <c r="B17" s="215" t="s">
        <v>386</v>
      </c>
      <c r="C17" s="979">
        <v>0</v>
      </c>
      <c r="D17" s="979">
        <v>2</v>
      </c>
      <c r="E17" s="317">
        <v>4898</v>
      </c>
    </row>
    <row r="18" spans="1:6" ht="25.5" customHeight="1" x14ac:dyDescent="0.2">
      <c r="A18" s="182">
        <v>6</v>
      </c>
      <c r="B18" s="213" t="s">
        <v>387</v>
      </c>
      <c r="C18" s="979">
        <v>0</v>
      </c>
      <c r="D18" s="979">
        <v>2</v>
      </c>
      <c r="E18" s="317">
        <v>1179</v>
      </c>
    </row>
    <row r="19" spans="1:6" ht="25.5" customHeight="1" x14ac:dyDescent="0.2">
      <c r="A19" s="182">
        <v>7</v>
      </c>
      <c r="B19" s="215" t="s">
        <v>388</v>
      </c>
      <c r="C19" s="979">
        <v>1</v>
      </c>
      <c r="D19" s="979">
        <v>1</v>
      </c>
      <c r="E19" s="317">
        <v>6370</v>
      </c>
    </row>
    <row r="20" spans="1:6" ht="25.5" customHeight="1" x14ac:dyDescent="0.2">
      <c r="A20" s="182">
        <v>8</v>
      </c>
      <c r="B20" s="213" t="s">
        <v>389</v>
      </c>
      <c r="C20" s="979">
        <v>0</v>
      </c>
      <c r="D20" s="979">
        <v>2</v>
      </c>
      <c r="E20" s="317">
        <v>10097</v>
      </c>
    </row>
    <row r="21" spans="1:6" ht="25.5" customHeight="1" x14ac:dyDescent="0.2">
      <c r="A21" s="182">
        <v>9</v>
      </c>
      <c r="B21" s="213" t="s">
        <v>390</v>
      </c>
      <c r="C21" s="979">
        <v>0</v>
      </c>
      <c r="D21" s="979">
        <v>1</v>
      </c>
      <c r="E21" s="317">
        <v>2426</v>
      </c>
    </row>
    <row r="22" spans="1:6" ht="25.5" customHeight="1" x14ac:dyDescent="0.2">
      <c r="A22" s="182">
        <v>10</v>
      </c>
      <c r="B22" s="213" t="s">
        <v>391</v>
      </c>
      <c r="C22" s="979">
        <v>0</v>
      </c>
      <c r="D22" s="979">
        <v>2</v>
      </c>
      <c r="E22" s="317">
        <v>855</v>
      </c>
    </row>
    <row r="23" spans="1:6" ht="25.5" customHeight="1" x14ac:dyDescent="0.2">
      <c r="A23" s="182">
        <v>11</v>
      </c>
      <c r="B23" s="213" t="s">
        <v>392</v>
      </c>
      <c r="C23" s="979">
        <v>0</v>
      </c>
      <c r="D23" s="979">
        <v>1</v>
      </c>
      <c r="E23" s="317">
        <v>7916</v>
      </c>
    </row>
    <row r="24" spans="1:6" ht="25.5" customHeight="1" x14ac:dyDescent="0.2">
      <c r="A24" s="182">
        <v>12</v>
      </c>
      <c r="B24" s="213" t="s">
        <v>393</v>
      </c>
      <c r="C24" s="979">
        <v>0</v>
      </c>
      <c r="D24" s="979">
        <v>1</v>
      </c>
      <c r="E24" s="317">
        <v>6959</v>
      </c>
    </row>
    <row r="25" spans="1:6" ht="25.5" customHeight="1" x14ac:dyDescent="0.2">
      <c r="A25" s="182">
        <v>13</v>
      </c>
      <c r="B25" s="213" t="s">
        <v>394</v>
      </c>
      <c r="C25" s="979">
        <v>0</v>
      </c>
      <c r="D25" s="979">
        <v>2</v>
      </c>
      <c r="E25" s="317">
        <v>3045</v>
      </c>
    </row>
    <row r="26" spans="1:6" ht="25.5" customHeight="1" x14ac:dyDescent="0.2">
      <c r="A26" s="1308" t="s">
        <v>18</v>
      </c>
      <c r="B26" s="1300"/>
      <c r="C26" s="357">
        <f>SUM(C13:C25)</f>
        <v>2</v>
      </c>
      <c r="D26" s="357">
        <f>SUM(D13:D25)</f>
        <v>31</v>
      </c>
      <c r="E26" s="978">
        <f>SUM(E13:E25)</f>
        <v>62898</v>
      </c>
    </row>
    <row r="27" spans="1:6" x14ac:dyDescent="0.2">
      <c r="E27" s="352"/>
    </row>
    <row r="28" spans="1:6" x14ac:dyDescent="0.2">
      <c r="E28" s="353"/>
    </row>
    <row r="29" spans="1:6" x14ac:dyDescent="0.2">
      <c r="E29" s="354"/>
      <c r="F29" s="355"/>
    </row>
    <row r="30" spans="1:6" x14ac:dyDescent="0.2">
      <c r="C30" s="452"/>
      <c r="D30" s="452"/>
      <c r="E30" s="452"/>
      <c r="F30" s="452"/>
    </row>
    <row r="31" spans="1:6" x14ac:dyDescent="0.2">
      <c r="B31" s="22"/>
      <c r="C31" s="22"/>
      <c r="E31" s="75" t="s">
        <v>12</v>
      </c>
    </row>
    <row r="32" spans="1:6" x14ac:dyDescent="0.2">
      <c r="B32" s="1302" t="s">
        <v>13</v>
      </c>
      <c r="C32" s="1302"/>
      <c r="D32" s="1302"/>
      <c r="E32" s="1302"/>
    </row>
    <row r="33" spans="1:5" x14ac:dyDescent="0.2">
      <c r="B33" s="1302" t="s">
        <v>19</v>
      </c>
      <c r="C33" s="1302"/>
      <c r="D33" s="1302"/>
      <c r="E33" s="1302"/>
    </row>
    <row r="34" spans="1:5" x14ac:dyDescent="0.2">
      <c r="A34" s="354" t="s">
        <v>11</v>
      </c>
      <c r="B34" s="452"/>
      <c r="C34" s="452"/>
      <c r="D34" s="452"/>
      <c r="E34" s="21" t="s">
        <v>605</v>
      </c>
    </row>
  </sheetData>
  <mergeCells count="10">
    <mergeCell ref="B33:E33"/>
    <mergeCell ref="B32:E32"/>
    <mergeCell ref="A2:E2"/>
    <mergeCell ref="A3:E3"/>
    <mergeCell ref="A26:B26"/>
    <mergeCell ref="A5:E5"/>
    <mergeCell ref="D9:E9"/>
    <mergeCell ref="A10:A11"/>
    <mergeCell ref="B10:B11"/>
    <mergeCell ref="C10:E10"/>
  </mergeCells>
  <printOptions horizontalCentered="1"/>
  <pageMargins left="0.70866141732283472" right="0.70866141732283472" top="0.23622047244094491" bottom="0" header="0.31496062992125984" footer="0.31496062992125984"/>
  <pageSetup paperSize="9" scale="85"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FF00"/>
  </sheetPr>
  <dimension ref="A1:I21"/>
  <sheetViews>
    <sheetView view="pageBreakPreview" topLeftCell="A7" zoomScaleSheetLayoutView="100" workbookViewId="0">
      <selection activeCell="E7" sqref="E7:G7"/>
    </sheetView>
  </sheetViews>
  <sheetFormatPr defaultRowHeight="12.75" x14ac:dyDescent="0.2"/>
  <cols>
    <col min="1" max="1" width="4.85546875" customWidth="1"/>
    <col min="2" max="2" width="15.5703125" customWidth="1"/>
    <col min="3" max="3" width="33" customWidth="1"/>
    <col min="4" max="4" width="24.42578125" customWidth="1"/>
    <col min="5" max="5" width="12.7109375" customWidth="1"/>
    <col min="6" max="6" width="21.140625" customWidth="1"/>
    <col min="7" max="7" width="14.7109375" customWidth="1"/>
    <col min="8" max="8" width="17.85546875" customWidth="1"/>
    <col min="9" max="9" width="14.5703125" customWidth="1"/>
  </cols>
  <sheetData>
    <row r="1" spans="1:9" ht="14.25" x14ac:dyDescent="0.2">
      <c r="H1" s="1419" t="s">
        <v>637</v>
      </c>
      <c r="I1" s="1419"/>
    </row>
    <row r="2" spans="1:9" ht="15.75" x14ac:dyDescent="0.25">
      <c r="A2" s="1273" t="s">
        <v>0</v>
      </c>
      <c r="B2" s="1273"/>
      <c r="C2" s="1273"/>
      <c r="D2" s="1273"/>
      <c r="E2" s="1273"/>
      <c r="F2" s="1273"/>
      <c r="G2" s="1273"/>
      <c r="H2" s="1273"/>
      <c r="I2" s="1273"/>
    </row>
    <row r="3" spans="1:9" ht="15.75" x14ac:dyDescent="0.25">
      <c r="A3" s="1273" t="s">
        <v>985</v>
      </c>
      <c r="B3" s="1273"/>
      <c r="C3" s="1273"/>
      <c r="D3" s="1273"/>
      <c r="E3" s="1273"/>
      <c r="F3" s="1273"/>
      <c r="G3" s="1273"/>
      <c r="H3" s="1273"/>
      <c r="I3" s="1273"/>
    </row>
    <row r="4" spans="1:9" ht="18.75" x14ac:dyDescent="0.2">
      <c r="A4" s="1420" t="s">
        <v>1013</v>
      </c>
      <c r="B4" s="1420"/>
      <c r="C4" s="1420"/>
      <c r="D4" s="1420"/>
      <c r="E4" s="1420"/>
      <c r="F4" s="1420"/>
      <c r="G4" s="1420"/>
      <c r="H4" s="1420"/>
      <c r="I4" s="1420"/>
    </row>
    <row r="5" spans="1:9" ht="7.5" customHeight="1" x14ac:dyDescent="0.2"/>
    <row r="6" spans="1:9" ht="21" x14ac:dyDescent="0.2">
      <c r="A6" s="303" t="s">
        <v>571</v>
      </c>
      <c r="C6" s="125"/>
      <c r="D6" s="125"/>
      <c r="E6" s="125"/>
      <c r="F6" s="125"/>
      <c r="G6" s="125"/>
      <c r="H6" s="1411"/>
      <c r="I6" s="1411"/>
    </row>
    <row r="7" spans="1:9" ht="18" customHeight="1" x14ac:dyDescent="0.2">
      <c r="A7" s="1413" t="s">
        <v>74</v>
      </c>
      <c r="B7" s="1413" t="s">
        <v>37</v>
      </c>
      <c r="C7" s="1413" t="s">
        <v>524</v>
      </c>
      <c r="D7" s="1413" t="s">
        <v>525</v>
      </c>
      <c r="E7" s="1413" t="s">
        <v>526</v>
      </c>
      <c r="F7" s="1413"/>
      <c r="G7" s="1413"/>
      <c r="H7" s="1413" t="s">
        <v>527</v>
      </c>
      <c r="I7" s="1414" t="s">
        <v>528</v>
      </c>
    </row>
    <row r="8" spans="1:9" ht="22.5" customHeight="1" x14ac:dyDescent="0.2">
      <c r="A8" s="1413"/>
      <c r="B8" s="1413"/>
      <c r="C8" s="1413"/>
      <c r="D8" s="1413"/>
      <c r="E8" s="1413" t="s">
        <v>529</v>
      </c>
      <c r="F8" s="1413" t="s">
        <v>530</v>
      </c>
      <c r="G8" s="1413" t="s">
        <v>531</v>
      </c>
      <c r="H8" s="1413"/>
      <c r="I8" s="1415"/>
    </row>
    <row r="9" spans="1:9" ht="23.25" customHeight="1" x14ac:dyDescent="0.2">
      <c r="A9" s="1413"/>
      <c r="B9" s="1413"/>
      <c r="C9" s="1413"/>
      <c r="D9" s="1413"/>
      <c r="E9" s="1413"/>
      <c r="F9" s="1413"/>
      <c r="G9" s="1413"/>
      <c r="H9" s="1413"/>
      <c r="I9" s="1415"/>
    </row>
    <row r="10" spans="1:9" ht="21" customHeight="1" x14ac:dyDescent="0.2">
      <c r="A10" s="1413"/>
      <c r="B10" s="1413"/>
      <c r="C10" s="1413"/>
      <c r="D10" s="1413"/>
      <c r="E10" s="1413"/>
      <c r="F10" s="1413"/>
      <c r="G10" s="1413"/>
      <c r="H10" s="1413"/>
      <c r="I10" s="1416"/>
    </row>
    <row r="11" spans="1:9" ht="15" x14ac:dyDescent="0.25">
      <c r="A11" s="282">
        <v>1</v>
      </c>
      <c r="B11" s="282">
        <v>2</v>
      </c>
      <c r="C11" s="126">
        <v>3</v>
      </c>
      <c r="D11" s="282">
        <v>4</v>
      </c>
      <c r="E11" s="282">
        <v>5</v>
      </c>
      <c r="F11" s="126">
        <v>6</v>
      </c>
      <c r="G11" s="282">
        <v>7</v>
      </c>
      <c r="H11" s="126">
        <v>8</v>
      </c>
      <c r="I11" s="282">
        <v>9</v>
      </c>
    </row>
    <row r="12" spans="1:9" ht="94.5" customHeight="1" x14ac:dyDescent="0.2">
      <c r="A12" s="182">
        <v>1</v>
      </c>
      <c r="B12" s="213" t="s">
        <v>387</v>
      </c>
      <c r="C12" s="1414" t="s">
        <v>913</v>
      </c>
      <c r="D12" s="989" t="s">
        <v>1079</v>
      </c>
      <c r="E12" s="612" t="s">
        <v>731</v>
      </c>
      <c r="F12" s="989" t="s">
        <v>1162</v>
      </c>
      <c r="G12" s="989" t="s">
        <v>1162</v>
      </c>
      <c r="H12" s="1414" t="s">
        <v>1167</v>
      </c>
      <c r="I12" s="612">
        <v>100000</v>
      </c>
    </row>
    <row r="13" spans="1:9" ht="104.25" customHeight="1" x14ac:dyDescent="0.2">
      <c r="A13" s="182">
        <v>2</v>
      </c>
      <c r="B13" s="213" t="s">
        <v>393</v>
      </c>
      <c r="C13" s="1416"/>
      <c r="D13" s="989" t="s">
        <v>1080</v>
      </c>
      <c r="E13" s="989" t="s">
        <v>731</v>
      </c>
      <c r="F13" s="989" t="s">
        <v>1162</v>
      </c>
      <c r="G13" s="989" t="s">
        <v>1162</v>
      </c>
      <c r="H13" s="1416"/>
      <c r="I13" s="612">
        <v>100000</v>
      </c>
    </row>
    <row r="14" spans="1:9" ht="31.5" customHeight="1" x14ac:dyDescent="0.2">
      <c r="A14" s="1417" t="s">
        <v>18</v>
      </c>
      <c r="B14" s="1418"/>
      <c r="C14" s="6"/>
      <c r="D14" s="693">
        <v>138</v>
      </c>
      <c r="E14" s="693" t="s">
        <v>731</v>
      </c>
      <c r="F14" s="693"/>
      <c r="G14" s="19"/>
      <c r="H14" s="19"/>
      <c r="I14" s="693">
        <v>200000</v>
      </c>
    </row>
    <row r="16" spans="1:9" ht="14.25" customHeight="1" x14ac:dyDescent="0.2">
      <c r="A16" s="110"/>
      <c r="B16" s="110"/>
      <c r="C16" s="110"/>
      <c r="D16" s="110"/>
    </row>
    <row r="17" spans="1:9" x14ac:dyDescent="0.2">
      <c r="A17" s="110"/>
      <c r="B17" s="110"/>
      <c r="C17" s="110"/>
      <c r="D17" s="110"/>
    </row>
    <row r="18" spans="1:9" x14ac:dyDescent="0.2">
      <c r="A18" s="110"/>
      <c r="B18" s="110"/>
      <c r="C18" s="110"/>
      <c r="D18" s="110"/>
      <c r="H18" s="1412" t="s">
        <v>12</v>
      </c>
      <c r="I18" s="1412"/>
    </row>
    <row r="19" spans="1:9" ht="12.75" customHeight="1" x14ac:dyDescent="0.2">
      <c r="A19" s="110" t="s">
        <v>11</v>
      </c>
      <c r="C19" s="110"/>
      <c r="D19" s="110"/>
      <c r="H19" s="1410" t="s">
        <v>13</v>
      </c>
      <c r="I19" s="1410"/>
    </row>
    <row r="20" spans="1:9" ht="12.75" customHeight="1" x14ac:dyDescent="0.2">
      <c r="H20" s="1410" t="s">
        <v>87</v>
      </c>
      <c r="I20" s="1410"/>
    </row>
    <row r="21" spans="1:9" x14ac:dyDescent="0.2">
      <c r="H21" s="112" t="s">
        <v>84</v>
      </c>
    </row>
  </sheetData>
  <mergeCells count="21">
    <mergeCell ref="A14:B14"/>
    <mergeCell ref="H1:I1"/>
    <mergeCell ref="A7:A10"/>
    <mergeCell ref="B7:B10"/>
    <mergeCell ref="C7:C10"/>
    <mergeCell ref="D7:D10"/>
    <mergeCell ref="E7:G7"/>
    <mergeCell ref="E8:E10"/>
    <mergeCell ref="F8:F10"/>
    <mergeCell ref="G8:G10"/>
    <mergeCell ref="A2:I2"/>
    <mergeCell ref="A3:I3"/>
    <mergeCell ref="A4:I4"/>
    <mergeCell ref="H12:H13"/>
    <mergeCell ref="C12:C13"/>
    <mergeCell ref="H19:I19"/>
    <mergeCell ref="H20:I20"/>
    <mergeCell ref="H6:I6"/>
    <mergeCell ref="H18:I18"/>
    <mergeCell ref="H7:H10"/>
    <mergeCell ref="I7:I10"/>
  </mergeCells>
  <printOptions horizontalCentered="1"/>
  <pageMargins left="0.34" right="0.36" top="0.3" bottom="0.35" header="0.17" footer="0.16"/>
  <pageSetup paperSize="9"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sheetPr>
  <dimension ref="A1:K31"/>
  <sheetViews>
    <sheetView view="pageBreakPreview" topLeftCell="A9" zoomScaleSheetLayoutView="100" workbookViewId="0">
      <selection activeCell="A25" sqref="A25:J25"/>
    </sheetView>
  </sheetViews>
  <sheetFormatPr defaultRowHeight="18.75" customHeight="1" x14ac:dyDescent="0.2"/>
  <cols>
    <col min="1" max="1" width="6.5703125" customWidth="1"/>
    <col min="2" max="2" width="20.42578125" customWidth="1"/>
    <col min="3" max="3" width="12.85546875" customWidth="1"/>
    <col min="4" max="4" width="14.5703125" customWidth="1"/>
    <col min="5" max="5" width="14.28515625" customWidth="1"/>
    <col min="6" max="6" width="14.5703125" customWidth="1"/>
    <col min="7" max="7" width="11.42578125" customWidth="1"/>
    <col min="8" max="8" width="17.7109375" customWidth="1"/>
    <col min="9" max="9" width="16.42578125" customWidth="1"/>
    <col min="10" max="10" width="20.42578125" customWidth="1"/>
  </cols>
  <sheetData>
    <row r="1" spans="1:11" ht="18.75" customHeight="1" x14ac:dyDescent="0.2">
      <c r="J1" s="511" t="s">
        <v>638</v>
      </c>
    </row>
    <row r="2" spans="1:11" ht="18.75" customHeight="1" x14ac:dyDescent="0.3">
      <c r="A2" s="1422" t="s">
        <v>0</v>
      </c>
      <c r="B2" s="1422"/>
      <c r="C2" s="1422"/>
      <c r="D2" s="1422"/>
      <c r="E2" s="1422"/>
      <c r="F2" s="1422"/>
      <c r="G2" s="1422"/>
      <c r="H2" s="1422"/>
      <c r="I2" s="1422"/>
      <c r="J2" s="1422"/>
    </row>
    <row r="3" spans="1:11" ht="18.75" customHeight="1" x14ac:dyDescent="0.35">
      <c r="A3" s="529"/>
      <c r="B3" s="529"/>
      <c r="C3" s="529"/>
      <c r="D3" s="529"/>
      <c r="E3" s="529"/>
      <c r="F3" s="529"/>
      <c r="G3" s="529"/>
      <c r="H3" s="529"/>
      <c r="I3" s="1419" t="s">
        <v>639</v>
      </c>
      <c r="J3" s="1419"/>
      <c r="K3" s="532"/>
    </row>
    <row r="4" spans="1:11" ht="18.75" customHeight="1" x14ac:dyDescent="0.2">
      <c r="A4" s="1430" t="s">
        <v>985</v>
      </c>
      <c r="B4" s="1430"/>
      <c r="C4" s="1430"/>
      <c r="D4" s="1430"/>
      <c r="E4" s="1430"/>
      <c r="F4" s="1430"/>
      <c r="G4" s="1430"/>
      <c r="H4" s="1430"/>
      <c r="I4" s="1430"/>
      <c r="J4" s="1430"/>
    </row>
    <row r="5" spans="1:11" ht="3" customHeight="1" x14ac:dyDescent="0.3">
      <c r="A5" s="107"/>
      <c r="B5" s="107"/>
      <c r="C5" s="107"/>
      <c r="D5" s="107"/>
      <c r="E5" s="107"/>
      <c r="F5" s="107"/>
      <c r="G5" s="107"/>
      <c r="H5" s="107"/>
      <c r="I5" s="107"/>
    </row>
    <row r="6" spans="1:11" ht="18.75" customHeight="1" x14ac:dyDescent="0.3">
      <c r="A6" s="1429" t="s">
        <v>1014</v>
      </c>
      <c r="B6" s="1429"/>
      <c r="C6" s="1429"/>
      <c r="D6" s="1429"/>
      <c r="E6" s="1429"/>
      <c r="F6" s="1429"/>
      <c r="G6" s="1429"/>
      <c r="H6" s="1429"/>
      <c r="I6" s="1429"/>
      <c r="J6" s="1429"/>
    </row>
    <row r="7" spans="1:11" ht="18.75" customHeight="1" x14ac:dyDescent="0.3">
      <c r="A7" s="108" t="s">
        <v>570</v>
      </c>
      <c r="B7" s="108"/>
      <c r="C7" s="108"/>
      <c r="D7" s="108"/>
      <c r="E7" s="108"/>
      <c r="F7" s="108"/>
      <c r="G7" s="108"/>
      <c r="H7" s="108"/>
      <c r="I7" s="1431" t="s">
        <v>1049</v>
      </c>
      <c r="J7" s="1431"/>
    </row>
    <row r="8" spans="1:11" ht="18.75" customHeight="1" x14ac:dyDescent="0.2">
      <c r="A8" s="1423" t="s">
        <v>2</v>
      </c>
      <c r="B8" s="1423" t="s">
        <v>541</v>
      </c>
      <c r="C8" s="1280" t="s">
        <v>404</v>
      </c>
      <c r="D8" s="1280"/>
      <c r="E8" s="1280"/>
      <c r="F8" s="1424" t="s">
        <v>542</v>
      </c>
      <c r="G8" s="1425"/>
      <c r="H8" s="1425"/>
      <c r="I8" s="1426"/>
      <c r="J8" s="1427" t="s">
        <v>543</v>
      </c>
    </row>
    <row r="9" spans="1:11" ht="79.5" customHeight="1" x14ac:dyDescent="0.2">
      <c r="A9" s="1423"/>
      <c r="B9" s="1423"/>
      <c r="C9" s="183" t="s">
        <v>106</v>
      </c>
      <c r="D9" s="183" t="s">
        <v>544</v>
      </c>
      <c r="E9" s="183" t="s">
        <v>545</v>
      </c>
      <c r="F9" s="220" t="s">
        <v>546</v>
      </c>
      <c r="G9" s="220" t="s">
        <v>547</v>
      </c>
      <c r="H9" s="220" t="s">
        <v>548</v>
      </c>
      <c r="I9" s="220" t="s">
        <v>47</v>
      </c>
      <c r="J9" s="1428"/>
    </row>
    <row r="10" spans="1:11" ht="18.75" customHeight="1" x14ac:dyDescent="0.2">
      <c r="A10" s="285" t="s">
        <v>283</v>
      </c>
      <c r="B10" s="285" t="s">
        <v>284</v>
      </c>
      <c r="C10" s="285" t="s">
        <v>285</v>
      </c>
      <c r="D10" s="285" t="s">
        <v>286</v>
      </c>
      <c r="E10" s="285" t="s">
        <v>287</v>
      </c>
      <c r="F10" s="285" t="s">
        <v>290</v>
      </c>
      <c r="G10" s="285" t="s">
        <v>311</v>
      </c>
      <c r="H10" s="285" t="s">
        <v>312</v>
      </c>
      <c r="I10" s="285" t="s">
        <v>313</v>
      </c>
      <c r="J10" s="285" t="s">
        <v>341</v>
      </c>
    </row>
    <row r="11" spans="1:11" s="510" customFormat="1" ht="18.75" customHeight="1" x14ac:dyDescent="0.2">
      <c r="A11" s="555">
        <v>1</v>
      </c>
      <c r="B11" s="213" t="s">
        <v>382</v>
      </c>
      <c r="C11" s="1432" t="s">
        <v>710</v>
      </c>
      <c r="D11" s="1433"/>
      <c r="E11" s="1433"/>
      <c r="F11" s="1433"/>
      <c r="G11" s="1433"/>
      <c r="H11" s="1433"/>
      <c r="I11" s="1433"/>
      <c r="J11" s="1434"/>
    </row>
    <row r="12" spans="1:11" ht="18.75" customHeight="1" x14ac:dyDescent="0.2">
      <c r="A12" s="555">
        <v>2</v>
      </c>
      <c r="B12" s="213" t="s">
        <v>383</v>
      </c>
      <c r="C12" s="1435"/>
      <c r="D12" s="1164"/>
      <c r="E12" s="1164"/>
      <c r="F12" s="1164"/>
      <c r="G12" s="1164"/>
      <c r="H12" s="1164"/>
      <c r="I12" s="1164"/>
      <c r="J12" s="1436"/>
    </row>
    <row r="13" spans="1:11" ht="18.75" customHeight="1" x14ac:dyDescent="0.2">
      <c r="A13" s="555">
        <v>3</v>
      </c>
      <c r="B13" s="213" t="s">
        <v>384</v>
      </c>
      <c r="C13" s="1435"/>
      <c r="D13" s="1164"/>
      <c r="E13" s="1164"/>
      <c r="F13" s="1164"/>
      <c r="G13" s="1164"/>
      <c r="H13" s="1164"/>
      <c r="I13" s="1164"/>
      <c r="J13" s="1436"/>
    </row>
    <row r="14" spans="1:11" ht="18.75" customHeight="1" x14ac:dyDescent="0.2">
      <c r="A14" s="555">
        <v>4</v>
      </c>
      <c r="B14" s="213" t="s">
        <v>385</v>
      </c>
      <c r="C14" s="1435"/>
      <c r="D14" s="1164"/>
      <c r="E14" s="1164"/>
      <c r="F14" s="1164"/>
      <c r="G14" s="1164"/>
      <c r="H14" s="1164"/>
      <c r="I14" s="1164"/>
      <c r="J14" s="1436"/>
    </row>
    <row r="15" spans="1:11" ht="18.75" customHeight="1" x14ac:dyDescent="0.2">
      <c r="A15" s="555">
        <v>5</v>
      </c>
      <c r="B15" s="215" t="s">
        <v>386</v>
      </c>
      <c r="C15" s="1435"/>
      <c r="D15" s="1164"/>
      <c r="E15" s="1164"/>
      <c r="F15" s="1164"/>
      <c r="G15" s="1164"/>
      <c r="H15" s="1164"/>
      <c r="I15" s="1164"/>
      <c r="J15" s="1436"/>
    </row>
    <row r="16" spans="1:11" ht="18.75" customHeight="1" x14ac:dyDescent="0.2">
      <c r="A16" s="555">
        <v>6</v>
      </c>
      <c r="B16" s="213" t="s">
        <v>387</v>
      </c>
      <c r="C16" s="1435"/>
      <c r="D16" s="1164"/>
      <c r="E16" s="1164"/>
      <c r="F16" s="1164"/>
      <c r="G16" s="1164"/>
      <c r="H16" s="1164"/>
      <c r="I16" s="1164"/>
      <c r="J16" s="1436"/>
    </row>
    <row r="17" spans="1:11" ht="18.75" customHeight="1" x14ac:dyDescent="0.2">
      <c r="A17" s="555">
        <v>7</v>
      </c>
      <c r="B17" s="215" t="s">
        <v>388</v>
      </c>
      <c r="C17" s="1435"/>
      <c r="D17" s="1164"/>
      <c r="E17" s="1164"/>
      <c r="F17" s="1164"/>
      <c r="G17" s="1164"/>
      <c r="H17" s="1164"/>
      <c r="I17" s="1164"/>
      <c r="J17" s="1436"/>
    </row>
    <row r="18" spans="1:11" ht="18.75" customHeight="1" x14ac:dyDescent="0.2">
      <c r="A18" s="555">
        <v>8</v>
      </c>
      <c r="B18" s="213" t="s">
        <v>389</v>
      </c>
      <c r="C18" s="1435"/>
      <c r="D18" s="1164"/>
      <c r="E18" s="1164"/>
      <c r="F18" s="1164"/>
      <c r="G18" s="1164"/>
      <c r="H18" s="1164"/>
      <c r="I18" s="1164"/>
      <c r="J18" s="1436"/>
    </row>
    <row r="19" spans="1:11" ht="18.75" customHeight="1" x14ac:dyDescent="0.2">
      <c r="A19" s="555">
        <v>9</v>
      </c>
      <c r="B19" s="213" t="s">
        <v>390</v>
      </c>
      <c r="C19" s="1435"/>
      <c r="D19" s="1164"/>
      <c r="E19" s="1164"/>
      <c r="F19" s="1164"/>
      <c r="G19" s="1164"/>
      <c r="H19" s="1164"/>
      <c r="I19" s="1164"/>
      <c r="J19" s="1436"/>
    </row>
    <row r="20" spans="1:11" ht="18.75" customHeight="1" x14ac:dyDescent="0.2">
      <c r="A20" s="555">
        <v>10</v>
      </c>
      <c r="B20" s="213" t="s">
        <v>391</v>
      </c>
      <c r="C20" s="1435"/>
      <c r="D20" s="1164"/>
      <c r="E20" s="1164"/>
      <c r="F20" s="1164"/>
      <c r="G20" s="1164"/>
      <c r="H20" s="1164"/>
      <c r="I20" s="1164"/>
      <c r="J20" s="1436"/>
    </row>
    <row r="21" spans="1:11" ht="18.75" customHeight="1" x14ac:dyDescent="0.2">
      <c r="A21" s="555">
        <v>11</v>
      </c>
      <c r="B21" s="213" t="s">
        <v>392</v>
      </c>
      <c r="C21" s="1435"/>
      <c r="D21" s="1164"/>
      <c r="E21" s="1164"/>
      <c r="F21" s="1164"/>
      <c r="G21" s="1164"/>
      <c r="H21" s="1164"/>
      <c r="I21" s="1164"/>
      <c r="J21" s="1436"/>
    </row>
    <row r="22" spans="1:11" ht="18.75" customHeight="1" x14ac:dyDescent="0.2">
      <c r="A22" s="555">
        <v>12</v>
      </c>
      <c r="B22" s="213" t="s">
        <v>393</v>
      </c>
      <c r="C22" s="1435"/>
      <c r="D22" s="1164"/>
      <c r="E22" s="1164"/>
      <c r="F22" s="1164"/>
      <c r="G22" s="1164"/>
      <c r="H22" s="1164"/>
      <c r="I22" s="1164"/>
      <c r="J22" s="1436"/>
    </row>
    <row r="23" spans="1:11" ht="18.75" customHeight="1" x14ac:dyDescent="0.2">
      <c r="A23" s="555">
        <v>13</v>
      </c>
      <c r="B23" s="213" t="s">
        <v>394</v>
      </c>
      <c r="C23" s="1437"/>
      <c r="D23" s="1438"/>
      <c r="E23" s="1438"/>
      <c r="F23" s="1438"/>
      <c r="G23" s="1438"/>
      <c r="H23" s="1438"/>
      <c r="I23" s="1438"/>
      <c r="J23" s="1439"/>
    </row>
    <row r="24" spans="1:11" ht="18.75" customHeight="1" x14ac:dyDescent="0.2">
      <c r="A24" s="221" t="s">
        <v>18</v>
      </c>
      <c r="B24" s="221"/>
      <c r="C24" s="276"/>
      <c r="D24" s="276"/>
      <c r="E24" s="276"/>
      <c r="F24" s="276"/>
      <c r="G24" s="276"/>
      <c r="H24" s="276"/>
      <c r="I24" s="276"/>
      <c r="J24" s="276"/>
    </row>
    <row r="25" spans="1:11" ht="18.75" customHeight="1" x14ac:dyDescent="0.2">
      <c r="A25" s="1421"/>
      <c r="B25" s="1421"/>
      <c r="C25" s="1421"/>
      <c r="D25" s="1421"/>
      <c r="E25" s="1421"/>
      <c r="F25" s="1421"/>
      <c r="G25" s="1421"/>
      <c r="H25" s="1421"/>
      <c r="I25" s="1421"/>
      <c r="J25" s="1421"/>
    </row>
    <row r="28" spans="1:11" ht="18.75" customHeight="1" x14ac:dyDescent="0.2">
      <c r="A28" s="110"/>
      <c r="B28" s="110"/>
      <c r="C28" s="110"/>
      <c r="D28" s="110"/>
      <c r="I28" s="1410" t="s">
        <v>12</v>
      </c>
      <c r="J28" s="1410"/>
    </row>
    <row r="29" spans="1:11" ht="12.75" x14ac:dyDescent="0.2">
      <c r="A29" s="110"/>
      <c r="B29" s="110"/>
      <c r="C29" s="110"/>
      <c r="D29" s="110"/>
      <c r="H29" s="1410" t="s">
        <v>13</v>
      </c>
      <c r="I29" s="1410"/>
      <c r="J29" s="1410"/>
    </row>
    <row r="30" spans="1:11" ht="18.75" customHeight="1" x14ac:dyDescent="0.2">
      <c r="A30" s="110"/>
      <c r="B30" s="110"/>
      <c r="C30" s="110"/>
      <c r="D30" s="110"/>
      <c r="H30" s="1410" t="s">
        <v>87</v>
      </c>
      <c r="I30" s="1410"/>
      <c r="J30" s="1410"/>
      <c r="K30" s="1410"/>
    </row>
    <row r="31" spans="1:11" ht="18.75" customHeight="1" x14ac:dyDescent="0.2">
      <c r="A31" s="110" t="s">
        <v>11</v>
      </c>
      <c r="C31" s="110"/>
      <c r="D31" s="110"/>
      <c r="J31" s="112" t="s">
        <v>84</v>
      </c>
    </row>
  </sheetData>
  <mergeCells count="15">
    <mergeCell ref="A25:J25"/>
    <mergeCell ref="A2:J2"/>
    <mergeCell ref="H30:K30"/>
    <mergeCell ref="A8:A9"/>
    <mergeCell ref="B8:B9"/>
    <mergeCell ref="C8:E8"/>
    <mergeCell ref="F8:I8"/>
    <mergeCell ref="J8:J9"/>
    <mergeCell ref="A6:J6"/>
    <mergeCell ref="A4:J4"/>
    <mergeCell ref="I7:J7"/>
    <mergeCell ref="I3:J3"/>
    <mergeCell ref="I28:J28"/>
    <mergeCell ref="H29:J29"/>
    <mergeCell ref="C11:J23"/>
  </mergeCells>
  <printOptions horizontalCentered="1"/>
  <pageMargins left="0.34" right="0.39" top="0.44" bottom="0.41" header="0.27" footer="0.25"/>
  <pageSetup paperSize="9" scale="8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pageSetUpPr fitToPage="1"/>
  </sheetPr>
  <dimension ref="A1:L32"/>
  <sheetViews>
    <sheetView view="pageBreakPreview" topLeftCell="A14" zoomScale="90" zoomScaleSheetLayoutView="90" workbookViewId="0">
      <selection activeCell="A25" sqref="A25"/>
    </sheetView>
  </sheetViews>
  <sheetFormatPr defaultRowHeight="12.75" x14ac:dyDescent="0.2"/>
  <cols>
    <col min="1" max="1" width="5.28515625" style="110" customWidth="1"/>
    <col min="2" max="2" width="8.5703125" style="110" customWidth="1"/>
    <col min="3" max="3" width="32.140625" style="110" customWidth="1"/>
    <col min="4" max="4" width="16.140625" style="110" customWidth="1"/>
    <col min="5" max="5" width="15.7109375" style="110" customWidth="1"/>
    <col min="6" max="6" width="14.7109375" style="110" customWidth="1"/>
    <col min="7" max="7" width="13.7109375" style="110" customWidth="1"/>
    <col min="8" max="8" width="13.5703125" style="110" customWidth="1"/>
    <col min="9" max="9" width="16.7109375" style="110" customWidth="1"/>
    <col min="10" max="10" width="14.28515625" style="110" customWidth="1"/>
    <col min="11" max="11" width="17.42578125" style="110" customWidth="1"/>
    <col min="12" max="12" width="58" style="110" customWidth="1"/>
    <col min="13" max="16384" width="9.140625" style="110"/>
  </cols>
  <sheetData>
    <row r="1" spans="1:12" x14ac:dyDescent="0.2">
      <c r="A1" s="110" t="s">
        <v>10</v>
      </c>
      <c r="I1" s="1443"/>
      <c r="J1" s="1443"/>
      <c r="K1" s="112"/>
      <c r="L1" s="307" t="s">
        <v>292</v>
      </c>
    </row>
    <row r="2" spans="1:12" s="113" customFormat="1" ht="15.75" x14ac:dyDescent="0.25">
      <c r="A2" s="1349" t="s">
        <v>0</v>
      </c>
      <c r="B2" s="1349"/>
      <c r="C2" s="1349"/>
      <c r="D2" s="1349"/>
      <c r="E2" s="1349"/>
      <c r="F2" s="1349"/>
      <c r="G2" s="1349"/>
      <c r="H2" s="1349"/>
      <c r="I2" s="1349"/>
      <c r="J2" s="1349"/>
      <c r="K2" s="1349"/>
      <c r="L2" s="1349"/>
    </row>
    <row r="3" spans="1:12" s="113" customFormat="1" ht="20.25" customHeight="1" x14ac:dyDescent="0.25">
      <c r="A3" s="1349" t="s">
        <v>985</v>
      </c>
      <c r="B3" s="1349"/>
      <c r="C3" s="1349"/>
      <c r="D3" s="1349"/>
      <c r="E3" s="1349"/>
      <c r="F3" s="1349"/>
      <c r="G3" s="1349"/>
      <c r="H3" s="1349"/>
      <c r="I3" s="1349"/>
      <c r="J3" s="1349"/>
      <c r="K3" s="1349"/>
      <c r="L3" s="1349"/>
    </row>
    <row r="4" spans="1:12" s="113" customFormat="1" ht="20.25" x14ac:dyDescent="0.3">
      <c r="A4" s="1444" t="s">
        <v>640</v>
      </c>
      <c r="B4" s="1444"/>
      <c r="C4" s="1444"/>
      <c r="D4" s="1444"/>
      <c r="E4" s="1444"/>
      <c r="F4" s="1444"/>
      <c r="G4" s="1444"/>
      <c r="H4" s="1444"/>
      <c r="I4" s="1444"/>
      <c r="J4" s="1444"/>
      <c r="K4" s="1444"/>
      <c r="L4" s="1445"/>
    </row>
    <row r="6" spans="1:12" x14ac:dyDescent="0.2">
      <c r="B6" s="24" t="s">
        <v>452</v>
      </c>
      <c r="C6" s="24"/>
      <c r="D6" s="172"/>
      <c r="E6" s="172"/>
      <c r="F6" s="172"/>
      <c r="G6" s="172"/>
      <c r="H6" s="172"/>
      <c r="I6" s="172"/>
      <c r="J6" s="172"/>
      <c r="K6" s="1314" t="s">
        <v>1049</v>
      </c>
      <c r="L6" s="1314"/>
    </row>
    <row r="7" spans="1:12" s="116" customFormat="1" ht="39.75" customHeight="1" x14ac:dyDescent="0.2">
      <c r="A7" s="117"/>
      <c r="B7" s="1446" t="s">
        <v>305</v>
      </c>
      <c r="C7" s="1446" t="s">
        <v>306</v>
      </c>
      <c r="D7" s="1448" t="s">
        <v>307</v>
      </c>
      <c r="E7" s="1449"/>
      <c r="F7" s="1449"/>
      <c r="G7" s="1450"/>
      <c r="H7" s="1448" t="s">
        <v>775</v>
      </c>
      <c r="I7" s="1449"/>
      <c r="J7" s="1449"/>
      <c r="K7" s="1450"/>
      <c r="L7" s="1446" t="s">
        <v>78</v>
      </c>
    </row>
    <row r="8" spans="1:12" s="116" customFormat="1" ht="15.75" x14ac:dyDescent="0.25">
      <c r="A8" s="118"/>
      <c r="B8" s="1447"/>
      <c r="C8" s="1447"/>
      <c r="D8" s="169" t="s">
        <v>308</v>
      </c>
      <c r="E8" s="169" t="s">
        <v>309</v>
      </c>
      <c r="F8" s="169" t="s">
        <v>310</v>
      </c>
      <c r="G8" s="169" t="s">
        <v>18</v>
      </c>
      <c r="H8" s="169" t="s">
        <v>308</v>
      </c>
      <c r="I8" s="169" t="s">
        <v>309</v>
      </c>
      <c r="J8" s="169" t="s">
        <v>310</v>
      </c>
      <c r="K8" s="169" t="s">
        <v>18</v>
      </c>
      <c r="L8" s="1447"/>
    </row>
    <row r="9" spans="1:12" s="116" customFormat="1" ht="15" x14ac:dyDescent="0.25">
      <c r="A9" s="118"/>
      <c r="B9" s="170" t="s">
        <v>283</v>
      </c>
      <c r="C9" s="170" t="s">
        <v>284</v>
      </c>
      <c r="D9" s="170" t="s">
        <v>285</v>
      </c>
      <c r="E9" s="170" t="s">
        <v>286</v>
      </c>
      <c r="F9" s="170" t="s">
        <v>287</v>
      </c>
      <c r="G9" s="170" t="s">
        <v>288</v>
      </c>
      <c r="H9" s="170" t="s">
        <v>289</v>
      </c>
      <c r="I9" s="170" t="s">
        <v>290</v>
      </c>
      <c r="J9" s="170" t="s">
        <v>311</v>
      </c>
      <c r="K9" s="170" t="s">
        <v>312</v>
      </c>
      <c r="L9" s="170" t="s">
        <v>313</v>
      </c>
    </row>
    <row r="10" spans="1:12" s="121" customFormat="1" ht="35.1" customHeight="1" x14ac:dyDescent="0.2">
      <c r="B10" s="171" t="s">
        <v>30</v>
      </c>
      <c r="C10" s="1440" t="s">
        <v>314</v>
      </c>
      <c r="D10" s="1441"/>
      <c r="E10" s="1441"/>
      <c r="F10" s="1441"/>
      <c r="G10" s="1441"/>
      <c r="H10" s="1441"/>
      <c r="I10" s="1441"/>
      <c r="J10" s="1441"/>
      <c r="K10" s="1441"/>
      <c r="L10" s="1442"/>
    </row>
    <row r="11" spans="1:12" s="122" customFormat="1" ht="35.1" customHeight="1" x14ac:dyDescent="0.2">
      <c r="B11" s="171">
        <v>1</v>
      </c>
      <c r="C11" s="259" t="s">
        <v>435</v>
      </c>
      <c r="D11" s="171">
        <v>1</v>
      </c>
      <c r="E11" s="171">
        <v>0</v>
      </c>
      <c r="F11" s="171">
        <v>0</v>
      </c>
      <c r="G11" s="171">
        <f>D11+E11+F11</f>
        <v>1</v>
      </c>
      <c r="H11" s="171">
        <v>0</v>
      </c>
      <c r="I11" s="171">
        <v>0</v>
      </c>
      <c r="J11" s="171">
        <v>0</v>
      </c>
      <c r="K11" s="171">
        <f>H11+I11+J11</f>
        <v>0</v>
      </c>
      <c r="L11" s="171"/>
    </row>
    <row r="12" spans="1:12" ht="35.1" customHeight="1" x14ac:dyDescent="0.2">
      <c r="A12" s="119"/>
      <c r="B12" s="171">
        <v>2</v>
      </c>
      <c r="C12" s="259" t="s">
        <v>436</v>
      </c>
      <c r="D12" s="171">
        <v>1</v>
      </c>
      <c r="E12" s="171">
        <v>0</v>
      </c>
      <c r="F12" s="171">
        <v>0</v>
      </c>
      <c r="G12" s="171">
        <v>1</v>
      </c>
      <c r="H12" s="171">
        <v>0</v>
      </c>
      <c r="I12" s="171">
        <v>0</v>
      </c>
      <c r="J12" s="171">
        <v>0</v>
      </c>
      <c r="K12" s="171">
        <f>H12+I12+J12</f>
        <v>0</v>
      </c>
      <c r="L12" s="259"/>
    </row>
    <row r="13" spans="1:12" ht="35.1" customHeight="1" x14ac:dyDescent="0.2">
      <c r="B13" s="171">
        <v>3</v>
      </c>
      <c r="C13" s="259" t="s">
        <v>437</v>
      </c>
      <c r="D13" s="171">
        <v>0</v>
      </c>
      <c r="E13" s="171">
        <v>0</v>
      </c>
      <c r="F13" s="171">
        <v>0</v>
      </c>
      <c r="G13" s="171">
        <f>D13+E13+F13</f>
        <v>0</v>
      </c>
      <c r="H13" s="171">
        <v>0</v>
      </c>
      <c r="I13" s="171">
        <v>0</v>
      </c>
      <c r="J13" s="171">
        <v>0</v>
      </c>
      <c r="K13" s="171">
        <f>H13+I13+J13</f>
        <v>0</v>
      </c>
      <c r="L13" s="171"/>
    </row>
    <row r="14" spans="1:12" s="82" customFormat="1" ht="35.1" customHeight="1" x14ac:dyDescent="0.2">
      <c r="B14" s="171">
        <v>4</v>
      </c>
      <c r="C14" s="259" t="s">
        <v>438</v>
      </c>
      <c r="D14" s="171">
        <v>0</v>
      </c>
      <c r="E14" s="171">
        <v>0</v>
      </c>
      <c r="F14" s="171">
        <v>0</v>
      </c>
      <c r="G14" s="171">
        <f>D14+E14+F14</f>
        <v>0</v>
      </c>
      <c r="H14" s="171">
        <v>0</v>
      </c>
      <c r="I14" s="171">
        <v>0</v>
      </c>
      <c r="J14" s="171">
        <v>0</v>
      </c>
      <c r="K14" s="171">
        <f>H14+I14+J14</f>
        <v>0</v>
      </c>
      <c r="L14" s="260"/>
    </row>
    <row r="15" spans="1:12" s="82" customFormat="1" ht="35.1" customHeight="1" x14ac:dyDescent="0.2">
      <c r="B15" s="171"/>
      <c r="C15" s="259" t="s">
        <v>18</v>
      </c>
      <c r="D15" s="171">
        <f>SUM(D11:D14)</f>
        <v>2</v>
      </c>
      <c r="E15" s="171">
        <f t="shared" ref="E15:K15" si="0">SUM(E11:E14)</f>
        <v>0</v>
      </c>
      <c r="F15" s="171">
        <f t="shared" si="0"/>
        <v>0</v>
      </c>
      <c r="G15" s="171">
        <f t="shared" si="0"/>
        <v>2</v>
      </c>
      <c r="H15" s="171">
        <f t="shared" si="0"/>
        <v>0</v>
      </c>
      <c r="I15" s="171">
        <f t="shared" si="0"/>
        <v>0</v>
      </c>
      <c r="J15" s="171">
        <f t="shared" si="0"/>
        <v>0</v>
      </c>
      <c r="K15" s="171">
        <f t="shared" si="0"/>
        <v>0</v>
      </c>
      <c r="L15" s="260"/>
    </row>
    <row r="16" spans="1:12" s="82" customFormat="1" ht="35.1" customHeight="1" x14ac:dyDescent="0.2">
      <c r="B16" s="171" t="s">
        <v>33</v>
      </c>
      <c r="C16" s="1440" t="s">
        <v>315</v>
      </c>
      <c r="D16" s="1441"/>
      <c r="E16" s="1441"/>
      <c r="F16" s="1441"/>
      <c r="G16" s="1441"/>
      <c r="H16" s="1441"/>
      <c r="I16" s="1441"/>
      <c r="J16" s="1441"/>
      <c r="K16" s="1441"/>
      <c r="L16" s="1442"/>
    </row>
    <row r="17" spans="1:12" s="82" customFormat="1" ht="35.1" customHeight="1" x14ac:dyDescent="0.2">
      <c r="A17" s="120" t="s">
        <v>304</v>
      </c>
      <c r="B17" s="259">
        <v>1</v>
      </c>
      <c r="C17" s="171" t="s">
        <v>439</v>
      </c>
      <c r="D17" s="259">
        <v>1</v>
      </c>
      <c r="E17" s="259">
        <v>13</v>
      </c>
      <c r="F17" s="259">
        <v>0</v>
      </c>
      <c r="G17" s="259">
        <f t="shared" ref="G17:G22" si="1">D17+E17+F17</f>
        <v>14</v>
      </c>
      <c r="H17" s="259">
        <v>0</v>
      </c>
      <c r="I17" s="259">
        <v>0</v>
      </c>
      <c r="J17" s="259">
        <v>95</v>
      </c>
      <c r="K17" s="259">
        <f t="shared" ref="K17:K22" si="2">H17+I17+J17</f>
        <v>95</v>
      </c>
      <c r="L17" s="171" t="s">
        <v>444</v>
      </c>
    </row>
    <row r="18" spans="1:12" ht="35.1" customHeight="1" x14ac:dyDescent="0.2">
      <c r="B18" s="171">
        <v>2</v>
      </c>
      <c r="C18" s="171" t="s">
        <v>440</v>
      </c>
      <c r="D18" s="171">
        <v>1</v>
      </c>
      <c r="E18" s="171">
        <v>0</v>
      </c>
      <c r="F18" s="171">
        <v>0</v>
      </c>
      <c r="G18" s="259">
        <f t="shared" si="1"/>
        <v>1</v>
      </c>
      <c r="H18" s="171">
        <v>0</v>
      </c>
      <c r="I18" s="171">
        <v>0</v>
      </c>
      <c r="J18" s="171">
        <v>0</v>
      </c>
      <c r="K18" s="259">
        <f t="shared" si="2"/>
        <v>0</v>
      </c>
      <c r="L18" s="171"/>
    </row>
    <row r="19" spans="1:12" ht="35.1" customHeight="1" x14ac:dyDescent="0.2">
      <c r="B19" s="171">
        <v>3</v>
      </c>
      <c r="C19" s="171" t="s">
        <v>441</v>
      </c>
      <c r="D19" s="171">
        <v>0</v>
      </c>
      <c r="E19" s="171">
        <v>0</v>
      </c>
      <c r="F19" s="171">
        <v>0</v>
      </c>
      <c r="G19" s="259">
        <f t="shared" si="1"/>
        <v>0</v>
      </c>
      <c r="H19" s="171">
        <v>0</v>
      </c>
      <c r="I19" s="171">
        <v>0</v>
      </c>
      <c r="J19" s="171">
        <v>0</v>
      </c>
      <c r="K19" s="259">
        <f t="shared" si="2"/>
        <v>0</v>
      </c>
      <c r="L19" s="171"/>
    </row>
    <row r="20" spans="1:12" ht="35.1" customHeight="1" x14ac:dyDescent="0.2">
      <c r="B20" s="171">
        <v>4</v>
      </c>
      <c r="C20" s="171" t="s">
        <v>442</v>
      </c>
      <c r="D20" s="171">
        <v>1</v>
      </c>
      <c r="E20" s="171">
        <v>0</v>
      </c>
      <c r="F20" s="171">
        <v>0</v>
      </c>
      <c r="G20" s="259">
        <f t="shared" si="1"/>
        <v>1</v>
      </c>
      <c r="H20" s="171">
        <v>0</v>
      </c>
      <c r="I20" s="171">
        <v>0</v>
      </c>
      <c r="J20" s="171">
        <v>0</v>
      </c>
      <c r="K20" s="259">
        <f t="shared" si="2"/>
        <v>0</v>
      </c>
      <c r="L20" s="171"/>
    </row>
    <row r="21" spans="1:12" ht="35.1" customHeight="1" x14ac:dyDescent="0.2">
      <c r="B21" s="171">
        <v>5</v>
      </c>
      <c r="C21" s="171" t="s">
        <v>443</v>
      </c>
      <c r="D21" s="171">
        <v>1</v>
      </c>
      <c r="E21" s="171" t="s">
        <v>1058</v>
      </c>
      <c r="F21" s="171">
        <v>0</v>
      </c>
      <c r="G21" s="259">
        <v>12</v>
      </c>
      <c r="H21" s="171">
        <v>0</v>
      </c>
      <c r="I21" s="171">
        <v>0</v>
      </c>
      <c r="J21" s="171">
        <v>0</v>
      </c>
      <c r="K21" s="259">
        <f t="shared" si="2"/>
        <v>0</v>
      </c>
      <c r="L21" s="171"/>
    </row>
    <row r="22" spans="1:12" ht="35.1" customHeight="1" x14ac:dyDescent="0.2">
      <c r="B22" s="171">
        <v>6</v>
      </c>
      <c r="C22" s="171" t="s">
        <v>938</v>
      </c>
      <c r="D22" s="171">
        <v>2</v>
      </c>
      <c r="E22" s="171">
        <v>13</v>
      </c>
      <c r="F22" s="171">
        <v>0</v>
      </c>
      <c r="G22" s="259">
        <f t="shared" si="1"/>
        <v>15</v>
      </c>
      <c r="H22" s="171">
        <v>0</v>
      </c>
      <c r="I22" s="171">
        <v>0</v>
      </c>
      <c r="J22" s="171">
        <v>0</v>
      </c>
      <c r="K22" s="259">
        <f t="shared" si="2"/>
        <v>0</v>
      </c>
      <c r="L22" s="171"/>
    </row>
    <row r="23" spans="1:12" ht="35.1" customHeight="1" x14ac:dyDescent="0.2">
      <c r="B23" s="171"/>
      <c r="C23" s="171"/>
      <c r="D23" s="171">
        <f t="shared" ref="D23:K23" si="3">SUM(D17:D22)</f>
        <v>6</v>
      </c>
      <c r="E23" s="171">
        <f t="shared" si="3"/>
        <v>26</v>
      </c>
      <c r="F23" s="171">
        <f t="shared" si="3"/>
        <v>0</v>
      </c>
      <c r="G23" s="171">
        <f t="shared" si="3"/>
        <v>43</v>
      </c>
      <c r="H23" s="171">
        <f t="shared" si="3"/>
        <v>0</v>
      </c>
      <c r="I23" s="171">
        <f t="shared" si="3"/>
        <v>0</v>
      </c>
      <c r="J23" s="171">
        <f t="shared" si="3"/>
        <v>95</v>
      </c>
      <c r="K23" s="171">
        <f t="shared" si="3"/>
        <v>95</v>
      </c>
      <c r="L23" s="171"/>
    </row>
    <row r="24" spans="1:12" ht="30" customHeight="1" x14ac:dyDescent="0.25">
      <c r="B24" s="356" t="s">
        <v>1057</v>
      </c>
      <c r="C24" s="173"/>
      <c r="D24" s="173"/>
      <c r="E24" s="173"/>
      <c r="F24" s="173"/>
      <c r="G24" s="173"/>
      <c r="H24" s="173"/>
      <c r="I24" s="173"/>
      <c r="J24" s="173"/>
      <c r="K24" s="173"/>
      <c r="L24" s="174"/>
    </row>
    <row r="25" spans="1:12" ht="30" customHeight="1" x14ac:dyDescent="0.25">
      <c r="B25" s="356"/>
      <c r="C25" s="173"/>
      <c r="D25" s="173"/>
      <c r="E25" s="173"/>
      <c r="F25" s="173"/>
      <c r="G25" s="173"/>
      <c r="H25" s="173"/>
      <c r="I25" s="173"/>
      <c r="J25" s="173"/>
      <c r="K25" s="173"/>
      <c r="L25" s="174"/>
    </row>
    <row r="26" spans="1:12" ht="30" customHeight="1" x14ac:dyDescent="0.25">
      <c r="B26" s="356"/>
      <c r="C26" s="173"/>
      <c r="D26" s="173"/>
      <c r="E26" s="173"/>
      <c r="F26" s="173"/>
      <c r="G26" s="173"/>
      <c r="H26" s="173"/>
      <c r="I26" s="173"/>
      <c r="J26" s="173"/>
      <c r="K26" s="173"/>
      <c r="L26" s="174"/>
    </row>
    <row r="27" spans="1:12" ht="15.75" x14ac:dyDescent="0.25">
      <c r="B27" s="173"/>
      <c r="C27" s="173"/>
      <c r="D27" s="173"/>
      <c r="E27" s="173"/>
      <c r="F27" s="173"/>
      <c r="G27" s="173"/>
      <c r="H27" s="173"/>
      <c r="I27" s="173"/>
      <c r="J27" s="173"/>
      <c r="K27" s="173"/>
      <c r="L27" s="174"/>
    </row>
    <row r="28" spans="1:12" ht="15.75" x14ac:dyDescent="0.25">
      <c r="B28" s="173"/>
      <c r="C28" s="173"/>
      <c r="D28" s="173"/>
      <c r="E28" s="173"/>
      <c r="F28" s="173"/>
      <c r="G28" s="173"/>
      <c r="H28" s="173"/>
      <c r="I28" s="173"/>
      <c r="J28" s="173"/>
      <c r="K28" s="173"/>
      <c r="L28" s="174"/>
    </row>
    <row r="29" spans="1:12" ht="15.75" x14ac:dyDescent="0.2">
      <c r="J29" s="487"/>
      <c r="K29" s="487"/>
      <c r="L29" s="488" t="s">
        <v>12</v>
      </c>
    </row>
    <row r="30" spans="1:12" ht="15.75" customHeight="1" x14ac:dyDescent="0.2">
      <c r="J30" s="487"/>
      <c r="K30" s="487"/>
      <c r="L30" s="488" t="s">
        <v>13</v>
      </c>
    </row>
    <row r="31" spans="1:12" ht="15.75" customHeight="1" x14ac:dyDescent="0.2">
      <c r="B31" s="110" t="s">
        <v>589</v>
      </c>
      <c r="J31" s="487"/>
      <c r="K31" s="487"/>
      <c r="L31" s="488" t="s">
        <v>87</v>
      </c>
    </row>
    <row r="32" spans="1:12" ht="15" x14ac:dyDescent="0.25">
      <c r="L32" s="489" t="s">
        <v>621</v>
      </c>
    </row>
  </sheetData>
  <mergeCells count="12">
    <mergeCell ref="K6:L6"/>
    <mergeCell ref="C16:L16"/>
    <mergeCell ref="I1:J1"/>
    <mergeCell ref="A2:L2"/>
    <mergeCell ref="A3:L3"/>
    <mergeCell ref="A4:L4"/>
    <mergeCell ref="B7:B8"/>
    <mergeCell ref="C7:C8"/>
    <mergeCell ref="D7:G7"/>
    <mergeCell ref="H7:K7"/>
    <mergeCell ref="L7:L8"/>
    <mergeCell ref="C10:L10"/>
  </mergeCells>
  <printOptions horizontalCentered="1"/>
  <pageMargins left="0.46" right="0.48" top="0.39" bottom="0" header="0.78" footer="0.31496062992125984"/>
  <pageSetup paperSize="9" scale="6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0000"/>
    <pageSetUpPr fitToPage="1"/>
  </sheetPr>
  <dimension ref="A1:N31"/>
  <sheetViews>
    <sheetView view="pageBreakPreview" topLeftCell="A7" zoomScaleSheetLayoutView="100" workbookViewId="0">
      <selection activeCell="E23" sqref="E23"/>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0.7109375" style="715" customWidth="1"/>
    <col min="8" max="8" width="22" customWidth="1"/>
  </cols>
  <sheetData>
    <row r="1" spans="1:8" ht="18" x14ac:dyDescent="0.35">
      <c r="A1" s="1451" t="s">
        <v>0</v>
      </c>
      <c r="B1" s="1451"/>
      <c r="C1" s="1451"/>
      <c r="D1" s="1451"/>
      <c r="E1" s="1451"/>
      <c r="F1" s="1451"/>
      <c r="G1" s="1451"/>
      <c r="H1" s="106" t="s">
        <v>720</v>
      </c>
    </row>
    <row r="2" spans="1:8" ht="21" x14ac:dyDescent="0.35">
      <c r="A2" s="1453" t="s">
        <v>985</v>
      </c>
      <c r="B2" s="1453"/>
      <c r="C2" s="1453"/>
      <c r="D2" s="1453"/>
      <c r="E2" s="1453"/>
      <c r="F2" s="1453"/>
      <c r="G2" s="1453"/>
      <c r="H2" s="1453"/>
    </row>
    <row r="3" spans="1:8" ht="15" x14ac:dyDescent="0.3">
      <c r="A3" s="107"/>
      <c r="B3" s="107"/>
    </row>
    <row r="4" spans="1:8" ht="18" customHeight="1" x14ac:dyDescent="0.35">
      <c r="A4" s="1454" t="s">
        <v>1131</v>
      </c>
      <c r="B4" s="1454"/>
      <c r="C4" s="1454"/>
      <c r="D4" s="1454"/>
      <c r="E4" s="1454"/>
      <c r="F4" s="1454"/>
      <c r="G4" s="1454"/>
      <c r="H4" s="1454"/>
    </row>
    <row r="5" spans="1:8" ht="15" x14ac:dyDescent="0.3">
      <c r="A5" s="108" t="s">
        <v>590</v>
      </c>
      <c r="B5" s="108"/>
    </row>
    <row r="6" spans="1:8" ht="15" x14ac:dyDescent="0.3">
      <c r="A6" s="108"/>
      <c r="B6" s="108"/>
      <c r="F6" s="1304" t="s">
        <v>1049</v>
      </c>
      <c r="G6" s="1304"/>
      <c r="H6" s="1304"/>
    </row>
    <row r="7" spans="1:8" ht="78" customHeight="1" x14ac:dyDescent="0.2">
      <c r="A7" s="600" t="s">
        <v>2</v>
      </c>
      <c r="B7" s="601" t="s">
        <v>3</v>
      </c>
      <c r="C7" s="602" t="s">
        <v>721</v>
      </c>
      <c r="D7" s="602" t="s">
        <v>722</v>
      </c>
      <c r="E7" s="602" t="s">
        <v>723</v>
      </c>
      <c r="F7" s="602" t="s">
        <v>724</v>
      </c>
      <c r="G7" s="602" t="s">
        <v>1130</v>
      </c>
      <c r="H7" s="602" t="s">
        <v>777</v>
      </c>
    </row>
    <row r="8" spans="1:8" s="106" customFormat="1" ht="15" x14ac:dyDescent="0.25">
      <c r="A8" s="285" t="s">
        <v>283</v>
      </c>
      <c r="B8" s="285" t="s">
        <v>284</v>
      </c>
      <c r="C8" s="285" t="s">
        <v>285</v>
      </c>
      <c r="D8" s="285" t="s">
        <v>286</v>
      </c>
      <c r="E8" s="285" t="s">
        <v>287</v>
      </c>
      <c r="F8" s="285" t="s">
        <v>288</v>
      </c>
      <c r="G8" s="285" t="s">
        <v>289</v>
      </c>
      <c r="H8" s="285" t="s">
        <v>290</v>
      </c>
    </row>
    <row r="9" spans="1:8" s="106" customFormat="1" ht="17.25" customHeight="1" x14ac:dyDescent="0.25">
      <c r="A9" s="770">
        <v>1</v>
      </c>
      <c r="B9" s="603" t="s">
        <v>382</v>
      </c>
      <c r="C9" s="764">
        <v>1762</v>
      </c>
      <c r="D9" s="764">
        <v>178</v>
      </c>
      <c r="E9" s="764">
        <v>87</v>
      </c>
      <c r="F9" s="764">
        <v>58</v>
      </c>
      <c r="G9" s="764">
        <v>104</v>
      </c>
      <c r="H9" s="765"/>
    </row>
    <row r="10" spans="1:8" s="106" customFormat="1" ht="17.25" customHeight="1" x14ac:dyDescent="0.25">
      <c r="A10" s="770">
        <v>2</v>
      </c>
      <c r="B10" s="603" t="s">
        <v>383</v>
      </c>
      <c r="C10" s="764">
        <v>791</v>
      </c>
      <c r="D10" s="764">
        <v>24</v>
      </c>
      <c r="E10" s="764">
        <v>657</v>
      </c>
      <c r="F10" s="764">
        <v>0</v>
      </c>
      <c r="G10" s="764">
        <v>24</v>
      </c>
      <c r="H10" s="765"/>
    </row>
    <row r="11" spans="1:8" s="106" customFormat="1" ht="17.25" customHeight="1" x14ac:dyDescent="0.25">
      <c r="A11" s="770">
        <v>3</v>
      </c>
      <c r="B11" s="603" t="s">
        <v>384</v>
      </c>
      <c r="C11" s="764">
        <v>1356</v>
      </c>
      <c r="D11" s="764">
        <v>342</v>
      </c>
      <c r="E11" s="764">
        <v>67</v>
      </c>
      <c r="F11" s="764">
        <v>0</v>
      </c>
      <c r="G11" s="764">
        <v>173</v>
      </c>
      <c r="H11" s="765"/>
    </row>
    <row r="12" spans="1:8" s="106" customFormat="1" ht="17.25" customHeight="1" x14ac:dyDescent="0.25">
      <c r="A12" s="770">
        <v>4</v>
      </c>
      <c r="B12" s="603" t="s">
        <v>385</v>
      </c>
      <c r="C12" s="764">
        <v>682</v>
      </c>
      <c r="D12" s="764">
        <v>49</v>
      </c>
      <c r="E12" s="764">
        <v>32</v>
      </c>
      <c r="F12" s="764">
        <v>0</v>
      </c>
      <c r="G12" s="764">
        <v>25</v>
      </c>
      <c r="H12" s="765"/>
    </row>
    <row r="13" spans="1:8" s="106" customFormat="1" ht="17.25" customHeight="1" x14ac:dyDescent="0.25">
      <c r="A13" s="770">
        <v>5</v>
      </c>
      <c r="B13" s="603" t="s">
        <v>386</v>
      </c>
      <c r="C13" s="764">
        <v>1390</v>
      </c>
      <c r="D13" s="764">
        <v>598</v>
      </c>
      <c r="E13" s="764">
        <v>13</v>
      </c>
      <c r="F13" s="764">
        <v>64</v>
      </c>
      <c r="G13" s="764">
        <v>27</v>
      </c>
      <c r="H13" s="765"/>
    </row>
    <row r="14" spans="1:8" s="106" customFormat="1" ht="17.25" customHeight="1" x14ac:dyDescent="0.25">
      <c r="A14" s="770">
        <v>6</v>
      </c>
      <c r="B14" s="603" t="s">
        <v>387</v>
      </c>
      <c r="C14" s="764">
        <v>1073</v>
      </c>
      <c r="D14" s="764">
        <v>168</v>
      </c>
      <c r="E14" s="764">
        <v>104</v>
      </c>
      <c r="F14" s="764">
        <v>0</v>
      </c>
      <c r="G14" s="764">
        <v>15</v>
      </c>
      <c r="H14" s="765"/>
    </row>
    <row r="15" spans="1:8" s="106" customFormat="1" ht="17.25" customHeight="1" x14ac:dyDescent="0.25">
      <c r="A15" s="770">
        <v>7</v>
      </c>
      <c r="B15" s="603" t="s">
        <v>388</v>
      </c>
      <c r="C15" s="766">
        <v>1397</v>
      </c>
      <c r="D15" s="764">
        <v>77</v>
      </c>
      <c r="E15" s="764">
        <v>28</v>
      </c>
      <c r="F15" s="764">
        <v>0</v>
      </c>
      <c r="G15" s="764">
        <v>26</v>
      </c>
      <c r="H15" s="765"/>
    </row>
    <row r="16" spans="1:8" s="106" customFormat="1" ht="17.25" customHeight="1" x14ac:dyDescent="0.25">
      <c r="A16" s="770">
        <v>8</v>
      </c>
      <c r="B16" s="603" t="s">
        <v>389</v>
      </c>
      <c r="C16" s="767">
        <v>2093</v>
      </c>
      <c r="D16" s="764">
        <v>255</v>
      </c>
      <c r="E16" s="764">
        <v>73</v>
      </c>
      <c r="F16" s="764">
        <v>67</v>
      </c>
      <c r="G16" s="764">
        <v>30</v>
      </c>
      <c r="H16" s="765"/>
    </row>
    <row r="17" spans="1:14" ht="17.25" customHeight="1" x14ac:dyDescent="0.25">
      <c r="A17" s="770">
        <v>9</v>
      </c>
      <c r="B17" s="580" t="s">
        <v>390</v>
      </c>
      <c r="C17" s="768">
        <v>1500</v>
      </c>
      <c r="D17" s="764">
        <v>1175</v>
      </c>
      <c r="E17" s="764">
        <v>968</v>
      </c>
      <c r="F17" s="764">
        <v>25</v>
      </c>
      <c r="G17" s="764">
        <v>150</v>
      </c>
      <c r="H17" s="767"/>
    </row>
    <row r="18" spans="1:14" ht="17.25" customHeight="1" x14ac:dyDescent="0.25">
      <c r="A18" s="770">
        <v>10</v>
      </c>
      <c r="B18" s="1115" t="s">
        <v>391</v>
      </c>
      <c r="C18" s="768">
        <v>797</v>
      </c>
      <c r="D18" s="764">
        <v>51</v>
      </c>
      <c r="E18" s="764">
        <v>13</v>
      </c>
      <c r="F18" s="764">
        <v>51</v>
      </c>
      <c r="G18" s="764">
        <v>51</v>
      </c>
      <c r="H18" s="767"/>
    </row>
    <row r="19" spans="1:14" ht="17.25" customHeight="1" x14ac:dyDescent="0.25">
      <c r="A19" s="770">
        <v>11</v>
      </c>
      <c r="B19" s="580" t="s">
        <v>392</v>
      </c>
      <c r="C19" s="768">
        <v>1905</v>
      </c>
      <c r="D19" s="764">
        <v>248</v>
      </c>
      <c r="E19" s="764">
        <v>46</v>
      </c>
      <c r="F19" s="764">
        <v>46</v>
      </c>
      <c r="G19" s="764">
        <v>25</v>
      </c>
      <c r="H19" s="767"/>
    </row>
    <row r="20" spans="1:14" ht="17.25" customHeight="1" x14ac:dyDescent="0.25">
      <c r="A20" s="770">
        <v>12</v>
      </c>
      <c r="B20" s="580" t="s">
        <v>393</v>
      </c>
      <c r="C20" s="768">
        <v>1276</v>
      </c>
      <c r="D20" s="764">
        <v>320</v>
      </c>
      <c r="E20" s="764">
        <v>152</v>
      </c>
      <c r="F20" s="764">
        <v>0</v>
      </c>
      <c r="G20" s="764">
        <v>87</v>
      </c>
      <c r="H20" s="767"/>
    </row>
    <row r="21" spans="1:14" ht="17.25" customHeight="1" x14ac:dyDescent="0.25">
      <c r="A21" s="770">
        <v>13</v>
      </c>
      <c r="B21" s="580" t="s">
        <v>394</v>
      </c>
      <c r="C21" s="768">
        <v>1023</v>
      </c>
      <c r="D21" s="764">
        <v>83</v>
      </c>
      <c r="E21" s="764">
        <v>63</v>
      </c>
      <c r="F21" s="764">
        <v>25</v>
      </c>
      <c r="G21" s="764">
        <v>20</v>
      </c>
      <c r="H21" s="767"/>
    </row>
    <row r="22" spans="1:14" ht="17.25" customHeight="1" x14ac:dyDescent="0.2">
      <c r="A22" s="580" t="s">
        <v>18</v>
      </c>
      <c r="B22" s="580"/>
      <c r="C22" s="769">
        <f>SUM(C9:C21)</f>
        <v>17045</v>
      </c>
      <c r="D22" s="769">
        <f t="shared" ref="D22:H22" si="0">SUM(D9:D21)</f>
        <v>3568</v>
      </c>
      <c r="E22" s="769">
        <f t="shared" si="0"/>
        <v>2303</v>
      </c>
      <c r="F22" s="769">
        <f t="shared" si="0"/>
        <v>336</v>
      </c>
      <c r="G22" s="769">
        <f t="shared" ref="G22" si="1">SUM(G9:G21)</f>
        <v>757</v>
      </c>
      <c r="H22" s="769">
        <f t="shared" si="0"/>
        <v>0</v>
      </c>
    </row>
    <row r="23" spans="1:14" x14ac:dyDescent="0.2">
      <c r="E23" s="1144">
        <f>E22/C22</f>
        <v>0.13511293634496921</v>
      </c>
    </row>
    <row r="24" spans="1:14" x14ac:dyDescent="0.2">
      <c r="A24" s="109"/>
    </row>
    <row r="27" spans="1:14" ht="15" customHeight="1" x14ac:dyDescent="0.2">
      <c r="A27" s="596"/>
      <c r="B27" s="596"/>
      <c r="C27" s="596"/>
      <c r="D27" s="596"/>
      <c r="E27" s="596"/>
      <c r="F27" s="1310" t="s">
        <v>12</v>
      </c>
      <c r="G27" s="1310"/>
      <c r="H27" s="1310"/>
      <c r="I27" s="597"/>
      <c r="J27" s="597"/>
    </row>
    <row r="28" spans="1:14" ht="15" customHeight="1" x14ac:dyDescent="0.2">
      <c r="A28" s="596"/>
      <c r="B28" s="596"/>
      <c r="C28" s="596"/>
      <c r="D28" s="596"/>
      <c r="E28" s="596"/>
      <c r="F28" s="1310" t="s">
        <v>13</v>
      </c>
      <c r="G28" s="1310"/>
      <c r="H28" s="1310"/>
      <c r="I28" s="597"/>
      <c r="J28" s="597"/>
    </row>
    <row r="29" spans="1:14" ht="15" customHeight="1" x14ac:dyDescent="0.2">
      <c r="A29" s="596"/>
      <c r="B29" s="596"/>
      <c r="C29" s="596"/>
      <c r="D29" s="596"/>
      <c r="E29" s="596"/>
      <c r="F29" s="1310" t="s">
        <v>87</v>
      </c>
      <c r="G29" s="1310"/>
      <c r="H29" s="1310"/>
      <c r="I29" s="597"/>
      <c r="J29" s="597"/>
    </row>
    <row r="30" spans="1:14" x14ac:dyDescent="0.2">
      <c r="A30" s="596" t="s">
        <v>11</v>
      </c>
      <c r="C30" s="596"/>
      <c r="D30" s="596"/>
      <c r="E30" s="596"/>
      <c r="F30" s="1452" t="s">
        <v>84</v>
      </c>
      <c r="G30" s="1452"/>
      <c r="H30" s="1452"/>
      <c r="I30" s="596"/>
      <c r="J30" s="596"/>
    </row>
    <row r="31" spans="1:14" x14ac:dyDescent="0.2">
      <c r="A31" s="596"/>
      <c r="B31" s="596"/>
      <c r="C31" s="596"/>
      <c r="D31" s="596"/>
      <c r="E31" s="596"/>
      <c r="F31" s="596"/>
      <c r="G31" s="596"/>
      <c r="H31" s="596"/>
      <c r="I31" s="596"/>
      <c r="J31" s="596"/>
      <c r="K31" s="596"/>
      <c r="L31" s="596"/>
      <c r="M31" s="596"/>
      <c r="N31" s="596"/>
    </row>
  </sheetData>
  <mergeCells count="8">
    <mergeCell ref="A1:G1"/>
    <mergeCell ref="F29:H29"/>
    <mergeCell ref="F30:H30"/>
    <mergeCell ref="A2:H2"/>
    <mergeCell ref="A4:H4"/>
    <mergeCell ref="F6:H6"/>
    <mergeCell ref="F27:H27"/>
    <mergeCell ref="F28:H28"/>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FF00"/>
    <pageSetUpPr fitToPage="1"/>
  </sheetPr>
  <dimension ref="A1:M30"/>
  <sheetViews>
    <sheetView view="pageBreakPreview" topLeftCell="A7" zoomScaleSheetLayoutView="100" workbookViewId="0">
      <selection activeCell="F23" sqref="F23"/>
    </sheetView>
  </sheetViews>
  <sheetFormatPr defaultRowHeight="12.75" x14ac:dyDescent="0.2"/>
  <cols>
    <col min="1" max="1" width="8.28515625" style="586" customWidth="1"/>
    <col min="2" max="2" width="15.5703125" style="586" customWidth="1"/>
    <col min="3" max="3" width="14.7109375" style="586" customWidth="1"/>
    <col min="4" max="4" width="21" style="586" customWidth="1"/>
    <col min="5" max="5" width="15.7109375" style="586" customWidth="1"/>
    <col min="6" max="6" width="20.7109375" style="586" customWidth="1"/>
    <col min="7" max="7" width="23.28515625" style="586" customWidth="1"/>
    <col min="8" max="8" width="18.7109375" style="586" customWidth="1"/>
    <col min="9" max="256" width="9.140625" style="586"/>
    <col min="257" max="257" width="8.28515625" style="586" customWidth="1"/>
    <col min="258" max="258" width="15.5703125" style="586" customWidth="1"/>
    <col min="259" max="259" width="14.7109375" style="586" customWidth="1"/>
    <col min="260" max="260" width="21" style="586" customWidth="1"/>
    <col min="261" max="261" width="15.7109375" style="586" customWidth="1"/>
    <col min="262" max="262" width="16.28515625" style="586" customWidth="1"/>
    <col min="263" max="263" width="22" style="586" customWidth="1"/>
    <col min="264" max="264" width="17.42578125" style="586" customWidth="1"/>
    <col min="265" max="512" width="9.140625" style="586"/>
    <col min="513" max="513" width="8.28515625" style="586" customWidth="1"/>
    <col min="514" max="514" width="15.5703125" style="586" customWidth="1"/>
    <col min="515" max="515" width="14.7109375" style="586" customWidth="1"/>
    <col min="516" max="516" width="21" style="586" customWidth="1"/>
    <col min="517" max="517" width="15.7109375" style="586" customWidth="1"/>
    <col min="518" max="518" width="16.28515625" style="586" customWidth="1"/>
    <col min="519" max="519" width="22" style="586" customWidth="1"/>
    <col min="520" max="520" width="17.42578125" style="586" customWidth="1"/>
    <col min="521" max="768" width="9.140625" style="586"/>
    <col min="769" max="769" width="8.28515625" style="586" customWidth="1"/>
    <col min="770" max="770" width="15.5703125" style="586" customWidth="1"/>
    <col min="771" max="771" width="14.7109375" style="586" customWidth="1"/>
    <col min="772" max="772" width="21" style="586" customWidth="1"/>
    <col min="773" max="773" width="15.7109375" style="586" customWidth="1"/>
    <col min="774" max="774" width="16.28515625" style="586" customWidth="1"/>
    <col min="775" max="775" width="22" style="586" customWidth="1"/>
    <col min="776" max="776" width="17.42578125" style="586" customWidth="1"/>
    <col min="777" max="1024" width="9.140625" style="586"/>
    <col min="1025" max="1025" width="8.28515625" style="586" customWidth="1"/>
    <col min="1026" max="1026" width="15.5703125" style="586" customWidth="1"/>
    <col min="1027" max="1027" width="14.7109375" style="586" customWidth="1"/>
    <col min="1028" max="1028" width="21" style="586" customWidth="1"/>
    <col min="1029" max="1029" width="15.7109375" style="586" customWidth="1"/>
    <col min="1030" max="1030" width="16.28515625" style="586" customWidth="1"/>
    <col min="1031" max="1031" width="22" style="586" customWidth="1"/>
    <col min="1032" max="1032" width="17.42578125" style="586" customWidth="1"/>
    <col min="1033" max="1280" width="9.140625" style="586"/>
    <col min="1281" max="1281" width="8.28515625" style="586" customWidth="1"/>
    <col min="1282" max="1282" width="15.5703125" style="586" customWidth="1"/>
    <col min="1283" max="1283" width="14.7109375" style="586" customWidth="1"/>
    <col min="1284" max="1284" width="21" style="586" customWidth="1"/>
    <col min="1285" max="1285" width="15.7109375" style="586" customWidth="1"/>
    <col min="1286" max="1286" width="16.28515625" style="586" customWidth="1"/>
    <col min="1287" max="1287" width="22" style="586" customWidth="1"/>
    <col min="1288" max="1288" width="17.42578125" style="586" customWidth="1"/>
    <col min="1289" max="1536" width="9.140625" style="586"/>
    <col min="1537" max="1537" width="8.28515625" style="586" customWidth="1"/>
    <col min="1538" max="1538" width="15.5703125" style="586" customWidth="1"/>
    <col min="1539" max="1539" width="14.7109375" style="586" customWidth="1"/>
    <col min="1540" max="1540" width="21" style="586" customWidth="1"/>
    <col min="1541" max="1541" width="15.7109375" style="586" customWidth="1"/>
    <col min="1542" max="1542" width="16.28515625" style="586" customWidth="1"/>
    <col min="1543" max="1543" width="22" style="586" customWidth="1"/>
    <col min="1544" max="1544" width="17.42578125" style="586" customWidth="1"/>
    <col min="1545" max="1792" width="9.140625" style="586"/>
    <col min="1793" max="1793" width="8.28515625" style="586" customWidth="1"/>
    <col min="1794" max="1794" width="15.5703125" style="586" customWidth="1"/>
    <col min="1795" max="1795" width="14.7109375" style="586" customWidth="1"/>
    <col min="1796" max="1796" width="21" style="586" customWidth="1"/>
    <col min="1797" max="1797" width="15.7109375" style="586" customWidth="1"/>
    <col min="1798" max="1798" width="16.28515625" style="586" customWidth="1"/>
    <col min="1799" max="1799" width="22" style="586" customWidth="1"/>
    <col min="1800" max="1800" width="17.42578125" style="586" customWidth="1"/>
    <col min="1801" max="2048" width="9.140625" style="586"/>
    <col min="2049" max="2049" width="8.28515625" style="586" customWidth="1"/>
    <col min="2050" max="2050" width="15.5703125" style="586" customWidth="1"/>
    <col min="2051" max="2051" width="14.7109375" style="586" customWidth="1"/>
    <col min="2052" max="2052" width="21" style="586" customWidth="1"/>
    <col min="2053" max="2053" width="15.7109375" style="586" customWidth="1"/>
    <col min="2054" max="2054" width="16.28515625" style="586" customWidth="1"/>
    <col min="2055" max="2055" width="22" style="586" customWidth="1"/>
    <col min="2056" max="2056" width="17.42578125" style="586" customWidth="1"/>
    <col min="2057" max="2304" width="9.140625" style="586"/>
    <col min="2305" max="2305" width="8.28515625" style="586" customWidth="1"/>
    <col min="2306" max="2306" width="15.5703125" style="586" customWidth="1"/>
    <col min="2307" max="2307" width="14.7109375" style="586" customWidth="1"/>
    <col min="2308" max="2308" width="21" style="586" customWidth="1"/>
    <col min="2309" max="2309" width="15.7109375" style="586" customWidth="1"/>
    <col min="2310" max="2310" width="16.28515625" style="586" customWidth="1"/>
    <col min="2311" max="2311" width="22" style="586" customWidth="1"/>
    <col min="2312" max="2312" width="17.42578125" style="586" customWidth="1"/>
    <col min="2313" max="2560" width="9.140625" style="586"/>
    <col min="2561" max="2561" width="8.28515625" style="586" customWidth="1"/>
    <col min="2562" max="2562" width="15.5703125" style="586" customWidth="1"/>
    <col min="2563" max="2563" width="14.7109375" style="586" customWidth="1"/>
    <col min="2564" max="2564" width="21" style="586" customWidth="1"/>
    <col min="2565" max="2565" width="15.7109375" style="586" customWidth="1"/>
    <col min="2566" max="2566" width="16.28515625" style="586" customWidth="1"/>
    <col min="2567" max="2567" width="22" style="586" customWidth="1"/>
    <col min="2568" max="2568" width="17.42578125" style="586" customWidth="1"/>
    <col min="2569" max="2816" width="9.140625" style="586"/>
    <col min="2817" max="2817" width="8.28515625" style="586" customWidth="1"/>
    <col min="2818" max="2818" width="15.5703125" style="586" customWidth="1"/>
    <col min="2819" max="2819" width="14.7109375" style="586" customWidth="1"/>
    <col min="2820" max="2820" width="21" style="586" customWidth="1"/>
    <col min="2821" max="2821" width="15.7109375" style="586" customWidth="1"/>
    <col min="2822" max="2822" width="16.28515625" style="586" customWidth="1"/>
    <col min="2823" max="2823" width="22" style="586" customWidth="1"/>
    <col min="2824" max="2824" width="17.42578125" style="586" customWidth="1"/>
    <col min="2825" max="3072" width="9.140625" style="586"/>
    <col min="3073" max="3073" width="8.28515625" style="586" customWidth="1"/>
    <col min="3074" max="3074" width="15.5703125" style="586" customWidth="1"/>
    <col min="3075" max="3075" width="14.7109375" style="586" customWidth="1"/>
    <col min="3076" max="3076" width="21" style="586" customWidth="1"/>
    <col min="3077" max="3077" width="15.7109375" style="586" customWidth="1"/>
    <col min="3078" max="3078" width="16.28515625" style="586" customWidth="1"/>
    <col min="3079" max="3079" width="22" style="586" customWidth="1"/>
    <col min="3080" max="3080" width="17.42578125" style="586" customWidth="1"/>
    <col min="3081" max="3328" width="9.140625" style="586"/>
    <col min="3329" max="3329" width="8.28515625" style="586" customWidth="1"/>
    <col min="3330" max="3330" width="15.5703125" style="586" customWidth="1"/>
    <col min="3331" max="3331" width="14.7109375" style="586" customWidth="1"/>
    <col min="3332" max="3332" width="21" style="586" customWidth="1"/>
    <col min="3333" max="3333" width="15.7109375" style="586" customWidth="1"/>
    <col min="3334" max="3334" width="16.28515625" style="586" customWidth="1"/>
    <col min="3335" max="3335" width="22" style="586" customWidth="1"/>
    <col min="3336" max="3336" width="17.42578125" style="586" customWidth="1"/>
    <col min="3337" max="3584" width="9.140625" style="586"/>
    <col min="3585" max="3585" width="8.28515625" style="586" customWidth="1"/>
    <col min="3586" max="3586" width="15.5703125" style="586" customWidth="1"/>
    <col min="3587" max="3587" width="14.7109375" style="586" customWidth="1"/>
    <col min="3588" max="3588" width="21" style="586" customWidth="1"/>
    <col min="3589" max="3589" width="15.7109375" style="586" customWidth="1"/>
    <col min="3590" max="3590" width="16.28515625" style="586" customWidth="1"/>
    <col min="3591" max="3591" width="22" style="586" customWidth="1"/>
    <col min="3592" max="3592" width="17.42578125" style="586" customWidth="1"/>
    <col min="3593" max="3840" width="9.140625" style="586"/>
    <col min="3841" max="3841" width="8.28515625" style="586" customWidth="1"/>
    <col min="3842" max="3842" width="15.5703125" style="586" customWidth="1"/>
    <col min="3843" max="3843" width="14.7109375" style="586" customWidth="1"/>
    <col min="3844" max="3844" width="21" style="586" customWidth="1"/>
    <col min="3845" max="3845" width="15.7109375" style="586" customWidth="1"/>
    <col min="3846" max="3846" width="16.28515625" style="586" customWidth="1"/>
    <col min="3847" max="3847" width="22" style="586" customWidth="1"/>
    <col min="3848" max="3848" width="17.42578125" style="586" customWidth="1"/>
    <col min="3849" max="4096" width="9.140625" style="586"/>
    <col min="4097" max="4097" width="8.28515625" style="586" customWidth="1"/>
    <col min="4098" max="4098" width="15.5703125" style="586" customWidth="1"/>
    <col min="4099" max="4099" width="14.7109375" style="586" customWidth="1"/>
    <col min="4100" max="4100" width="21" style="586" customWidth="1"/>
    <col min="4101" max="4101" width="15.7109375" style="586" customWidth="1"/>
    <col min="4102" max="4102" width="16.28515625" style="586" customWidth="1"/>
    <col min="4103" max="4103" width="22" style="586" customWidth="1"/>
    <col min="4104" max="4104" width="17.42578125" style="586" customWidth="1"/>
    <col min="4105" max="4352" width="9.140625" style="586"/>
    <col min="4353" max="4353" width="8.28515625" style="586" customWidth="1"/>
    <col min="4354" max="4354" width="15.5703125" style="586" customWidth="1"/>
    <col min="4355" max="4355" width="14.7109375" style="586" customWidth="1"/>
    <col min="4356" max="4356" width="21" style="586" customWidth="1"/>
    <col min="4357" max="4357" width="15.7109375" style="586" customWidth="1"/>
    <col min="4358" max="4358" width="16.28515625" style="586" customWidth="1"/>
    <col min="4359" max="4359" width="22" style="586" customWidth="1"/>
    <col min="4360" max="4360" width="17.42578125" style="586" customWidth="1"/>
    <col min="4361" max="4608" width="9.140625" style="586"/>
    <col min="4609" max="4609" width="8.28515625" style="586" customWidth="1"/>
    <col min="4610" max="4610" width="15.5703125" style="586" customWidth="1"/>
    <col min="4611" max="4611" width="14.7109375" style="586" customWidth="1"/>
    <col min="4612" max="4612" width="21" style="586" customWidth="1"/>
    <col min="4613" max="4613" width="15.7109375" style="586" customWidth="1"/>
    <col min="4614" max="4614" width="16.28515625" style="586" customWidth="1"/>
    <col min="4615" max="4615" width="22" style="586" customWidth="1"/>
    <col min="4616" max="4616" width="17.42578125" style="586" customWidth="1"/>
    <col min="4617" max="4864" width="9.140625" style="586"/>
    <col min="4865" max="4865" width="8.28515625" style="586" customWidth="1"/>
    <col min="4866" max="4866" width="15.5703125" style="586" customWidth="1"/>
    <col min="4867" max="4867" width="14.7109375" style="586" customWidth="1"/>
    <col min="4868" max="4868" width="21" style="586" customWidth="1"/>
    <col min="4869" max="4869" width="15.7109375" style="586" customWidth="1"/>
    <col min="4870" max="4870" width="16.28515625" style="586" customWidth="1"/>
    <col min="4871" max="4871" width="22" style="586" customWidth="1"/>
    <col min="4872" max="4872" width="17.42578125" style="586" customWidth="1"/>
    <col min="4873" max="5120" width="9.140625" style="586"/>
    <col min="5121" max="5121" width="8.28515625" style="586" customWidth="1"/>
    <col min="5122" max="5122" width="15.5703125" style="586" customWidth="1"/>
    <col min="5123" max="5123" width="14.7109375" style="586" customWidth="1"/>
    <col min="5124" max="5124" width="21" style="586" customWidth="1"/>
    <col min="5125" max="5125" width="15.7109375" style="586" customWidth="1"/>
    <col min="5126" max="5126" width="16.28515625" style="586" customWidth="1"/>
    <col min="5127" max="5127" width="22" style="586" customWidth="1"/>
    <col min="5128" max="5128" width="17.42578125" style="586" customWidth="1"/>
    <col min="5129" max="5376" width="9.140625" style="586"/>
    <col min="5377" max="5377" width="8.28515625" style="586" customWidth="1"/>
    <col min="5378" max="5378" width="15.5703125" style="586" customWidth="1"/>
    <col min="5379" max="5379" width="14.7109375" style="586" customWidth="1"/>
    <col min="5380" max="5380" width="21" style="586" customWidth="1"/>
    <col min="5381" max="5381" width="15.7109375" style="586" customWidth="1"/>
    <col min="5382" max="5382" width="16.28515625" style="586" customWidth="1"/>
    <col min="5383" max="5383" width="22" style="586" customWidth="1"/>
    <col min="5384" max="5384" width="17.42578125" style="586" customWidth="1"/>
    <col min="5385" max="5632" width="9.140625" style="586"/>
    <col min="5633" max="5633" width="8.28515625" style="586" customWidth="1"/>
    <col min="5634" max="5634" width="15.5703125" style="586" customWidth="1"/>
    <col min="5635" max="5635" width="14.7109375" style="586" customWidth="1"/>
    <col min="5636" max="5636" width="21" style="586" customWidth="1"/>
    <col min="5637" max="5637" width="15.7109375" style="586" customWidth="1"/>
    <col min="5638" max="5638" width="16.28515625" style="586" customWidth="1"/>
    <col min="5639" max="5639" width="22" style="586" customWidth="1"/>
    <col min="5640" max="5640" width="17.42578125" style="586" customWidth="1"/>
    <col min="5641" max="5888" width="9.140625" style="586"/>
    <col min="5889" max="5889" width="8.28515625" style="586" customWidth="1"/>
    <col min="5890" max="5890" width="15.5703125" style="586" customWidth="1"/>
    <col min="5891" max="5891" width="14.7109375" style="586" customWidth="1"/>
    <col min="5892" max="5892" width="21" style="586" customWidth="1"/>
    <col min="5893" max="5893" width="15.7109375" style="586" customWidth="1"/>
    <col min="5894" max="5894" width="16.28515625" style="586" customWidth="1"/>
    <col min="5895" max="5895" width="22" style="586" customWidth="1"/>
    <col min="5896" max="5896" width="17.42578125" style="586" customWidth="1"/>
    <col min="5897" max="6144" width="9.140625" style="586"/>
    <col min="6145" max="6145" width="8.28515625" style="586" customWidth="1"/>
    <col min="6146" max="6146" width="15.5703125" style="586" customWidth="1"/>
    <col min="6147" max="6147" width="14.7109375" style="586" customWidth="1"/>
    <col min="6148" max="6148" width="21" style="586" customWidth="1"/>
    <col min="6149" max="6149" width="15.7109375" style="586" customWidth="1"/>
    <col min="6150" max="6150" width="16.28515625" style="586" customWidth="1"/>
    <col min="6151" max="6151" width="22" style="586" customWidth="1"/>
    <col min="6152" max="6152" width="17.42578125" style="586" customWidth="1"/>
    <col min="6153" max="6400" width="9.140625" style="586"/>
    <col min="6401" max="6401" width="8.28515625" style="586" customWidth="1"/>
    <col min="6402" max="6402" width="15.5703125" style="586" customWidth="1"/>
    <col min="6403" max="6403" width="14.7109375" style="586" customWidth="1"/>
    <col min="6404" max="6404" width="21" style="586" customWidth="1"/>
    <col min="6405" max="6405" width="15.7109375" style="586" customWidth="1"/>
    <col min="6406" max="6406" width="16.28515625" style="586" customWidth="1"/>
    <col min="6407" max="6407" width="22" style="586" customWidth="1"/>
    <col min="6408" max="6408" width="17.42578125" style="586" customWidth="1"/>
    <col min="6409" max="6656" width="9.140625" style="586"/>
    <col min="6657" max="6657" width="8.28515625" style="586" customWidth="1"/>
    <col min="6658" max="6658" width="15.5703125" style="586" customWidth="1"/>
    <col min="6659" max="6659" width="14.7109375" style="586" customWidth="1"/>
    <col min="6660" max="6660" width="21" style="586" customWidth="1"/>
    <col min="6661" max="6661" width="15.7109375" style="586" customWidth="1"/>
    <col min="6662" max="6662" width="16.28515625" style="586" customWidth="1"/>
    <col min="6663" max="6663" width="22" style="586" customWidth="1"/>
    <col min="6664" max="6664" width="17.42578125" style="586" customWidth="1"/>
    <col min="6665" max="6912" width="9.140625" style="586"/>
    <col min="6913" max="6913" width="8.28515625" style="586" customWidth="1"/>
    <col min="6914" max="6914" width="15.5703125" style="586" customWidth="1"/>
    <col min="6915" max="6915" width="14.7109375" style="586" customWidth="1"/>
    <col min="6916" max="6916" width="21" style="586" customWidth="1"/>
    <col min="6917" max="6917" width="15.7109375" style="586" customWidth="1"/>
    <col min="6918" max="6918" width="16.28515625" style="586" customWidth="1"/>
    <col min="6919" max="6919" width="22" style="586" customWidth="1"/>
    <col min="6920" max="6920" width="17.42578125" style="586" customWidth="1"/>
    <col min="6921" max="7168" width="9.140625" style="586"/>
    <col min="7169" max="7169" width="8.28515625" style="586" customWidth="1"/>
    <col min="7170" max="7170" width="15.5703125" style="586" customWidth="1"/>
    <col min="7171" max="7171" width="14.7109375" style="586" customWidth="1"/>
    <col min="7172" max="7172" width="21" style="586" customWidth="1"/>
    <col min="7173" max="7173" width="15.7109375" style="586" customWidth="1"/>
    <col min="7174" max="7174" width="16.28515625" style="586" customWidth="1"/>
    <col min="7175" max="7175" width="22" style="586" customWidth="1"/>
    <col min="7176" max="7176" width="17.42578125" style="586" customWidth="1"/>
    <col min="7177" max="7424" width="9.140625" style="586"/>
    <col min="7425" max="7425" width="8.28515625" style="586" customWidth="1"/>
    <col min="7426" max="7426" width="15.5703125" style="586" customWidth="1"/>
    <col min="7427" max="7427" width="14.7109375" style="586" customWidth="1"/>
    <col min="7428" max="7428" width="21" style="586" customWidth="1"/>
    <col min="7429" max="7429" width="15.7109375" style="586" customWidth="1"/>
    <col min="7430" max="7430" width="16.28515625" style="586" customWidth="1"/>
    <col min="7431" max="7431" width="22" style="586" customWidth="1"/>
    <col min="7432" max="7432" width="17.42578125" style="586" customWidth="1"/>
    <col min="7433" max="7680" width="9.140625" style="586"/>
    <col min="7681" max="7681" width="8.28515625" style="586" customWidth="1"/>
    <col min="7682" max="7682" width="15.5703125" style="586" customWidth="1"/>
    <col min="7683" max="7683" width="14.7109375" style="586" customWidth="1"/>
    <col min="7684" max="7684" width="21" style="586" customWidth="1"/>
    <col min="7685" max="7685" width="15.7109375" style="586" customWidth="1"/>
    <col min="7686" max="7686" width="16.28515625" style="586" customWidth="1"/>
    <col min="7687" max="7687" width="22" style="586" customWidth="1"/>
    <col min="7688" max="7688" width="17.42578125" style="586" customWidth="1"/>
    <col min="7689" max="7936" width="9.140625" style="586"/>
    <col min="7937" max="7937" width="8.28515625" style="586" customWidth="1"/>
    <col min="7938" max="7938" width="15.5703125" style="586" customWidth="1"/>
    <col min="7939" max="7939" width="14.7109375" style="586" customWidth="1"/>
    <col min="7940" max="7940" width="21" style="586" customWidth="1"/>
    <col min="7941" max="7941" width="15.7109375" style="586" customWidth="1"/>
    <col min="7942" max="7942" width="16.28515625" style="586" customWidth="1"/>
    <col min="7943" max="7943" width="22" style="586" customWidth="1"/>
    <col min="7944" max="7944" width="17.42578125" style="586" customWidth="1"/>
    <col min="7945" max="8192" width="9.140625" style="586"/>
    <col min="8193" max="8193" width="8.28515625" style="586" customWidth="1"/>
    <col min="8194" max="8194" width="15.5703125" style="586" customWidth="1"/>
    <col min="8195" max="8195" width="14.7109375" style="586" customWidth="1"/>
    <col min="8196" max="8196" width="21" style="586" customWidth="1"/>
    <col min="8197" max="8197" width="15.7109375" style="586" customWidth="1"/>
    <col min="8198" max="8198" width="16.28515625" style="586" customWidth="1"/>
    <col min="8199" max="8199" width="22" style="586" customWidth="1"/>
    <col min="8200" max="8200" width="17.42578125" style="586" customWidth="1"/>
    <col min="8201" max="8448" width="9.140625" style="586"/>
    <col min="8449" max="8449" width="8.28515625" style="586" customWidth="1"/>
    <col min="8450" max="8450" width="15.5703125" style="586" customWidth="1"/>
    <col min="8451" max="8451" width="14.7109375" style="586" customWidth="1"/>
    <col min="8452" max="8452" width="21" style="586" customWidth="1"/>
    <col min="8453" max="8453" width="15.7109375" style="586" customWidth="1"/>
    <col min="8454" max="8454" width="16.28515625" style="586" customWidth="1"/>
    <col min="8455" max="8455" width="22" style="586" customWidth="1"/>
    <col min="8456" max="8456" width="17.42578125" style="586" customWidth="1"/>
    <col min="8457" max="8704" width="9.140625" style="586"/>
    <col min="8705" max="8705" width="8.28515625" style="586" customWidth="1"/>
    <col min="8706" max="8706" width="15.5703125" style="586" customWidth="1"/>
    <col min="8707" max="8707" width="14.7109375" style="586" customWidth="1"/>
    <col min="8708" max="8708" width="21" style="586" customWidth="1"/>
    <col min="8709" max="8709" width="15.7109375" style="586" customWidth="1"/>
    <col min="8710" max="8710" width="16.28515625" style="586" customWidth="1"/>
    <col min="8711" max="8711" width="22" style="586" customWidth="1"/>
    <col min="8712" max="8712" width="17.42578125" style="586" customWidth="1"/>
    <col min="8713" max="8960" width="9.140625" style="586"/>
    <col min="8961" max="8961" width="8.28515625" style="586" customWidth="1"/>
    <col min="8962" max="8962" width="15.5703125" style="586" customWidth="1"/>
    <col min="8963" max="8963" width="14.7109375" style="586" customWidth="1"/>
    <col min="8964" max="8964" width="21" style="586" customWidth="1"/>
    <col min="8965" max="8965" width="15.7109375" style="586" customWidth="1"/>
    <col min="8966" max="8966" width="16.28515625" style="586" customWidth="1"/>
    <col min="8967" max="8967" width="22" style="586" customWidth="1"/>
    <col min="8968" max="8968" width="17.42578125" style="586" customWidth="1"/>
    <col min="8969" max="9216" width="9.140625" style="586"/>
    <col min="9217" max="9217" width="8.28515625" style="586" customWidth="1"/>
    <col min="9218" max="9218" width="15.5703125" style="586" customWidth="1"/>
    <col min="9219" max="9219" width="14.7109375" style="586" customWidth="1"/>
    <col min="9220" max="9220" width="21" style="586" customWidth="1"/>
    <col min="9221" max="9221" width="15.7109375" style="586" customWidth="1"/>
    <col min="9222" max="9222" width="16.28515625" style="586" customWidth="1"/>
    <col min="9223" max="9223" width="22" style="586" customWidth="1"/>
    <col min="9224" max="9224" width="17.42578125" style="586" customWidth="1"/>
    <col min="9225" max="9472" width="9.140625" style="586"/>
    <col min="9473" max="9473" width="8.28515625" style="586" customWidth="1"/>
    <col min="9474" max="9474" width="15.5703125" style="586" customWidth="1"/>
    <col min="9475" max="9475" width="14.7109375" style="586" customWidth="1"/>
    <col min="9476" max="9476" width="21" style="586" customWidth="1"/>
    <col min="9477" max="9477" width="15.7109375" style="586" customWidth="1"/>
    <col min="9478" max="9478" width="16.28515625" style="586" customWidth="1"/>
    <col min="9479" max="9479" width="22" style="586" customWidth="1"/>
    <col min="9480" max="9480" width="17.42578125" style="586" customWidth="1"/>
    <col min="9481" max="9728" width="9.140625" style="586"/>
    <col min="9729" max="9729" width="8.28515625" style="586" customWidth="1"/>
    <col min="9730" max="9730" width="15.5703125" style="586" customWidth="1"/>
    <col min="9731" max="9731" width="14.7109375" style="586" customWidth="1"/>
    <col min="9732" max="9732" width="21" style="586" customWidth="1"/>
    <col min="9733" max="9733" width="15.7109375" style="586" customWidth="1"/>
    <col min="9734" max="9734" width="16.28515625" style="586" customWidth="1"/>
    <col min="9735" max="9735" width="22" style="586" customWidth="1"/>
    <col min="9736" max="9736" width="17.42578125" style="586" customWidth="1"/>
    <col min="9737" max="9984" width="9.140625" style="586"/>
    <col min="9985" max="9985" width="8.28515625" style="586" customWidth="1"/>
    <col min="9986" max="9986" width="15.5703125" style="586" customWidth="1"/>
    <col min="9987" max="9987" width="14.7109375" style="586" customWidth="1"/>
    <col min="9988" max="9988" width="21" style="586" customWidth="1"/>
    <col min="9989" max="9989" width="15.7109375" style="586" customWidth="1"/>
    <col min="9990" max="9990" width="16.28515625" style="586" customWidth="1"/>
    <col min="9991" max="9991" width="22" style="586" customWidth="1"/>
    <col min="9992" max="9992" width="17.42578125" style="586" customWidth="1"/>
    <col min="9993" max="10240" width="9.140625" style="586"/>
    <col min="10241" max="10241" width="8.28515625" style="586" customWidth="1"/>
    <col min="10242" max="10242" width="15.5703125" style="586" customWidth="1"/>
    <col min="10243" max="10243" width="14.7109375" style="586" customWidth="1"/>
    <col min="10244" max="10244" width="21" style="586" customWidth="1"/>
    <col min="10245" max="10245" width="15.7109375" style="586" customWidth="1"/>
    <col min="10246" max="10246" width="16.28515625" style="586" customWidth="1"/>
    <col min="10247" max="10247" width="22" style="586" customWidth="1"/>
    <col min="10248" max="10248" width="17.42578125" style="586" customWidth="1"/>
    <col min="10249" max="10496" width="9.140625" style="586"/>
    <col min="10497" max="10497" width="8.28515625" style="586" customWidth="1"/>
    <col min="10498" max="10498" width="15.5703125" style="586" customWidth="1"/>
    <col min="10499" max="10499" width="14.7109375" style="586" customWidth="1"/>
    <col min="10500" max="10500" width="21" style="586" customWidth="1"/>
    <col min="10501" max="10501" width="15.7109375" style="586" customWidth="1"/>
    <col min="10502" max="10502" width="16.28515625" style="586" customWidth="1"/>
    <col min="10503" max="10503" width="22" style="586" customWidth="1"/>
    <col min="10504" max="10504" width="17.42578125" style="586" customWidth="1"/>
    <col min="10505" max="10752" width="9.140625" style="586"/>
    <col min="10753" max="10753" width="8.28515625" style="586" customWidth="1"/>
    <col min="10754" max="10754" width="15.5703125" style="586" customWidth="1"/>
    <col min="10755" max="10755" width="14.7109375" style="586" customWidth="1"/>
    <col min="10756" max="10756" width="21" style="586" customWidth="1"/>
    <col min="10757" max="10757" width="15.7109375" style="586" customWidth="1"/>
    <col min="10758" max="10758" width="16.28515625" style="586" customWidth="1"/>
    <col min="10759" max="10759" width="22" style="586" customWidth="1"/>
    <col min="10760" max="10760" width="17.42578125" style="586" customWidth="1"/>
    <col min="10761" max="11008" width="9.140625" style="586"/>
    <col min="11009" max="11009" width="8.28515625" style="586" customWidth="1"/>
    <col min="11010" max="11010" width="15.5703125" style="586" customWidth="1"/>
    <col min="11011" max="11011" width="14.7109375" style="586" customWidth="1"/>
    <col min="11012" max="11012" width="21" style="586" customWidth="1"/>
    <col min="11013" max="11013" width="15.7109375" style="586" customWidth="1"/>
    <col min="11014" max="11014" width="16.28515625" style="586" customWidth="1"/>
    <col min="11015" max="11015" width="22" style="586" customWidth="1"/>
    <col min="11016" max="11016" width="17.42578125" style="586" customWidth="1"/>
    <col min="11017" max="11264" width="9.140625" style="586"/>
    <col min="11265" max="11265" width="8.28515625" style="586" customWidth="1"/>
    <col min="11266" max="11266" width="15.5703125" style="586" customWidth="1"/>
    <col min="11267" max="11267" width="14.7109375" style="586" customWidth="1"/>
    <col min="11268" max="11268" width="21" style="586" customWidth="1"/>
    <col min="11269" max="11269" width="15.7109375" style="586" customWidth="1"/>
    <col min="11270" max="11270" width="16.28515625" style="586" customWidth="1"/>
    <col min="11271" max="11271" width="22" style="586" customWidth="1"/>
    <col min="11272" max="11272" width="17.42578125" style="586" customWidth="1"/>
    <col min="11273" max="11520" width="9.140625" style="586"/>
    <col min="11521" max="11521" width="8.28515625" style="586" customWidth="1"/>
    <col min="11522" max="11522" width="15.5703125" style="586" customWidth="1"/>
    <col min="11523" max="11523" width="14.7109375" style="586" customWidth="1"/>
    <col min="11524" max="11524" width="21" style="586" customWidth="1"/>
    <col min="11525" max="11525" width="15.7109375" style="586" customWidth="1"/>
    <col min="11526" max="11526" width="16.28515625" style="586" customWidth="1"/>
    <col min="11527" max="11527" width="22" style="586" customWidth="1"/>
    <col min="11528" max="11528" width="17.42578125" style="586" customWidth="1"/>
    <col min="11529" max="11776" width="9.140625" style="586"/>
    <col min="11777" max="11777" width="8.28515625" style="586" customWidth="1"/>
    <col min="11778" max="11778" width="15.5703125" style="586" customWidth="1"/>
    <col min="11779" max="11779" width="14.7109375" style="586" customWidth="1"/>
    <col min="11780" max="11780" width="21" style="586" customWidth="1"/>
    <col min="11781" max="11781" width="15.7109375" style="586" customWidth="1"/>
    <col min="11782" max="11782" width="16.28515625" style="586" customWidth="1"/>
    <col min="11783" max="11783" width="22" style="586" customWidth="1"/>
    <col min="11784" max="11784" width="17.42578125" style="586" customWidth="1"/>
    <col min="11785" max="12032" width="9.140625" style="586"/>
    <col min="12033" max="12033" width="8.28515625" style="586" customWidth="1"/>
    <col min="12034" max="12034" width="15.5703125" style="586" customWidth="1"/>
    <col min="12035" max="12035" width="14.7109375" style="586" customWidth="1"/>
    <col min="12036" max="12036" width="21" style="586" customWidth="1"/>
    <col min="12037" max="12037" width="15.7109375" style="586" customWidth="1"/>
    <col min="12038" max="12038" width="16.28515625" style="586" customWidth="1"/>
    <col min="12039" max="12039" width="22" style="586" customWidth="1"/>
    <col min="12040" max="12040" width="17.42578125" style="586" customWidth="1"/>
    <col min="12041" max="12288" width="9.140625" style="586"/>
    <col min="12289" max="12289" width="8.28515625" style="586" customWidth="1"/>
    <col min="12290" max="12290" width="15.5703125" style="586" customWidth="1"/>
    <col min="12291" max="12291" width="14.7109375" style="586" customWidth="1"/>
    <col min="12292" max="12292" width="21" style="586" customWidth="1"/>
    <col min="12293" max="12293" width="15.7109375" style="586" customWidth="1"/>
    <col min="12294" max="12294" width="16.28515625" style="586" customWidth="1"/>
    <col min="12295" max="12295" width="22" style="586" customWidth="1"/>
    <col min="12296" max="12296" width="17.42578125" style="586" customWidth="1"/>
    <col min="12297" max="12544" width="9.140625" style="586"/>
    <col min="12545" max="12545" width="8.28515625" style="586" customWidth="1"/>
    <col min="12546" max="12546" width="15.5703125" style="586" customWidth="1"/>
    <col min="12547" max="12547" width="14.7109375" style="586" customWidth="1"/>
    <col min="12548" max="12548" width="21" style="586" customWidth="1"/>
    <col min="12549" max="12549" width="15.7109375" style="586" customWidth="1"/>
    <col min="12550" max="12550" width="16.28515625" style="586" customWidth="1"/>
    <col min="12551" max="12551" width="22" style="586" customWidth="1"/>
    <col min="12552" max="12552" width="17.42578125" style="586" customWidth="1"/>
    <col min="12553" max="12800" width="9.140625" style="586"/>
    <col min="12801" max="12801" width="8.28515625" style="586" customWidth="1"/>
    <col min="12802" max="12802" width="15.5703125" style="586" customWidth="1"/>
    <col min="12803" max="12803" width="14.7109375" style="586" customWidth="1"/>
    <col min="12804" max="12804" width="21" style="586" customWidth="1"/>
    <col min="12805" max="12805" width="15.7109375" style="586" customWidth="1"/>
    <col min="12806" max="12806" width="16.28515625" style="586" customWidth="1"/>
    <col min="12807" max="12807" width="22" style="586" customWidth="1"/>
    <col min="12808" max="12808" width="17.42578125" style="586" customWidth="1"/>
    <col min="12809" max="13056" width="9.140625" style="586"/>
    <col min="13057" max="13057" width="8.28515625" style="586" customWidth="1"/>
    <col min="13058" max="13058" width="15.5703125" style="586" customWidth="1"/>
    <col min="13059" max="13059" width="14.7109375" style="586" customWidth="1"/>
    <col min="13060" max="13060" width="21" style="586" customWidth="1"/>
    <col min="13061" max="13061" width="15.7109375" style="586" customWidth="1"/>
    <col min="13062" max="13062" width="16.28515625" style="586" customWidth="1"/>
    <col min="13063" max="13063" width="22" style="586" customWidth="1"/>
    <col min="13064" max="13064" width="17.42578125" style="586" customWidth="1"/>
    <col min="13065" max="13312" width="9.140625" style="586"/>
    <col min="13313" max="13313" width="8.28515625" style="586" customWidth="1"/>
    <col min="13314" max="13314" width="15.5703125" style="586" customWidth="1"/>
    <col min="13315" max="13315" width="14.7109375" style="586" customWidth="1"/>
    <col min="13316" max="13316" width="21" style="586" customWidth="1"/>
    <col min="13317" max="13317" width="15.7109375" style="586" customWidth="1"/>
    <col min="13318" max="13318" width="16.28515625" style="586" customWidth="1"/>
    <col min="13319" max="13319" width="22" style="586" customWidth="1"/>
    <col min="13320" max="13320" width="17.42578125" style="586" customWidth="1"/>
    <col min="13321" max="13568" width="9.140625" style="586"/>
    <col min="13569" max="13569" width="8.28515625" style="586" customWidth="1"/>
    <col min="13570" max="13570" width="15.5703125" style="586" customWidth="1"/>
    <col min="13571" max="13571" width="14.7109375" style="586" customWidth="1"/>
    <col min="13572" max="13572" width="21" style="586" customWidth="1"/>
    <col min="13573" max="13573" width="15.7109375" style="586" customWidth="1"/>
    <col min="13574" max="13574" width="16.28515625" style="586" customWidth="1"/>
    <col min="13575" max="13575" width="22" style="586" customWidth="1"/>
    <col min="13576" max="13576" width="17.42578125" style="586" customWidth="1"/>
    <col min="13577" max="13824" width="9.140625" style="586"/>
    <col min="13825" max="13825" width="8.28515625" style="586" customWidth="1"/>
    <col min="13826" max="13826" width="15.5703125" style="586" customWidth="1"/>
    <col min="13827" max="13827" width="14.7109375" style="586" customWidth="1"/>
    <col min="13828" max="13828" width="21" style="586" customWidth="1"/>
    <col min="13829" max="13829" width="15.7109375" style="586" customWidth="1"/>
    <col min="13830" max="13830" width="16.28515625" style="586" customWidth="1"/>
    <col min="13831" max="13831" width="22" style="586" customWidth="1"/>
    <col min="13832" max="13832" width="17.42578125" style="586" customWidth="1"/>
    <col min="13833" max="14080" width="9.140625" style="586"/>
    <col min="14081" max="14081" width="8.28515625" style="586" customWidth="1"/>
    <col min="14082" max="14082" width="15.5703125" style="586" customWidth="1"/>
    <col min="14083" max="14083" width="14.7109375" style="586" customWidth="1"/>
    <col min="14084" max="14084" width="21" style="586" customWidth="1"/>
    <col min="14085" max="14085" width="15.7109375" style="586" customWidth="1"/>
    <col min="14086" max="14086" width="16.28515625" style="586" customWidth="1"/>
    <col min="14087" max="14087" width="22" style="586" customWidth="1"/>
    <col min="14088" max="14088" width="17.42578125" style="586" customWidth="1"/>
    <col min="14089" max="14336" width="9.140625" style="586"/>
    <col min="14337" max="14337" width="8.28515625" style="586" customWidth="1"/>
    <col min="14338" max="14338" width="15.5703125" style="586" customWidth="1"/>
    <col min="14339" max="14339" width="14.7109375" style="586" customWidth="1"/>
    <col min="14340" max="14340" width="21" style="586" customWidth="1"/>
    <col min="14341" max="14341" width="15.7109375" style="586" customWidth="1"/>
    <col min="14342" max="14342" width="16.28515625" style="586" customWidth="1"/>
    <col min="14343" max="14343" width="22" style="586" customWidth="1"/>
    <col min="14344" max="14344" width="17.42578125" style="586" customWidth="1"/>
    <col min="14345" max="14592" width="9.140625" style="586"/>
    <col min="14593" max="14593" width="8.28515625" style="586" customWidth="1"/>
    <col min="14594" max="14594" width="15.5703125" style="586" customWidth="1"/>
    <col min="14595" max="14595" width="14.7109375" style="586" customWidth="1"/>
    <col min="14596" max="14596" width="21" style="586" customWidth="1"/>
    <col min="14597" max="14597" width="15.7109375" style="586" customWidth="1"/>
    <col min="14598" max="14598" width="16.28515625" style="586" customWidth="1"/>
    <col min="14599" max="14599" width="22" style="586" customWidth="1"/>
    <col min="14600" max="14600" width="17.42578125" style="586" customWidth="1"/>
    <col min="14601" max="14848" width="9.140625" style="586"/>
    <col min="14849" max="14849" width="8.28515625" style="586" customWidth="1"/>
    <col min="14850" max="14850" width="15.5703125" style="586" customWidth="1"/>
    <col min="14851" max="14851" width="14.7109375" style="586" customWidth="1"/>
    <col min="14852" max="14852" width="21" style="586" customWidth="1"/>
    <col min="14853" max="14853" width="15.7109375" style="586" customWidth="1"/>
    <col min="14854" max="14854" width="16.28515625" style="586" customWidth="1"/>
    <col min="14855" max="14855" width="22" style="586" customWidth="1"/>
    <col min="14856" max="14856" width="17.42578125" style="586" customWidth="1"/>
    <col min="14857" max="15104" width="9.140625" style="586"/>
    <col min="15105" max="15105" width="8.28515625" style="586" customWidth="1"/>
    <col min="15106" max="15106" width="15.5703125" style="586" customWidth="1"/>
    <col min="15107" max="15107" width="14.7109375" style="586" customWidth="1"/>
    <col min="15108" max="15108" width="21" style="586" customWidth="1"/>
    <col min="15109" max="15109" width="15.7109375" style="586" customWidth="1"/>
    <col min="15110" max="15110" width="16.28515625" style="586" customWidth="1"/>
    <col min="15111" max="15111" width="22" style="586" customWidth="1"/>
    <col min="15112" max="15112" width="17.42578125" style="586" customWidth="1"/>
    <col min="15113" max="15360" width="9.140625" style="586"/>
    <col min="15361" max="15361" width="8.28515625" style="586" customWidth="1"/>
    <col min="15362" max="15362" width="15.5703125" style="586" customWidth="1"/>
    <col min="15363" max="15363" width="14.7109375" style="586" customWidth="1"/>
    <col min="15364" max="15364" width="21" style="586" customWidth="1"/>
    <col min="15365" max="15365" width="15.7109375" style="586" customWidth="1"/>
    <col min="15366" max="15366" width="16.28515625" style="586" customWidth="1"/>
    <col min="15367" max="15367" width="22" style="586" customWidth="1"/>
    <col min="15368" max="15368" width="17.42578125" style="586" customWidth="1"/>
    <col min="15369" max="15616" width="9.140625" style="586"/>
    <col min="15617" max="15617" width="8.28515625" style="586" customWidth="1"/>
    <col min="15618" max="15618" width="15.5703125" style="586" customWidth="1"/>
    <col min="15619" max="15619" width="14.7109375" style="586" customWidth="1"/>
    <col min="15620" max="15620" width="21" style="586" customWidth="1"/>
    <col min="15621" max="15621" width="15.7109375" style="586" customWidth="1"/>
    <col min="15622" max="15622" width="16.28515625" style="586" customWidth="1"/>
    <col min="15623" max="15623" width="22" style="586" customWidth="1"/>
    <col min="15624" max="15624" width="17.42578125" style="586" customWidth="1"/>
    <col min="15625" max="15872" width="9.140625" style="586"/>
    <col min="15873" max="15873" width="8.28515625" style="586" customWidth="1"/>
    <col min="15874" max="15874" width="15.5703125" style="586" customWidth="1"/>
    <col min="15875" max="15875" width="14.7109375" style="586" customWidth="1"/>
    <col min="15876" max="15876" width="21" style="586" customWidth="1"/>
    <col min="15877" max="15877" width="15.7109375" style="586" customWidth="1"/>
    <col min="15878" max="15878" width="16.28515625" style="586" customWidth="1"/>
    <col min="15879" max="15879" width="22" style="586" customWidth="1"/>
    <col min="15880" max="15880" width="17.42578125" style="586" customWidth="1"/>
    <col min="15881" max="16128" width="9.140625" style="586"/>
    <col min="16129" max="16129" width="8.28515625" style="586" customWidth="1"/>
    <col min="16130" max="16130" width="15.5703125" style="586" customWidth="1"/>
    <col min="16131" max="16131" width="14.7109375" style="586" customWidth="1"/>
    <col min="16132" max="16132" width="21" style="586" customWidth="1"/>
    <col min="16133" max="16133" width="15.7109375" style="586" customWidth="1"/>
    <col min="16134" max="16134" width="16.28515625" style="586" customWidth="1"/>
    <col min="16135" max="16135" width="22" style="586" customWidth="1"/>
    <col min="16136" max="16136" width="17.42578125" style="586" customWidth="1"/>
    <col min="16137" max="16384" width="9.140625" style="586"/>
  </cols>
  <sheetData>
    <row r="1" spans="1:8" ht="18" x14ac:dyDescent="0.35">
      <c r="A1" s="1311" t="s">
        <v>0</v>
      </c>
      <c r="B1" s="1311"/>
      <c r="C1" s="1311"/>
      <c r="D1" s="1311"/>
      <c r="E1" s="1311"/>
      <c r="F1" s="1311"/>
      <c r="G1" s="1311"/>
      <c r="H1" s="587" t="s">
        <v>756</v>
      </c>
    </row>
    <row r="2" spans="1:8" ht="21" x14ac:dyDescent="0.35">
      <c r="A2" s="1312" t="s">
        <v>985</v>
      </c>
      <c r="B2" s="1312"/>
      <c r="C2" s="1312"/>
      <c r="D2" s="1312"/>
      <c r="E2" s="1312"/>
      <c r="F2" s="1312"/>
      <c r="G2" s="1312"/>
      <c r="H2" s="1312"/>
    </row>
    <row r="3" spans="1:8" ht="15" x14ac:dyDescent="0.3">
      <c r="A3" s="588"/>
      <c r="B3" s="588"/>
    </row>
    <row r="4" spans="1:8" ht="18" customHeight="1" x14ac:dyDescent="0.35">
      <c r="A4" s="1458" t="s">
        <v>1015</v>
      </c>
      <c r="B4" s="1458"/>
      <c r="C4" s="1458"/>
      <c r="D4" s="1458"/>
      <c r="E4" s="1458"/>
      <c r="F4" s="1458"/>
      <c r="G4" s="1458"/>
      <c r="H4" s="1458"/>
    </row>
    <row r="5" spans="1:8" ht="15" x14ac:dyDescent="0.3">
      <c r="A5" s="589" t="s">
        <v>924</v>
      </c>
      <c r="B5" s="589"/>
    </row>
    <row r="6" spans="1:8" ht="15" x14ac:dyDescent="0.3">
      <c r="A6" s="589"/>
      <c r="B6" s="589"/>
      <c r="F6" s="1459" t="s">
        <v>1059</v>
      </c>
      <c r="G6" s="1459"/>
      <c r="H6" s="1459"/>
    </row>
    <row r="7" spans="1:8" ht="59.25" customHeight="1" x14ac:dyDescent="0.2">
      <c r="A7" s="748" t="s">
        <v>2</v>
      </c>
      <c r="B7" s="748" t="s">
        <v>3</v>
      </c>
      <c r="C7" s="593" t="s">
        <v>799</v>
      </c>
      <c r="D7" s="593" t="s">
        <v>800</v>
      </c>
      <c r="E7" s="593" t="s">
        <v>801</v>
      </c>
      <c r="F7" s="593" t="s">
        <v>802</v>
      </c>
      <c r="G7" s="749" t="s">
        <v>803</v>
      </c>
      <c r="H7" s="594" t="s">
        <v>804</v>
      </c>
    </row>
    <row r="8" spans="1:8" s="587" customFormat="1" ht="15" x14ac:dyDescent="0.25">
      <c r="A8" s="595" t="s">
        <v>283</v>
      </c>
      <c r="B8" s="595" t="s">
        <v>284</v>
      </c>
      <c r="C8" s="595" t="s">
        <v>285</v>
      </c>
      <c r="D8" s="595" t="s">
        <v>286</v>
      </c>
      <c r="E8" s="595" t="s">
        <v>287</v>
      </c>
      <c r="F8" s="595" t="s">
        <v>288</v>
      </c>
      <c r="G8" s="750" t="s">
        <v>289</v>
      </c>
      <c r="H8" s="751">
        <v>8</v>
      </c>
    </row>
    <row r="9" spans="1:8" s="587" customFormat="1" ht="19.5" customHeight="1" x14ac:dyDescent="0.25">
      <c r="A9" s="603">
        <v>1</v>
      </c>
      <c r="B9" s="603" t="s">
        <v>382</v>
      </c>
      <c r="C9" s="941">
        <v>2302</v>
      </c>
      <c r="D9" s="613">
        <v>0</v>
      </c>
      <c r="E9" s="613">
        <v>0</v>
      </c>
      <c r="F9" s="613">
        <v>0</v>
      </c>
      <c r="G9" s="613">
        <v>0</v>
      </c>
      <c r="H9" s="613">
        <v>0</v>
      </c>
    </row>
    <row r="10" spans="1:8" s="587" customFormat="1" ht="19.5" customHeight="1" x14ac:dyDescent="0.25">
      <c r="A10" s="603">
        <v>2</v>
      </c>
      <c r="B10" s="603" t="s">
        <v>383</v>
      </c>
      <c r="C10" s="941">
        <v>1084</v>
      </c>
      <c r="D10" s="613">
        <v>0</v>
      </c>
      <c r="E10" s="613">
        <v>0</v>
      </c>
      <c r="F10" s="613">
        <v>0</v>
      </c>
      <c r="G10" s="613">
        <v>0</v>
      </c>
      <c r="H10" s="613">
        <v>0</v>
      </c>
    </row>
    <row r="11" spans="1:8" s="587" customFormat="1" ht="19.5" customHeight="1" x14ac:dyDescent="0.25">
      <c r="A11" s="603">
        <v>3</v>
      </c>
      <c r="B11" s="603" t="s">
        <v>384</v>
      </c>
      <c r="C11" s="941">
        <v>1821</v>
      </c>
      <c r="D11" s="613">
        <v>0</v>
      </c>
      <c r="E11" s="613">
        <v>0</v>
      </c>
      <c r="F11" s="613">
        <v>0</v>
      </c>
      <c r="G11" s="613">
        <v>0</v>
      </c>
      <c r="H11" s="613">
        <v>0</v>
      </c>
    </row>
    <row r="12" spans="1:8" s="587" customFormat="1" ht="19.5" customHeight="1" x14ac:dyDescent="0.25">
      <c r="A12" s="603">
        <v>4</v>
      </c>
      <c r="B12" s="603" t="s">
        <v>385</v>
      </c>
      <c r="C12" s="941">
        <v>1018</v>
      </c>
      <c r="D12" s="613">
        <v>0</v>
      </c>
      <c r="E12" s="613">
        <v>0</v>
      </c>
      <c r="F12" s="613">
        <v>0</v>
      </c>
      <c r="G12" s="613">
        <v>0</v>
      </c>
      <c r="H12" s="613">
        <v>0</v>
      </c>
    </row>
    <row r="13" spans="1:8" s="587" customFormat="1" ht="19.5" customHeight="1" x14ac:dyDescent="0.25">
      <c r="A13" s="603">
        <v>5</v>
      </c>
      <c r="B13" s="603" t="s">
        <v>386</v>
      </c>
      <c r="C13" s="941">
        <v>2362</v>
      </c>
      <c r="D13" s="613">
        <v>0</v>
      </c>
      <c r="E13" s="613">
        <v>0</v>
      </c>
      <c r="F13" s="613">
        <v>0</v>
      </c>
      <c r="G13" s="613">
        <v>0</v>
      </c>
      <c r="H13" s="613">
        <v>0</v>
      </c>
    </row>
    <row r="14" spans="1:8" s="587" customFormat="1" ht="19.5" customHeight="1" x14ac:dyDescent="0.25">
      <c r="A14" s="603">
        <v>6</v>
      </c>
      <c r="B14" s="603" t="s">
        <v>387</v>
      </c>
      <c r="C14" s="941">
        <v>2467</v>
      </c>
      <c r="D14" s="613">
        <v>0</v>
      </c>
      <c r="E14" s="613">
        <v>0</v>
      </c>
      <c r="F14" s="613">
        <v>0</v>
      </c>
      <c r="G14" s="613">
        <v>0</v>
      </c>
      <c r="H14" s="613">
        <v>0</v>
      </c>
    </row>
    <row r="15" spans="1:8" s="587" customFormat="1" ht="19.5" customHeight="1" x14ac:dyDescent="0.25">
      <c r="A15" s="603">
        <v>7</v>
      </c>
      <c r="B15" s="603" t="s">
        <v>388</v>
      </c>
      <c r="C15" s="941">
        <v>2234</v>
      </c>
      <c r="D15" s="613">
        <v>0</v>
      </c>
      <c r="E15" s="613">
        <v>0</v>
      </c>
      <c r="F15" s="613">
        <v>0</v>
      </c>
      <c r="G15" s="613">
        <v>0</v>
      </c>
      <c r="H15" s="613">
        <v>0</v>
      </c>
    </row>
    <row r="16" spans="1:8" s="587" customFormat="1" ht="19.5" customHeight="1" x14ac:dyDescent="0.25">
      <c r="A16" s="603">
        <v>8</v>
      </c>
      <c r="B16" s="603" t="s">
        <v>389</v>
      </c>
      <c r="C16" s="941">
        <v>2622</v>
      </c>
      <c r="D16" s="613">
        <v>0</v>
      </c>
      <c r="E16" s="613">
        <v>0</v>
      </c>
      <c r="F16" s="613">
        <v>0</v>
      </c>
      <c r="G16" s="613">
        <v>0</v>
      </c>
      <c r="H16" s="613">
        <v>0</v>
      </c>
    </row>
    <row r="17" spans="1:13" ht="19.5" customHeight="1" x14ac:dyDescent="0.25">
      <c r="A17" s="789">
        <v>9</v>
      </c>
      <c r="B17" s="789" t="s">
        <v>390</v>
      </c>
      <c r="C17" s="941">
        <v>1925</v>
      </c>
      <c r="D17" s="613">
        <v>0</v>
      </c>
      <c r="E17" s="613">
        <v>0</v>
      </c>
      <c r="F17" s="613">
        <v>0</v>
      </c>
      <c r="G17" s="613">
        <v>0</v>
      </c>
      <c r="H17" s="613">
        <v>0</v>
      </c>
    </row>
    <row r="18" spans="1:13" ht="19.5" customHeight="1" x14ac:dyDescent="0.25">
      <c r="A18" s="789">
        <v>10</v>
      </c>
      <c r="B18" s="789" t="s">
        <v>391</v>
      </c>
      <c r="C18" s="941">
        <v>1095</v>
      </c>
      <c r="D18" s="613">
        <v>0</v>
      </c>
      <c r="E18" s="613">
        <v>0</v>
      </c>
      <c r="F18" s="613">
        <v>0</v>
      </c>
      <c r="G18" s="613">
        <v>0</v>
      </c>
      <c r="H18" s="613">
        <v>0</v>
      </c>
    </row>
    <row r="19" spans="1:13" ht="19.5" customHeight="1" x14ac:dyDescent="0.25">
      <c r="A19" s="789">
        <v>11</v>
      </c>
      <c r="B19" s="789" t="s">
        <v>392</v>
      </c>
      <c r="C19" s="941">
        <v>2658</v>
      </c>
      <c r="D19" s="613">
        <v>0</v>
      </c>
      <c r="E19" s="613">
        <v>0</v>
      </c>
      <c r="F19" s="613">
        <v>0</v>
      </c>
      <c r="G19" s="613">
        <v>0</v>
      </c>
      <c r="H19" s="613">
        <v>0</v>
      </c>
    </row>
    <row r="20" spans="1:13" ht="19.5" customHeight="1" x14ac:dyDescent="0.25">
      <c r="A20" s="789">
        <v>12</v>
      </c>
      <c r="B20" s="789" t="s">
        <v>393</v>
      </c>
      <c r="C20" s="941">
        <v>2781</v>
      </c>
      <c r="D20" s="613">
        <v>0</v>
      </c>
      <c r="E20" s="613">
        <v>0</v>
      </c>
      <c r="F20" s="613">
        <v>0</v>
      </c>
      <c r="G20" s="613">
        <v>0</v>
      </c>
      <c r="H20" s="613">
        <v>0</v>
      </c>
    </row>
    <row r="21" spans="1:13" ht="19.5" customHeight="1" x14ac:dyDescent="0.25">
      <c r="A21" s="789">
        <v>13</v>
      </c>
      <c r="B21" s="789" t="s">
        <v>394</v>
      </c>
      <c r="C21" s="941">
        <v>1444</v>
      </c>
      <c r="D21" s="613">
        <v>0</v>
      </c>
      <c r="E21" s="613">
        <v>0</v>
      </c>
      <c r="F21" s="613">
        <v>0</v>
      </c>
      <c r="G21" s="613">
        <v>0</v>
      </c>
      <c r="H21" s="613">
        <v>0</v>
      </c>
    </row>
    <row r="22" spans="1:13" ht="19.5" customHeight="1" x14ac:dyDescent="0.2">
      <c r="A22" s="1460" t="s">
        <v>18</v>
      </c>
      <c r="B22" s="1461"/>
      <c r="C22" s="755">
        <f>SUM(C9:C21)</f>
        <v>25813</v>
      </c>
      <c r="D22" s="755">
        <f t="shared" ref="D22:H22" si="0">SUM(D9:D21)</f>
        <v>0</v>
      </c>
      <c r="E22" s="755">
        <f t="shared" si="0"/>
        <v>0</v>
      </c>
      <c r="F22" s="755">
        <f t="shared" si="0"/>
        <v>0</v>
      </c>
      <c r="G22" s="755">
        <f t="shared" si="0"/>
        <v>0</v>
      </c>
      <c r="H22" s="755">
        <f t="shared" si="0"/>
        <v>0</v>
      </c>
    </row>
    <row r="23" spans="1:13" x14ac:dyDescent="0.2">
      <c r="A23" s="752"/>
    </row>
    <row r="26" spans="1:13" ht="15" customHeight="1" x14ac:dyDescent="0.2">
      <c r="A26" s="753"/>
      <c r="B26" s="753"/>
      <c r="C26" s="753"/>
      <c r="D26" s="753"/>
      <c r="E26" s="753"/>
      <c r="F26" s="1455" t="s">
        <v>12</v>
      </c>
      <c r="G26" s="1455"/>
      <c r="H26" s="790"/>
      <c r="I26" s="790"/>
    </row>
    <row r="27" spans="1:13" ht="15" customHeight="1" x14ac:dyDescent="0.2">
      <c r="A27" s="753"/>
      <c r="B27" s="753"/>
      <c r="C27" s="753"/>
      <c r="D27" s="753"/>
      <c r="E27" s="753"/>
      <c r="F27" s="1455" t="s">
        <v>13</v>
      </c>
      <c r="G27" s="1455"/>
      <c r="H27" s="790"/>
      <c r="I27" s="790"/>
    </row>
    <row r="28" spans="1:13" ht="15" customHeight="1" x14ac:dyDescent="0.2">
      <c r="A28" s="753"/>
      <c r="B28" s="753"/>
      <c r="C28" s="753"/>
      <c r="D28" s="753"/>
      <c r="E28" s="753"/>
      <c r="F28" s="1456" t="s">
        <v>87</v>
      </c>
      <c r="G28" s="1456"/>
      <c r="H28" s="1456"/>
      <c r="I28" s="1456"/>
    </row>
    <row r="29" spans="1:13" x14ac:dyDescent="0.2">
      <c r="A29" s="753" t="s">
        <v>11</v>
      </c>
      <c r="C29" s="753"/>
      <c r="D29" s="753"/>
      <c r="E29" s="753"/>
      <c r="F29" s="1457" t="s">
        <v>84</v>
      </c>
      <c r="G29" s="1457"/>
      <c r="H29" s="753"/>
      <c r="I29" s="753"/>
    </row>
    <row r="30" spans="1:13" x14ac:dyDescent="0.2">
      <c r="A30" s="753"/>
      <c r="B30" s="753"/>
      <c r="C30" s="753"/>
      <c r="D30" s="753"/>
      <c r="E30" s="753"/>
      <c r="F30" s="753"/>
      <c r="G30" s="753"/>
      <c r="H30" s="753"/>
      <c r="I30" s="753"/>
      <c r="J30" s="753"/>
      <c r="K30" s="753"/>
      <c r="L30" s="753"/>
      <c r="M30" s="753"/>
    </row>
  </sheetData>
  <mergeCells count="9">
    <mergeCell ref="F26:G26"/>
    <mergeCell ref="F27:G27"/>
    <mergeCell ref="F28:I28"/>
    <mergeCell ref="F29:G29"/>
    <mergeCell ref="A1:G1"/>
    <mergeCell ref="A2:H2"/>
    <mergeCell ref="A4:H4"/>
    <mergeCell ref="F6:H6"/>
    <mergeCell ref="A22:B22"/>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30"/>
  <sheetViews>
    <sheetView view="pageBreakPreview" topLeftCell="B7" zoomScaleSheetLayoutView="100" workbookViewId="0">
      <selection activeCell="A23" sqref="A23:K23"/>
    </sheetView>
  </sheetViews>
  <sheetFormatPr defaultRowHeight="12.75" x14ac:dyDescent="0.2"/>
  <cols>
    <col min="1" max="1" width="5.85546875" style="519" customWidth="1"/>
    <col min="2" max="2" width="15.28515625" style="519" customWidth="1"/>
    <col min="3" max="3" width="12.42578125" style="519" customWidth="1"/>
    <col min="4" max="4" width="14.5703125" style="519" customWidth="1"/>
    <col min="5" max="5" width="11.85546875" style="519" customWidth="1"/>
    <col min="6" max="6" width="12" style="519" customWidth="1"/>
    <col min="7" max="7" width="11.140625" style="519" customWidth="1"/>
    <col min="8" max="8" width="11.7109375" style="519" customWidth="1"/>
    <col min="9" max="9" width="13" style="519" customWidth="1"/>
    <col min="10" max="10" width="17.28515625" style="519" customWidth="1"/>
    <col min="11" max="11" width="17.42578125" style="519" customWidth="1"/>
    <col min="12" max="16384" width="9.140625" style="519"/>
  </cols>
  <sheetData>
    <row r="2" spans="1:11" ht="15" x14ac:dyDescent="0.2">
      <c r="D2" s="1464"/>
      <c r="E2" s="1464"/>
      <c r="H2" s="663"/>
      <c r="K2" s="664" t="s">
        <v>69</v>
      </c>
    </row>
    <row r="3" spans="1:11" ht="15" x14ac:dyDescent="0.2">
      <c r="A3" s="1474" t="s">
        <v>0</v>
      </c>
      <c r="B3" s="1474"/>
      <c r="C3" s="1474"/>
      <c r="D3" s="1474"/>
      <c r="E3" s="1474"/>
      <c r="F3" s="1474"/>
      <c r="G3" s="1474"/>
      <c r="H3" s="1474"/>
      <c r="I3" s="1474"/>
      <c r="J3" s="1474"/>
      <c r="K3" s="1474"/>
    </row>
    <row r="4" spans="1:11" ht="15.75" x14ac:dyDescent="0.25">
      <c r="A4" s="1478" t="s">
        <v>985</v>
      </c>
      <c r="B4" s="1478"/>
      <c r="C4" s="1478"/>
      <c r="D4" s="1478"/>
      <c r="E4" s="1478"/>
      <c r="F4" s="1478"/>
      <c r="G4" s="1478"/>
      <c r="H4" s="1478"/>
      <c r="I4" s="1478"/>
      <c r="J4" s="1478"/>
      <c r="K4" s="1478"/>
    </row>
    <row r="5" spans="1:11" ht="33.75" customHeight="1" x14ac:dyDescent="0.2">
      <c r="A5" s="1479" t="s">
        <v>502</v>
      </c>
      <c r="B5" s="1479"/>
      <c r="C5" s="1479"/>
      <c r="D5" s="1479"/>
      <c r="E5" s="1479"/>
      <c r="F5" s="1479"/>
      <c r="G5" s="1479"/>
      <c r="H5" s="1479"/>
      <c r="I5" s="1479"/>
      <c r="J5" s="1479"/>
      <c r="K5" s="1479"/>
    </row>
    <row r="6" spans="1:11" x14ac:dyDescent="0.2">
      <c r="A6" s="1480" t="s">
        <v>570</v>
      </c>
      <c r="B6" s="1480"/>
      <c r="C6" s="491"/>
      <c r="D6" s="491"/>
      <c r="E6" s="1481"/>
      <c r="F6" s="1481"/>
      <c r="G6" s="1481"/>
      <c r="H6" s="1481"/>
      <c r="I6" s="1481" t="s">
        <v>1073</v>
      </c>
      <c r="J6" s="1481"/>
      <c r="K6" s="1481"/>
    </row>
    <row r="7" spans="1:11" ht="15.75" x14ac:dyDescent="0.25">
      <c r="A7" s="665"/>
      <c r="B7" s="665"/>
      <c r="C7" s="1474"/>
      <c r="D7" s="1474"/>
      <c r="E7" s="1474"/>
      <c r="F7" s="1474"/>
      <c r="G7" s="1474"/>
      <c r="H7" s="1474"/>
      <c r="I7" s="1474"/>
      <c r="J7" s="1474"/>
      <c r="K7" s="665"/>
    </row>
    <row r="8" spans="1:11" x14ac:dyDescent="0.2">
      <c r="A8" s="1475" t="s">
        <v>25</v>
      </c>
      <c r="B8" s="1475" t="s">
        <v>59</v>
      </c>
      <c r="C8" s="1364" t="s">
        <v>503</v>
      </c>
      <c r="D8" s="1366"/>
      <c r="E8" s="1364" t="s">
        <v>38</v>
      </c>
      <c r="F8" s="1366"/>
      <c r="G8" s="1364" t="s">
        <v>39</v>
      </c>
      <c r="H8" s="1366"/>
      <c r="I8" s="1477" t="s">
        <v>110</v>
      </c>
      <c r="J8" s="1477"/>
      <c r="K8" s="1465" t="s">
        <v>256</v>
      </c>
    </row>
    <row r="9" spans="1:11" ht="53.25" customHeight="1" x14ac:dyDescent="0.2">
      <c r="A9" s="1476"/>
      <c r="B9" s="1476"/>
      <c r="C9" s="868" t="s">
        <v>40</v>
      </c>
      <c r="D9" s="868" t="s">
        <v>109</v>
      </c>
      <c r="E9" s="868" t="s">
        <v>40</v>
      </c>
      <c r="F9" s="868" t="s">
        <v>109</v>
      </c>
      <c r="G9" s="868" t="s">
        <v>40</v>
      </c>
      <c r="H9" s="868" t="s">
        <v>109</v>
      </c>
      <c r="I9" s="868" t="s">
        <v>765</v>
      </c>
      <c r="J9" s="868" t="s">
        <v>146</v>
      </c>
      <c r="K9" s="1466"/>
    </row>
    <row r="10" spans="1:11" ht="18" customHeight="1" x14ac:dyDescent="0.2">
      <c r="A10" s="666">
        <v>1</v>
      </c>
      <c r="B10" s="666">
        <v>2</v>
      </c>
      <c r="C10" s="666">
        <v>3</v>
      </c>
      <c r="D10" s="666">
        <v>4</v>
      </c>
      <c r="E10" s="666">
        <v>5</v>
      </c>
      <c r="F10" s="666">
        <v>6</v>
      </c>
      <c r="G10" s="666">
        <v>7</v>
      </c>
      <c r="H10" s="666">
        <v>8</v>
      </c>
      <c r="I10" s="666">
        <v>9</v>
      </c>
      <c r="J10" s="666">
        <v>10</v>
      </c>
      <c r="K10" s="667">
        <v>11</v>
      </c>
    </row>
    <row r="11" spans="1:11" ht="18" customHeight="1" x14ac:dyDescent="0.2">
      <c r="A11" s="513">
        <v>1</v>
      </c>
      <c r="B11" s="668" t="s">
        <v>463</v>
      </c>
      <c r="C11" s="578">
        <v>4163</v>
      </c>
      <c r="D11" s="578">
        <v>2497.8000000000002</v>
      </c>
      <c r="E11" s="578">
        <v>4163</v>
      </c>
      <c r="F11" s="578">
        <v>2497.8000000000002</v>
      </c>
      <c r="G11" s="578">
        <v>0</v>
      </c>
      <c r="H11" s="578">
        <v>0</v>
      </c>
      <c r="I11" s="578">
        <f>C11-E11-G11</f>
        <v>0</v>
      </c>
      <c r="J11" s="662">
        <f>D11-F11-H11</f>
        <v>0</v>
      </c>
      <c r="K11" s="1467" t="s">
        <v>767</v>
      </c>
    </row>
    <row r="12" spans="1:11" ht="18" customHeight="1" x14ac:dyDescent="0.2">
      <c r="A12" s="513">
        <v>2</v>
      </c>
      <c r="B12" s="668" t="s">
        <v>464</v>
      </c>
      <c r="C12" s="578">
        <v>809</v>
      </c>
      <c r="D12" s="578">
        <v>485.4</v>
      </c>
      <c r="E12" s="578">
        <v>809</v>
      </c>
      <c r="F12" s="578">
        <v>485.4</v>
      </c>
      <c r="G12" s="578">
        <v>0</v>
      </c>
      <c r="H12" s="578">
        <v>0</v>
      </c>
      <c r="I12" s="578">
        <f t="shared" ref="I12:I19" si="0">C12-E12-G12</f>
        <v>0</v>
      </c>
      <c r="J12" s="662">
        <f t="shared" ref="J12:J19" si="1">D12-F12-H12</f>
        <v>0</v>
      </c>
      <c r="K12" s="1468"/>
    </row>
    <row r="13" spans="1:11" ht="18" customHeight="1" x14ac:dyDescent="0.2">
      <c r="A13" s="513">
        <v>3</v>
      </c>
      <c r="B13" s="668" t="s">
        <v>465</v>
      </c>
      <c r="C13" s="578">
        <v>0</v>
      </c>
      <c r="D13" s="578">
        <v>0</v>
      </c>
      <c r="E13" s="578">
        <v>0</v>
      </c>
      <c r="F13" s="578">
        <v>0</v>
      </c>
      <c r="G13" s="578">
        <v>0</v>
      </c>
      <c r="H13" s="578">
        <v>0</v>
      </c>
      <c r="I13" s="578">
        <f t="shared" si="0"/>
        <v>0</v>
      </c>
      <c r="J13" s="662">
        <f t="shared" si="1"/>
        <v>0</v>
      </c>
      <c r="K13" s="1468"/>
    </row>
    <row r="14" spans="1:11" ht="18" customHeight="1" x14ac:dyDescent="0.2">
      <c r="A14" s="513">
        <v>4</v>
      </c>
      <c r="B14" s="668" t="s">
        <v>504</v>
      </c>
      <c r="C14" s="578">
        <v>0</v>
      </c>
      <c r="D14" s="578">
        <v>0</v>
      </c>
      <c r="E14" s="578">
        <v>0</v>
      </c>
      <c r="F14" s="578">
        <v>0</v>
      </c>
      <c r="G14" s="578">
        <v>0</v>
      </c>
      <c r="H14" s="578">
        <v>0</v>
      </c>
      <c r="I14" s="578">
        <f t="shared" si="0"/>
        <v>0</v>
      </c>
      <c r="J14" s="662">
        <f t="shared" si="1"/>
        <v>0</v>
      </c>
      <c r="K14" s="1468"/>
    </row>
    <row r="15" spans="1:11" ht="18" customHeight="1" x14ac:dyDescent="0.2">
      <c r="A15" s="513">
        <v>5</v>
      </c>
      <c r="B15" s="668" t="s">
        <v>505</v>
      </c>
      <c r="C15" s="578">
        <v>3800</v>
      </c>
      <c r="D15" s="578">
        <v>3913.35</v>
      </c>
      <c r="E15" s="578">
        <v>3776</v>
      </c>
      <c r="F15" s="578">
        <v>3888.96</v>
      </c>
      <c r="G15" s="578">
        <v>0</v>
      </c>
      <c r="H15" s="578">
        <v>0</v>
      </c>
      <c r="I15" s="578">
        <f t="shared" si="0"/>
        <v>24</v>
      </c>
      <c r="J15" s="662">
        <f t="shared" si="1"/>
        <v>24.389999999999873</v>
      </c>
      <c r="K15" s="1468"/>
    </row>
    <row r="16" spans="1:11" ht="18" customHeight="1" x14ac:dyDescent="0.2">
      <c r="A16" s="513">
        <v>6</v>
      </c>
      <c r="B16" s="668" t="s">
        <v>506</v>
      </c>
      <c r="C16" s="578">
        <v>4855</v>
      </c>
      <c r="D16" s="578">
        <v>4767.2550000000001</v>
      </c>
      <c r="E16" s="578">
        <v>4778</v>
      </c>
      <c r="F16" s="578">
        <v>4680.2489999999998</v>
      </c>
      <c r="G16" s="578">
        <v>9</v>
      </c>
      <c r="H16" s="578">
        <v>9.1125000000000007</v>
      </c>
      <c r="I16" s="578">
        <f t="shared" si="0"/>
        <v>68</v>
      </c>
      <c r="J16" s="662">
        <f t="shared" si="1"/>
        <v>77.893500000000316</v>
      </c>
      <c r="K16" s="1468"/>
    </row>
    <row r="17" spans="1:13" ht="18" customHeight="1" x14ac:dyDescent="0.2">
      <c r="A17" s="513">
        <v>7</v>
      </c>
      <c r="B17" s="668" t="s">
        <v>248</v>
      </c>
      <c r="C17" s="578">
        <v>2267</v>
      </c>
      <c r="D17" s="578">
        <v>3285.915</v>
      </c>
      <c r="E17" s="578">
        <v>2118</v>
      </c>
      <c r="F17" s="578">
        <v>3066.4124999999999</v>
      </c>
      <c r="G17" s="578">
        <v>70</v>
      </c>
      <c r="H17" s="578">
        <v>101.76</v>
      </c>
      <c r="I17" s="578">
        <f t="shared" si="0"/>
        <v>79</v>
      </c>
      <c r="J17" s="662">
        <f t="shared" si="1"/>
        <v>117.74250000000005</v>
      </c>
      <c r="K17" s="1468"/>
    </row>
    <row r="18" spans="1:13" ht="18" customHeight="1" x14ac:dyDescent="0.2">
      <c r="A18" s="513">
        <v>8</v>
      </c>
      <c r="B18" s="668" t="s">
        <v>274</v>
      </c>
      <c r="C18" s="578">
        <v>39</v>
      </c>
      <c r="D18" s="578">
        <v>50.145000000000003</v>
      </c>
      <c r="E18" s="578">
        <v>37</v>
      </c>
      <c r="F18" s="578">
        <v>46.800000000000004</v>
      </c>
      <c r="G18" s="578">
        <v>2</v>
      </c>
      <c r="H18" s="578">
        <v>2.97</v>
      </c>
      <c r="I18" s="578">
        <f t="shared" si="0"/>
        <v>0</v>
      </c>
      <c r="J18" s="662">
        <f t="shared" si="1"/>
        <v>0.37499999999999867</v>
      </c>
      <c r="K18" s="1468"/>
    </row>
    <row r="19" spans="1:13" ht="30.75" customHeight="1" x14ac:dyDescent="0.2">
      <c r="A19" s="513">
        <v>9</v>
      </c>
      <c r="B19" s="981" t="s">
        <v>1072</v>
      </c>
      <c r="C19" s="275">
        <v>0</v>
      </c>
      <c r="D19" s="662">
        <v>0</v>
      </c>
      <c r="E19" s="578">
        <v>0</v>
      </c>
      <c r="F19" s="662">
        <v>0</v>
      </c>
      <c r="G19" s="578">
        <v>0</v>
      </c>
      <c r="H19" s="662">
        <v>0</v>
      </c>
      <c r="I19" s="578">
        <f t="shared" si="0"/>
        <v>0</v>
      </c>
      <c r="J19" s="662">
        <f t="shared" si="1"/>
        <v>0</v>
      </c>
      <c r="K19" s="1469"/>
    </row>
    <row r="20" spans="1:13" s="506" customFormat="1" ht="18" customHeight="1" x14ac:dyDescent="0.2">
      <c r="A20" s="669"/>
      <c r="B20" s="667" t="s">
        <v>18</v>
      </c>
      <c r="C20" s="395">
        <f t="shared" ref="C20:J20" si="2">SUM(C11:C19)</f>
        <v>15933</v>
      </c>
      <c r="D20" s="670">
        <f t="shared" si="2"/>
        <v>14999.865000000002</v>
      </c>
      <c r="E20" s="395">
        <f t="shared" si="2"/>
        <v>15681</v>
      </c>
      <c r="F20" s="670">
        <f t="shared" si="2"/>
        <v>14665.621499999999</v>
      </c>
      <c r="G20" s="395">
        <f t="shared" si="2"/>
        <v>81</v>
      </c>
      <c r="H20" s="670">
        <f t="shared" si="2"/>
        <v>113.8425</v>
      </c>
      <c r="I20" s="671">
        <f t="shared" si="2"/>
        <v>171</v>
      </c>
      <c r="J20" s="670">
        <f t="shared" si="2"/>
        <v>220.40100000000024</v>
      </c>
      <c r="K20" s="671">
        <v>628</v>
      </c>
      <c r="M20" s="519"/>
    </row>
    <row r="21" spans="1:13" s="506" customFormat="1" ht="13.5" customHeight="1" x14ac:dyDescent="0.2">
      <c r="A21" s="672"/>
      <c r="B21" s="672"/>
      <c r="C21" s="672"/>
      <c r="D21" s="672"/>
      <c r="E21" s="672">
        <f>E20+G20</f>
        <v>15762</v>
      </c>
      <c r="F21" s="672">
        <f>F20+H20</f>
        <v>14779.464</v>
      </c>
      <c r="G21" s="672"/>
      <c r="H21" s="672"/>
      <c r="I21" s="672"/>
      <c r="J21" s="672"/>
      <c r="K21" s="672"/>
      <c r="M21" s="519"/>
    </row>
    <row r="22" spans="1:13" x14ac:dyDescent="0.2">
      <c r="A22" s="1470"/>
      <c r="B22" s="1471"/>
      <c r="C22" s="1471"/>
      <c r="D22" s="1471"/>
      <c r="E22" s="1471"/>
      <c r="F22" s="1471"/>
      <c r="G22" s="1471"/>
      <c r="H22" s="1471"/>
      <c r="I22" s="1471"/>
      <c r="J22" s="1471"/>
      <c r="K22" s="1471"/>
    </row>
    <row r="23" spans="1:13" ht="25.5" customHeight="1" x14ac:dyDescent="0.2">
      <c r="A23" s="1470"/>
      <c r="B23" s="1471"/>
      <c r="C23" s="1471"/>
      <c r="D23" s="1471"/>
      <c r="E23" s="1471"/>
      <c r="F23" s="1471"/>
      <c r="G23" s="1471"/>
      <c r="H23" s="1471"/>
      <c r="I23" s="1471"/>
      <c r="J23" s="1471"/>
      <c r="K23" s="1471"/>
    </row>
    <row r="24" spans="1:13" ht="15.75" customHeight="1" x14ac:dyDescent="0.2">
      <c r="A24" s="1472"/>
      <c r="B24" s="1472"/>
      <c r="C24" s="1472"/>
      <c r="D24" s="1472"/>
      <c r="E24" s="1472"/>
      <c r="F24" s="1472"/>
      <c r="G24" s="1472"/>
      <c r="H24" s="1472"/>
      <c r="I24" s="1472"/>
      <c r="J24" s="1472"/>
      <c r="K24" s="1472"/>
    </row>
    <row r="25" spans="1:13" ht="14.25" customHeight="1" x14ac:dyDescent="0.2">
      <c r="A25" s="673"/>
      <c r="B25" s="507"/>
      <c r="C25" s="507"/>
      <c r="D25" s="507"/>
      <c r="E25" s="507"/>
      <c r="F25" s="507"/>
      <c r="G25" s="507">
        <f>E20+G20</f>
        <v>15762</v>
      </c>
      <c r="H25" s="507"/>
      <c r="I25" s="867"/>
      <c r="J25" s="1122"/>
      <c r="K25" s="507"/>
    </row>
    <row r="26" spans="1:13" ht="24.75" customHeight="1" x14ac:dyDescent="0.2">
      <c r="A26" s="1473"/>
      <c r="B26" s="1473"/>
      <c r="C26" s="1473"/>
      <c r="D26" s="1473"/>
      <c r="E26" s="1473"/>
      <c r="F26" s="1473"/>
      <c r="G26" s="1473"/>
      <c r="H26" s="1473"/>
      <c r="I26" s="1473"/>
      <c r="J26" s="1473"/>
      <c r="K26" s="1473"/>
    </row>
    <row r="27" spans="1:13" ht="15.75" customHeight="1" x14ac:dyDescent="0.2">
      <c r="A27" s="491"/>
      <c r="B27" s="507"/>
      <c r="C27" s="507"/>
      <c r="D27" s="507"/>
      <c r="E27" s="507"/>
      <c r="F27" s="507"/>
      <c r="G27" s="1149">
        <f>G25/C20</f>
        <v>0.9892675578987008</v>
      </c>
      <c r="H27" s="507"/>
      <c r="J27" s="1462" t="s">
        <v>12</v>
      </c>
      <c r="K27" s="1462"/>
    </row>
    <row r="28" spans="1:13" ht="12.75" customHeight="1" x14ac:dyDescent="0.2">
      <c r="A28" s="1463" t="s">
        <v>13</v>
      </c>
      <c r="B28" s="1463"/>
      <c r="C28" s="1463"/>
      <c r="D28" s="1463"/>
      <c r="E28" s="1463"/>
      <c r="F28" s="1463"/>
      <c r="G28" s="1463"/>
      <c r="H28" s="1463"/>
      <c r="I28" s="1463"/>
      <c r="J28" s="1463"/>
      <c r="K28" s="1463"/>
    </row>
    <row r="29" spans="1:13" ht="12.75" customHeight="1" x14ac:dyDescent="0.2">
      <c r="A29" s="1463" t="s">
        <v>601</v>
      </c>
      <c r="B29" s="1463"/>
      <c r="C29" s="1463"/>
      <c r="D29" s="1463"/>
      <c r="E29" s="1463"/>
      <c r="F29" s="1463"/>
      <c r="G29" s="1463"/>
      <c r="H29" s="1463"/>
      <c r="I29" s="1463"/>
      <c r="J29" s="1463"/>
      <c r="K29" s="1463"/>
    </row>
    <row r="30" spans="1:13" x14ac:dyDescent="0.2">
      <c r="A30" s="506" t="s">
        <v>606</v>
      </c>
      <c r="B30" s="506"/>
      <c r="C30" s="506"/>
      <c r="D30" s="506"/>
      <c r="E30" s="506"/>
      <c r="F30" s="506"/>
      <c r="G30" s="491"/>
      <c r="I30" s="1464" t="s">
        <v>23</v>
      </c>
      <c r="J30" s="1464"/>
      <c r="K30" s="491"/>
    </row>
  </sheetData>
  <mergeCells count="24">
    <mergeCell ref="D2:E2"/>
    <mergeCell ref="A3:K3"/>
    <mergeCell ref="A4:K4"/>
    <mergeCell ref="A5:K5"/>
    <mergeCell ref="A6:B6"/>
    <mergeCell ref="E6:H6"/>
    <mergeCell ref="I6:K6"/>
    <mergeCell ref="C7:J7"/>
    <mergeCell ref="A8:A9"/>
    <mergeCell ref="B8:B9"/>
    <mergeCell ref="C8:D8"/>
    <mergeCell ref="E8:F8"/>
    <mergeCell ref="G8:H8"/>
    <mergeCell ref="I8:J8"/>
    <mergeCell ref="J27:K27"/>
    <mergeCell ref="A28:K28"/>
    <mergeCell ref="A29:K29"/>
    <mergeCell ref="I30:J30"/>
    <mergeCell ref="K8:K9"/>
    <mergeCell ref="K11:K19"/>
    <mergeCell ref="A22:K22"/>
    <mergeCell ref="A23:K23"/>
    <mergeCell ref="A24:K24"/>
    <mergeCell ref="A26:K26"/>
  </mergeCells>
  <printOptions horizontalCentered="1"/>
  <pageMargins left="0.38" right="0.36" top="0" bottom="0" header="0.26" footer="0.22"/>
  <pageSetup paperSize="9" scale="9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4"/>
  <sheetViews>
    <sheetView view="pageBreakPreview" topLeftCell="H15" zoomScaleSheetLayoutView="100" workbookViewId="0">
      <selection activeCell="I24" sqref="I24"/>
    </sheetView>
  </sheetViews>
  <sheetFormatPr defaultRowHeight="12.75" x14ac:dyDescent="0.2"/>
  <cols>
    <col min="1" max="1" width="7.42578125" style="869" customWidth="1"/>
    <col min="2" max="2" width="15.7109375" style="869" customWidth="1"/>
    <col min="3" max="3" width="16.28515625" style="869" customWidth="1"/>
    <col min="4" max="4" width="15.85546875" style="869" customWidth="1"/>
    <col min="5" max="5" width="11.5703125" style="869" customWidth="1"/>
    <col min="6" max="6" width="15" style="869" customWidth="1"/>
    <col min="7" max="7" width="10.7109375" style="869" customWidth="1"/>
    <col min="8" max="8" width="15.140625" style="869" customWidth="1"/>
    <col min="9" max="9" width="16.5703125" style="869" customWidth="1"/>
    <col min="10" max="10" width="24" style="869" customWidth="1"/>
    <col min="11" max="11" width="21.140625" style="869" customWidth="1"/>
    <col min="12" max="16384" width="9.140625" style="869"/>
  </cols>
  <sheetData>
    <row r="1" spans="1:19" ht="15" x14ac:dyDescent="0.2">
      <c r="D1" s="1191"/>
      <c r="E1" s="1191"/>
      <c r="H1" s="32"/>
      <c r="J1" s="32"/>
      <c r="K1" s="862" t="s">
        <v>580</v>
      </c>
    </row>
    <row r="2" spans="1:19" ht="15" x14ac:dyDescent="0.2">
      <c r="A2" s="1296" t="s">
        <v>0</v>
      </c>
      <c r="B2" s="1296"/>
      <c r="C2" s="1296"/>
      <c r="D2" s="1296"/>
      <c r="E2" s="1296"/>
      <c r="F2" s="1296"/>
      <c r="G2" s="1296"/>
      <c r="H2" s="1296"/>
      <c r="I2" s="1296"/>
      <c r="J2" s="1296"/>
      <c r="K2" s="1296"/>
    </row>
    <row r="3" spans="1:19" ht="18" x14ac:dyDescent="0.25">
      <c r="A3" s="1370" t="s">
        <v>985</v>
      </c>
      <c r="B3" s="1370"/>
      <c r="C3" s="1370"/>
      <c r="D3" s="1370"/>
      <c r="E3" s="1370"/>
      <c r="F3" s="1370"/>
      <c r="G3" s="1370"/>
      <c r="H3" s="1370"/>
      <c r="I3" s="1370"/>
      <c r="J3" s="1370"/>
      <c r="K3" s="1370"/>
      <c r="L3" s="67"/>
      <c r="M3" s="67"/>
      <c r="N3" s="67"/>
      <c r="O3" s="67"/>
      <c r="P3" s="67"/>
      <c r="Q3" s="67"/>
    </row>
    <row r="4" spans="1:19" s="866" customFormat="1" ht="15.75" customHeight="1" x14ac:dyDescent="0.25">
      <c r="A4" s="1483" t="s">
        <v>581</v>
      </c>
      <c r="B4" s="1483"/>
      <c r="C4" s="1483"/>
      <c r="D4" s="1483"/>
      <c r="E4" s="1483"/>
      <c r="F4" s="1483"/>
      <c r="G4" s="1483"/>
      <c r="H4" s="1483"/>
      <c r="I4" s="1483"/>
      <c r="J4" s="1483"/>
      <c r="K4" s="1483"/>
    </row>
    <row r="5" spans="1:19" s="866" customFormat="1" ht="15.75" customHeight="1" x14ac:dyDescent="0.25">
      <c r="A5" s="35"/>
      <c r="B5" s="35"/>
      <c r="C5" s="35"/>
      <c r="D5" s="35"/>
      <c r="E5" s="35"/>
      <c r="F5" s="35"/>
      <c r="G5" s="35"/>
      <c r="H5" s="35"/>
      <c r="I5" s="35"/>
      <c r="J5" s="35"/>
    </row>
    <row r="6" spans="1:19" s="429" customFormat="1" ht="12" x14ac:dyDescent="0.2">
      <c r="A6" s="1381" t="s">
        <v>452</v>
      </c>
      <c r="B6" s="1381"/>
      <c r="C6" s="1381"/>
      <c r="E6" s="1484"/>
      <c r="F6" s="1484"/>
      <c r="G6" s="1484"/>
      <c r="H6" s="1484"/>
      <c r="K6" s="986" t="s">
        <v>1069</v>
      </c>
    </row>
    <row r="7" spans="1:19" s="10" customFormat="1" ht="15.75" hidden="1" x14ac:dyDescent="0.25">
      <c r="C7" s="1296" t="s">
        <v>15</v>
      </c>
      <c r="D7" s="1296"/>
      <c r="E7" s="1296"/>
      <c r="F7" s="1296"/>
      <c r="G7" s="1296"/>
      <c r="H7" s="1296"/>
      <c r="I7" s="1296"/>
      <c r="J7" s="1296"/>
    </row>
    <row r="8" spans="1:19" ht="44.25" customHeight="1" x14ac:dyDescent="0.2">
      <c r="A8" s="1282" t="s">
        <v>25</v>
      </c>
      <c r="B8" s="1282" t="s">
        <v>37</v>
      </c>
      <c r="C8" s="1305" t="s">
        <v>1132</v>
      </c>
      <c r="D8" s="1307"/>
      <c r="E8" s="1305" t="s">
        <v>38</v>
      </c>
      <c r="F8" s="1307"/>
      <c r="G8" s="1305" t="s">
        <v>39</v>
      </c>
      <c r="H8" s="1307"/>
      <c r="I8" s="1280" t="s">
        <v>110</v>
      </c>
      <c r="J8" s="1280"/>
      <c r="K8" s="1282" t="s">
        <v>256</v>
      </c>
      <c r="R8" s="6"/>
      <c r="S8" s="9"/>
    </row>
    <row r="9" spans="1:19" s="11" customFormat="1" ht="42.6" customHeight="1" x14ac:dyDescent="0.2">
      <c r="A9" s="1283"/>
      <c r="B9" s="1283"/>
      <c r="C9" s="863" t="s">
        <v>40</v>
      </c>
      <c r="D9" s="863" t="s">
        <v>468</v>
      </c>
      <c r="E9" s="863" t="s">
        <v>40</v>
      </c>
      <c r="F9" s="863" t="s">
        <v>468</v>
      </c>
      <c r="G9" s="863" t="s">
        <v>40</v>
      </c>
      <c r="H9" s="863" t="s">
        <v>469</v>
      </c>
      <c r="I9" s="863" t="s">
        <v>145</v>
      </c>
      <c r="J9" s="863" t="s">
        <v>146</v>
      </c>
      <c r="K9" s="1283"/>
    </row>
    <row r="10" spans="1:19" x14ac:dyDescent="0.2">
      <c r="A10" s="239">
        <v>1</v>
      </c>
      <c r="B10" s="239">
        <v>2</v>
      </c>
      <c r="C10" s="239">
        <v>3</v>
      </c>
      <c r="D10" s="239">
        <v>4</v>
      </c>
      <c r="E10" s="239">
        <v>5</v>
      </c>
      <c r="F10" s="239">
        <v>6</v>
      </c>
      <c r="G10" s="239">
        <v>7</v>
      </c>
      <c r="H10" s="239">
        <v>8</v>
      </c>
      <c r="I10" s="239">
        <v>9</v>
      </c>
      <c r="J10" s="239">
        <v>10</v>
      </c>
      <c r="K10" s="864">
        <v>11</v>
      </c>
      <c r="M10" s="11"/>
      <c r="N10" s="11"/>
      <c r="O10" s="11"/>
      <c r="P10" s="11"/>
    </row>
    <row r="11" spans="1:19" s="519" customFormat="1" ht="24.95" customHeight="1" x14ac:dyDescent="0.2">
      <c r="A11" s="395">
        <v>1</v>
      </c>
      <c r="B11" s="501" t="s">
        <v>382</v>
      </c>
      <c r="C11" s="984">
        <v>1757</v>
      </c>
      <c r="D11" s="985">
        <v>1691.64</v>
      </c>
      <c r="E11" s="984">
        <v>1722</v>
      </c>
      <c r="F11" s="985">
        <v>1639.0725000000002</v>
      </c>
      <c r="G11" s="984">
        <v>16</v>
      </c>
      <c r="H11" s="985">
        <v>23.76</v>
      </c>
      <c r="I11" s="317">
        <f>C11-E11-G11</f>
        <v>19</v>
      </c>
      <c r="J11" s="985">
        <f>D11-F11-H11</f>
        <v>28.80749999999988</v>
      </c>
      <c r="K11" s="275">
        <v>27</v>
      </c>
      <c r="L11" s="869"/>
      <c r="M11" s="11"/>
      <c r="N11" s="11"/>
      <c r="O11" s="11"/>
      <c r="P11" s="11"/>
    </row>
    <row r="12" spans="1:19" s="519" customFormat="1" ht="24.95" customHeight="1" x14ac:dyDescent="0.2">
      <c r="A12" s="395">
        <v>2</v>
      </c>
      <c r="B12" s="501" t="s">
        <v>383</v>
      </c>
      <c r="C12" s="984">
        <v>754</v>
      </c>
      <c r="D12" s="985">
        <v>748.68</v>
      </c>
      <c r="E12" s="984">
        <v>741</v>
      </c>
      <c r="F12" s="985">
        <v>731.76749999999993</v>
      </c>
      <c r="G12" s="984">
        <v>2</v>
      </c>
      <c r="H12" s="985">
        <v>2.0249999999999999</v>
      </c>
      <c r="I12" s="984">
        <f t="shared" ref="I12:I23" si="0">C12-E12-G12</f>
        <v>11</v>
      </c>
      <c r="J12" s="985">
        <f t="shared" ref="J12:J23" si="1">D12-F12-H12</f>
        <v>14.887500000000022</v>
      </c>
      <c r="K12" s="275">
        <v>22</v>
      </c>
      <c r="L12" s="869"/>
      <c r="M12" s="11"/>
      <c r="N12" s="11"/>
      <c r="O12" s="11"/>
      <c r="P12" s="11"/>
    </row>
    <row r="13" spans="1:19" s="519" customFormat="1" ht="24.95" customHeight="1" x14ac:dyDescent="0.2">
      <c r="A13" s="395">
        <v>3</v>
      </c>
      <c r="B13" s="501" t="s">
        <v>384</v>
      </c>
      <c r="C13" s="984">
        <v>1255</v>
      </c>
      <c r="D13" s="985">
        <v>1212.2475000000002</v>
      </c>
      <c r="E13" s="984">
        <v>1248</v>
      </c>
      <c r="F13" s="985">
        <v>1202.9625000000001</v>
      </c>
      <c r="G13" s="984">
        <v>6</v>
      </c>
      <c r="H13" s="985">
        <v>8.91</v>
      </c>
      <c r="I13" s="984">
        <f t="shared" si="0"/>
        <v>1</v>
      </c>
      <c r="J13" s="985">
        <f t="shared" si="1"/>
        <v>0.37500000000008171</v>
      </c>
      <c r="K13" s="275">
        <v>40</v>
      </c>
      <c r="L13" s="869"/>
      <c r="M13" s="11"/>
      <c r="N13" s="11"/>
      <c r="O13" s="11"/>
      <c r="P13" s="11"/>
    </row>
    <row r="14" spans="1:19" s="519" customFormat="1" ht="24.95" customHeight="1" x14ac:dyDescent="0.2">
      <c r="A14" s="395">
        <v>4</v>
      </c>
      <c r="B14" s="501" t="s">
        <v>385</v>
      </c>
      <c r="C14" s="984">
        <v>672</v>
      </c>
      <c r="D14" s="985">
        <v>666.15</v>
      </c>
      <c r="E14" s="984">
        <v>642</v>
      </c>
      <c r="F14" s="985">
        <v>626.79750000000001</v>
      </c>
      <c r="G14" s="984">
        <v>1</v>
      </c>
      <c r="H14" s="985">
        <v>1.4850000000000001</v>
      </c>
      <c r="I14" s="984">
        <f t="shared" si="0"/>
        <v>29</v>
      </c>
      <c r="J14" s="985">
        <f t="shared" si="1"/>
        <v>37.867499999999964</v>
      </c>
      <c r="K14" s="275">
        <v>31</v>
      </c>
      <c r="L14" s="869"/>
      <c r="M14" s="11"/>
      <c r="N14" s="11"/>
      <c r="O14" s="11"/>
      <c r="P14" s="11"/>
    </row>
    <row r="15" spans="1:19" s="519" customFormat="1" ht="24.95" customHeight="1" x14ac:dyDescent="0.2">
      <c r="A15" s="395">
        <v>5</v>
      </c>
      <c r="B15" s="501" t="s">
        <v>386</v>
      </c>
      <c r="C15" s="984">
        <v>1200</v>
      </c>
      <c r="D15" s="985">
        <v>1059.7874999999999</v>
      </c>
      <c r="E15" s="984">
        <v>1196</v>
      </c>
      <c r="F15" s="985">
        <v>1054.7925</v>
      </c>
      <c r="G15" s="984">
        <v>4</v>
      </c>
      <c r="H15" s="985">
        <v>4.9950000000000001</v>
      </c>
      <c r="I15" s="984">
        <f t="shared" si="0"/>
        <v>0</v>
      </c>
      <c r="J15" s="985">
        <f t="shared" si="1"/>
        <v>-1.092459456231154E-13</v>
      </c>
      <c r="K15" s="275">
        <v>90</v>
      </c>
      <c r="L15" s="869"/>
      <c r="M15" s="11"/>
      <c r="N15" s="11"/>
      <c r="O15" s="11"/>
      <c r="P15" s="11"/>
    </row>
    <row r="16" spans="1:19" s="519" customFormat="1" ht="24.95" customHeight="1" x14ac:dyDescent="0.2">
      <c r="A16" s="395">
        <v>6</v>
      </c>
      <c r="B16" s="501" t="s">
        <v>387</v>
      </c>
      <c r="C16" s="984">
        <v>919</v>
      </c>
      <c r="D16" s="985">
        <v>848.24249999999995</v>
      </c>
      <c r="E16" s="984">
        <v>905</v>
      </c>
      <c r="F16" s="985">
        <v>837.63</v>
      </c>
      <c r="G16" s="984">
        <v>7</v>
      </c>
      <c r="H16" s="985">
        <v>9.7650000000000006</v>
      </c>
      <c r="I16" s="984">
        <f t="shared" si="0"/>
        <v>7</v>
      </c>
      <c r="J16" s="985">
        <f t="shared" si="1"/>
        <v>0.84749999999995396</v>
      </c>
      <c r="K16" s="275">
        <v>36</v>
      </c>
      <c r="L16" s="869"/>
      <c r="M16" s="11"/>
      <c r="N16" s="11"/>
      <c r="O16" s="11"/>
      <c r="P16" s="11"/>
    </row>
    <row r="17" spans="1:16" s="519" customFormat="1" ht="24.95" customHeight="1" x14ac:dyDescent="0.2">
      <c r="A17" s="395">
        <v>7</v>
      </c>
      <c r="B17" s="501" t="s">
        <v>388</v>
      </c>
      <c r="C17" s="984">
        <v>1318</v>
      </c>
      <c r="D17" s="985">
        <v>1211.8575000000001</v>
      </c>
      <c r="E17" s="984">
        <v>1315</v>
      </c>
      <c r="F17" s="985">
        <v>1208.8200000000002</v>
      </c>
      <c r="G17" s="984">
        <v>3</v>
      </c>
      <c r="H17" s="985">
        <v>3.0375000000000001</v>
      </c>
      <c r="I17" s="984">
        <f t="shared" si="0"/>
        <v>0</v>
      </c>
      <c r="J17" s="985">
        <f t="shared" si="1"/>
        <v>-9.1038288019262836E-14</v>
      </c>
      <c r="K17" s="275">
        <v>69</v>
      </c>
      <c r="L17" s="869"/>
      <c r="M17" s="11"/>
      <c r="N17" s="11"/>
      <c r="O17" s="11"/>
      <c r="P17" s="11"/>
    </row>
    <row r="18" spans="1:16" s="519" customFormat="1" ht="24.95" customHeight="1" x14ac:dyDescent="0.2">
      <c r="A18" s="395">
        <v>8</v>
      </c>
      <c r="B18" s="501" t="s">
        <v>389</v>
      </c>
      <c r="C18" s="984">
        <v>1950</v>
      </c>
      <c r="D18" s="985">
        <v>1815.4575</v>
      </c>
      <c r="E18" s="984">
        <v>1910</v>
      </c>
      <c r="F18" s="985">
        <v>1755.105</v>
      </c>
      <c r="G18" s="984">
        <v>5</v>
      </c>
      <c r="H18" s="985">
        <v>7.4249999999999998</v>
      </c>
      <c r="I18" s="984">
        <f t="shared" si="0"/>
        <v>35</v>
      </c>
      <c r="J18" s="985">
        <f t="shared" si="1"/>
        <v>52.927499999999966</v>
      </c>
      <c r="K18" s="275">
        <v>22</v>
      </c>
      <c r="L18" s="869"/>
      <c r="M18" s="11"/>
      <c r="N18" s="11"/>
      <c r="O18" s="11"/>
      <c r="P18" s="11"/>
    </row>
    <row r="19" spans="1:16" s="519" customFormat="1" ht="24.95" customHeight="1" x14ac:dyDescent="0.2">
      <c r="A19" s="395">
        <v>9</v>
      </c>
      <c r="B19" s="501" t="s">
        <v>390</v>
      </c>
      <c r="C19" s="984">
        <v>1428</v>
      </c>
      <c r="D19" s="985">
        <v>1384.4324999999999</v>
      </c>
      <c r="E19" s="984">
        <v>1427</v>
      </c>
      <c r="F19" s="985">
        <v>1383.4199999999998</v>
      </c>
      <c r="G19" s="984">
        <v>1</v>
      </c>
      <c r="H19" s="985">
        <v>1.0125</v>
      </c>
      <c r="I19" s="984">
        <f t="shared" si="0"/>
        <v>0</v>
      </c>
      <c r="J19" s="985">
        <f t="shared" si="1"/>
        <v>4.5519144009631418E-14</v>
      </c>
      <c r="K19" s="275">
        <v>66</v>
      </c>
      <c r="L19" s="869"/>
      <c r="M19" s="11"/>
      <c r="N19" s="11"/>
      <c r="O19" s="11"/>
      <c r="P19" s="11"/>
    </row>
    <row r="20" spans="1:16" s="519" customFormat="1" ht="24.95" customHeight="1" x14ac:dyDescent="0.2">
      <c r="A20" s="395">
        <v>10</v>
      </c>
      <c r="B20" s="501" t="s">
        <v>391</v>
      </c>
      <c r="C20" s="984">
        <v>733</v>
      </c>
      <c r="D20" s="985">
        <v>733.77750000000003</v>
      </c>
      <c r="E20" s="984">
        <v>718</v>
      </c>
      <c r="F20" s="985">
        <v>718.524</v>
      </c>
      <c r="G20" s="984">
        <v>6</v>
      </c>
      <c r="H20" s="985">
        <v>8.4375</v>
      </c>
      <c r="I20" s="984">
        <f t="shared" si="0"/>
        <v>9</v>
      </c>
      <c r="J20" s="985">
        <f t="shared" si="1"/>
        <v>6.8160000000000309</v>
      </c>
      <c r="K20" s="275">
        <v>54</v>
      </c>
      <c r="L20" s="869"/>
      <c r="M20" s="11"/>
      <c r="N20" s="11"/>
      <c r="O20" s="11"/>
      <c r="P20" s="11"/>
    </row>
    <row r="21" spans="1:16" s="519" customFormat="1" ht="24.95" customHeight="1" x14ac:dyDescent="0.2">
      <c r="A21" s="395">
        <v>11</v>
      </c>
      <c r="B21" s="501" t="s">
        <v>392</v>
      </c>
      <c r="C21" s="984">
        <v>1879</v>
      </c>
      <c r="D21" s="985">
        <v>1714.125</v>
      </c>
      <c r="E21" s="984">
        <v>1830</v>
      </c>
      <c r="F21" s="985">
        <v>1659.9074999999998</v>
      </c>
      <c r="G21" s="984">
        <v>15</v>
      </c>
      <c r="H21" s="985">
        <v>22.274999999999999</v>
      </c>
      <c r="I21" s="984">
        <f t="shared" si="0"/>
        <v>34</v>
      </c>
      <c r="J21" s="985">
        <f t="shared" si="1"/>
        <v>31.942500000000202</v>
      </c>
      <c r="K21" s="275">
        <v>72</v>
      </c>
      <c r="L21" s="869"/>
      <c r="M21" s="11"/>
      <c r="N21" s="11"/>
      <c r="O21" s="11"/>
      <c r="P21" s="11"/>
    </row>
    <row r="22" spans="1:16" s="519" customFormat="1" ht="24.95" customHeight="1" x14ac:dyDescent="0.2">
      <c r="A22" s="395">
        <v>12</v>
      </c>
      <c r="B22" s="501" t="s">
        <v>393</v>
      </c>
      <c r="C22" s="984">
        <v>1134</v>
      </c>
      <c r="D22" s="985">
        <v>1091.385</v>
      </c>
      <c r="E22" s="984">
        <v>1100</v>
      </c>
      <c r="F22" s="985">
        <v>1035.135</v>
      </c>
      <c r="G22" s="984">
        <v>8</v>
      </c>
      <c r="H22" s="985">
        <v>10.32</v>
      </c>
      <c r="I22" s="984">
        <f t="shared" si="0"/>
        <v>26</v>
      </c>
      <c r="J22" s="985">
        <f t="shared" si="1"/>
        <v>45.93</v>
      </c>
      <c r="K22" s="275">
        <v>46</v>
      </c>
      <c r="L22" s="869"/>
      <c r="M22" s="11"/>
      <c r="N22" s="11"/>
      <c r="O22" s="11"/>
      <c r="P22" s="11"/>
    </row>
    <row r="23" spans="1:16" s="519" customFormat="1" ht="24.95" customHeight="1" x14ac:dyDescent="0.2">
      <c r="A23" s="395">
        <v>13</v>
      </c>
      <c r="B23" s="501" t="s">
        <v>394</v>
      </c>
      <c r="C23" s="984">
        <v>934</v>
      </c>
      <c r="D23" s="985">
        <v>822.08249999999998</v>
      </c>
      <c r="E23" s="984">
        <v>927</v>
      </c>
      <c r="F23" s="985">
        <v>811.6875</v>
      </c>
      <c r="G23" s="984">
        <v>7</v>
      </c>
      <c r="H23" s="985">
        <v>10.395</v>
      </c>
      <c r="I23" s="984">
        <f t="shared" si="0"/>
        <v>0</v>
      </c>
      <c r="J23" s="985">
        <f t="shared" si="1"/>
        <v>-1.7763568394002505E-14</v>
      </c>
      <c r="K23" s="275">
        <v>53</v>
      </c>
      <c r="L23" s="869"/>
      <c r="M23" s="11"/>
      <c r="N23" s="11"/>
      <c r="O23" s="11"/>
      <c r="P23" s="11"/>
    </row>
    <row r="24" spans="1:16" s="20" customFormat="1" ht="24.95" customHeight="1" x14ac:dyDescent="0.2">
      <c r="A24" s="864" t="s">
        <v>18</v>
      </c>
      <c r="B24" s="864"/>
      <c r="C24" s="864">
        <f t="shared" ref="C24:K24" si="2">SUM(C11:C23)</f>
        <v>15933</v>
      </c>
      <c r="D24" s="192">
        <f t="shared" si="2"/>
        <v>14999.865</v>
      </c>
      <c r="E24" s="864">
        <f t="shared" si="2"/>
        <v>15681</v>
      </c>
      <c r="F24" s="192">
        <f t="shared" si="2"/>
        <v>14665.621499999999</v>
      </c>
      <c r="G24" s="864">
        <f t="shared" si="2"/>
        <v>81</v>
      </c>
      <c r="H24" s="983">
        <f t="shared" si="2"/>
        <v>113.84249999999999</v>
      </c>
      <c r="I24" s="864">
        <f t="shared" si="2"/>
        <v>171</v>
      </c>
      <c r="J24" s="192">
        <f t="shared" si="2"/>
        <v>220.40099999999993</v>
      </c>
      <c r="K24" s="864">
        <f t="shared" si="2"/>
        <v>628</v>
      </c>
      <c r="L24" s="869"/>
      <c r="M24" s="11"/>
      <c r="N24" s="11"/>
      <c r="O24" s="11"/>
      <c r="P24" s="11"/>
    </row>
    <row r="25" spans="1:16" s="9" customFormat="1" x14ac:dyDescent="0.2">
      <c r="A25" s="1470"/>
      <c r="B25" s="1482"/>
      <c r="C25" s="1482"/>
      <c r="D25" s="1482"/>
      <c r="E25" s="1482"/>
      <c r="F25" s="1482"/>
      <c r="G25" s="1482"/>
      <c r="H25" s="1482"/>
      <c r="I25" s="1482"/>
      <c r="J25" s="1482"/>
      <c r="K25" s="1482"/>
      <c r="M25" s="11"/>
      <c r="N25" s="11"/>
      <c r="O25" s="11"/>
      <c r="P25" s="11"/>
    </row>
    <row r="26" spans="1:16" s="9" customFormat="1" ht="30" customHeight="1" x14ac:dyDescent="0.2">
      <c r="A26" s="1470"/>
      <c r="B26" s="1482"/>
      <c r="C26" s="1482"/>
      <c r="D26" s="1482"/>
      <c r="E26" s="1482"/>
      <c r="F26" s="1482"/>
      <c r="G26" s="1482"/>
      <c r="H26" s="1482"/>
      <c r="I26" s="1482"/>
      <c r="J26" s="1482"/>
      <c r="K26" s="1482"/>
      <c r="M26" s="11"/>
      <c r="N26" s="11"/>
      <c r="O26" s="11"/>
      <c r="P26" s="11"/>
    </row>
    <row r="27" spans="1:16" s="9" customFormat="1" ht="33.75" customHeight="1" x14ac:dyDescent="0.2">
      <c r="A27" s="1472"/>
      <c r="B27" s="1472"/>
      <c r="C27" s="1472"/>
      <c r="D27" s="1472"/>
      <c r="E27" s="1472"/>
      <c r="F27" s="1472"/>
      <c r="G27" s="1472"/>
      <c r="H27" s="1472"/>
      <c r="I27" s="1472"/>
      <c r="J27" s="1472"/>
      <c r="K27" s="1472"/>
      <c r="M27" s="11"/>
      <c r="N27" s="11"/>
      <c r="O27" s="11"/>
      <c r="P27" s="11"/>
    </row>
    <row r="28" spans="1:16" s="9" customFormat="1" x14ac:dyDescent="0.2">
      <c r="A28" s="7"/>
      <c r="C28" s="982"/>
      <c r="D28" s="982"/>
      <c r="E28" s="982"/>
      <c r="F28" s="982"/>
      <c r="G28" s="982"/>
      <c r="H28" s="982"/>
      <c r="I28" s="982"/>
      <c r="J28" s="982"/>
      <c r="K28" s="982"/>
    </row>
    <row r="29" spans="1:16" s="866" customFormat="1" ht="13.9" customHeight="1" x14ac:dyDescent="0.2">
      <c r="B29" s="865"/>
      <c r="C29" s="865"/>
      <c r="D29" s="865"/>
      <c r="E29" s="865"/>
      <c r="F29" s="9"/>
      <c r="G29" s="865"/>
      <c r="H29" s="865"/>
      <c r="J29" s="1216" t="s">
        <v>12</v>
      </c>
      <c r="K29" s="1216"/>
      <c r="L29" s="865"/>
      <c r="M29" s="865"/>
      <c r="N29" s="865"/>
      <c r="O29" s="865"/>
      <c r="P29" s="865"/>
    </row>
    <row r="30" spans="1:16" s="866" customFormat="1" ht="13.15" customHeight="1" x14ac:dyDescent="0.2">
      <c r="A30" s="1302" t="s">
        <v>13</v>
      </c>
      <c r="B30" s="1302"/>
      <c r="C30" s="1302"/>
      <c r="D30" s="1302"/>
      <c r="E30" s="1302"/>
      <c r="F30" s="1302"/>
      <c r="G30" s="1302"/>
      <c r="H30" s="1302"/>
      <c r="I30" s="1302"/>
      <c r="J30" s="1302"/>
      <c r="K30" s="1302"/>
      <c r="L30" s="865"/>
      <c r="M30" s="865"/>
      <c r="N30" s="865"/>
      <c r="O30" s="865"/>
      <c r="P30" s="865"/>
    </row>
    <row r="31" spans="1:16" s="866" customFormat="1" ht="13.15" customHeight="1" x14ac:dyDescent="0.2">
      <c r="A31" s="1302" t="s">
        <v>607</v>
      </c>
      <c r="B31" s="1302"/>
      <c r="C31" s="1302"/>
      <c r="D31" s="1302"/>
      <c r="E31" s="1302"/>
      <c r="F31" s="1302"/>
      <c r="G31" s="1302"/>
      <c r="H31" s="1302"/>
      <c r="I31" s="1302"/>
      <c r="J31" s="1302"/>
      <c r="K31" s="1302"/>
      <c r="L31" s="865"/>
      <c r="M31" s="865"/>
      <c r="N31" s="865"/>
      <c r="O31" s="865"/>
      <c r="P31" s="865"/>
    </row>
    <row r="32" spans="1:16" s="866" customFormat="1" x14ac:dyDescent="0.2">
      <c r="A32" s="11" t="s">
        <v>604</v>
      </c>
      <c r="B32" s="11"/>
      <c r="C32" s="11"/>
      <c r="D32" s="11"/>
      <c r="E32" s="11"/>
      <c r="F32" s="11"/>
      <c r="I32" s="24"/>
      <c r="J32" s="24" t="s">
        <v>23</v>
      </c>
    </row>
    <row r="33" spans="1:10" s="866" customFormat="1" x14ac:dyDescent="0.2">
      <c r="A33" s="11"/>
    </row>
    <row r="34" spans="1:10" x14ac:dyDescent="0.2">
      <c r="A34" s="1291"/>
      <c r="B34" s="1291"/>
      <c r="C34" s="1291"/>
      <c r="D34" s="1291"/>
      <c r="E34" s="1291"/>
      <c r="F34" s="1291"/>
      <c r="G34" s="1291"/>
      <c r="H34" s="1291"/>
      <c r="I34" s="1291"/>
      <c r="J34" s="1291"/>
    </row>
  </sheetData>
  <mergeCells count="21">
    <mergeCell ref="D1:E1"/>
    <mergeCell ref="A2:K2"/>
    <mergeCell ref="A3:K3"/>
    <mergeCell ref="A4:K4"/>
    <mergeCell ref="A6:C6"/>
    <mergeCell ref="E6:H6"/>
    <mergeCell ref="C7:J7"/>
    <mergeCell ref="A8:A9"/>
    <mergeCell ref="B8:B9"/>
    <mergeCell ref="C8:D8"/>
    <mergeCell ref="E8:F8"/>
    <mergeCell ref="G8:H8"/>
    <mergeCell ref="I8:J8"/>
    <mergeCell ref="A31:K31"/>
    <mergeCell ref="A34:J34"/>
    <mergeCell ref="K8:K9"/>
    <mergeCell ref="A25:K25"/>
    <mergeCell ref="A26:K26"/>
    <mergeCell ref="A27:K27"/>
    <mergeCell ref="J29:K29"/>
    <mergeCell ref="A30:K30"/>
  </mergeCells>
  <printOptions horizontalCentered="1"/>
  <pageMargins left="0.53" right="0.5" top="0.23622047244094491" bottom="0" header="0.31496062992125984" footer="0.31496062992125984"/>
  <pageSetup paperSize="9" scale="8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2:S35"/>
  <sheetViews>
    <sheetView view="pageBreakPreview" topLeftCell="A15" zoomScale="90" zoomScaleSheetLayoutView="90" workbookViewId="0">
      <selection activeCell="D25" sqref="D25"/>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23.42578125" customWidth="1"/>
  </cols>
  <sheetData>
    <row r="2" spans="1:19" ht="15" customHeight="1" x14ac:dyDescent="0.2">
      <c r="D2" s="1191"/>
      <c r="E2" s="1191"/>
      <c r="H2" s="32"/>
      <c r="J2" s="1485" t="s">
        <v>70</v>
      </c>
      <c r="K2" s="1485"/>
    </row>
    <row r="3" spans="1:19" ht="15" x14ac:dyDescent="0.2">
      <c r="A3" s="1296" t="s">
        <v>0</v>
      </c>
      <c r="B3" s="1296"/>
      <c r="C3" s="1296"/>
      <c r="D3" s="1296"/>
      <c r="E3" s="1296"/>
      <c r="F3" s="1296"/>
      <c r="G3" s="1296"/>
      <c r="H3" s="1296"/>
      <c r="I3" s="1296"/>
      <c r="J3" s="1296"/>
      <c r="K3" s="1296"/>
    </row>
    <row r="4" spans="1:19" ht="15.75" x14ac:dyDescent="0.25">
      <c r="A4" s="1273" t="s">
        <v>985</v>
      </c>
      <c r="B4" s="1273"/>
      <c r="C4" s="1273"/>
      <c r="D4" s="1273"/>
      <c r="E4" s="1273"/>
      <c r="F4" s="1273"/>
      <c r="G4" s="1273"/>
      <c r="H4" s="1273"/>
      <c r="I4" s="1273"/>
      <c r="J4" s="1273"/>
      <c r="K4" s="1273"/>
      <c r="L4" s="67"/>
      <c r="M4" s="67"/>
      <c r="N4" s="67"/>
      <c r="O4" s="67"/>
      <c r="P4" s="67"/>
      <c r="Q4" s="67"/>
    </row>
    <row r="5" spans="1:19" s="12" customFormat="1" ht="18.75" customHeight="1" x14ac:dyDescent="0.2">
      <c r="A5" s="1486" t="s">
        <v>221</v>
      </c>
      <c r="B5" s="1486"/>
      <c r="C5" s="1486"/>
      <c r="D5" s="1486"/>
      <c r="E5" s="1486"/>
      <c r="F5" s="1486"/>
      <c r="G5" s="1486"/>
      <c r="H5" s="1486"/>
      <c r="I5" s="1486"/>
      <c r="J5" s="1486"/>
      <c r="K5" s="1486"/>
      <c r="L5" s="178"/>
    </row>
    <row r="6" spans="1:19" s="12" customFormat="1" ht="15.75" customHeight="1" x14ac:dyDescent="0.25">
      <c r="A6" s="35"/>
      <c r="B6" s="35"/>
      <c r="C6" s="35"/>
      <c r="D6" s="35"/>
      <c r="E6" s="35"/>
      <c r="F6" s="35"/>
      <c r="G6" s="35"/>
      <c r="H6" s="35"/>
      <c r="I6" s="35"/>
      <c r="J6" s="35"/>
    </row>
    <row r="7" spans="1:19" s="12" customFormat="1" x14ac:dyDescent="0.2">
      <c r="A7" s="1206" t="s">
        <v>452</v>
      </c>
      <c r="B7" s="1206"/>
      <c r="C7" s="1206"/>
      <c r="J7" s="24"/>
      <c r="K7" s="24" t="s">
        <v>1069</v>
      </c>
    </row>
    <row r="8" spans="1:19" s="10" customFormat="1" ht="15.75" hidden="1" x14ac:dyDescent="0.25">
      <c r="C8" s="1296" t="s">
        <v>15</v>
      </c>
      <c r="D8" s="1296"/>
      <c r="E8" s="1296"/>
      <c r="F8" s="1296"/>
      <c r="G8" s="1296"/>
      <c r="H8" s="1296"/>
      <c r="I8" s="1296"/>
      <c r="J8" s="1296"/>
    </row>
    <row r="9" spans="1:19" ht="53.25" customHeight="1" x14ac:dyDescent="0.2">
      <c r="A9" s="1282" t="s">
        <v>25</v>
      </c>
      <c r="B9" s="1282" t="s">
        <v>37</v>
      </c>
      <c r="C9" s="1305" t="s">
        <v>1070</v>
      </c>
      <c r="D9" s="1307"/>
      <c r="E9" s="1305" t="s">
        <v>685</v>
      </c>
      <c r="F9" s="1307"/>
      <c r="G9" s="1305" t="s">
        <v>39</v>
      </c>
      <c r="H9" s="1307"/>
      <c r="I9" s="1280" t="s">
        <v>110</v>
      </c>
      <c r="J9" s="1280"/>
      <c r="K9" s="1282" t="s">
        <v>257</v>
      </c>
      <c r="R9" s="6"/>
      <c r="S9" s="9"/>
    </row>
    <row r="10" spans="1:19" s="11" customFormat="1" ht="46.5" customHeight="1" x14ac:dyDescent="0.2">
      <c r="A10" s="1283"/>
      <c r="B10" s="1283"/>
      <c r="C10" s="183" t="s">
        <v>40</v>
      </c>
      <c r="D10" s="183" t="s">
        <v>109</v>
      </c>
      <c r="E10" s="183" t="s">
        <v>40</v>
      </c>
      <c r="F10" s="183" t="s">
        <v>109</v>
      </c>
      <c r="G10" s="183" t="s">
        <v>40</v>
      </c>
      <c r="H10" s="183" t="s">
        <v>109</v>
      </c>
      <c r="I10" s="183" t="s">
        <v>145</v>
      </c>
      <c r="J10" s="183" t="s">
        <v>146</v>
      </c>
      <c r="K10" s="1283"/>
    </row>
    <row r="11" spans="1:19" x14ac:dyDescent="0.2">
      <c r="A11" s="206">
        <v>1</v>
      </c>
      <c r="B11" s="206">
        <v>2</v>
      </c>
      <c r="C11" s="206">
        <v>3</v>
      </c>
      <c r="D11" s="206">
        <v>4</v>
      </c>
      <c r="E11" s="206">
        <v>5</v>
      </c>
      <c r="F11" s="206">
        <v>6</v>
      </c>
      <c r="G11" s="206">
        <v>7</v>
      </c>
      <c r="H11" s="206">
        <v>8</v>
      </c>
      <c r="I11" s="206">
        <v>9</v>
      </c>
      <c r="J11" s="206">
        <v>10</v>
      </c>
      <c r="K11" s="206">
        <v>11</v>
      </c>
      <c r="M11" s="11"/>
      <c r="N11" s="11"/>
    </row>
    <row r="12" spans="1:19" ht="24.95" customHeight="1" x14ac:dyDescent="0.2">
      <c r="A12" s="182">
        <v>1</v>
      </c>
      <c r="B12" s="213" t="s">
        <v>382</v>
      </c>
      <c r="C12" s="206">
        <v>1974</v>
      </c>
      <c r="D12" s="240">
        <f>C12*5000/100000</f>
        <v>98.7</v>
      </c>
      <c r="E12" s="206">
        <v>1974</v>
      </c>
      <c r="F12" s="206">
        <f>E12*5000/100000</f>
        <v>98.7</v>
      </c>
      <c r="G12" s="206">
        <v>0</v>
      </c>
      <c r="H12" s="240">
        <f>G12*5000/100000</f>
        <v>0</v>
      </c>
      <c r="I12" s="206">
        <f>C12-E12-G12</f>
        <v>0</v>
      </c>
      <c r="J12" s="240">
        <f>D12-F12-H12</f>
        <v>0</v>
      </c>
      <c r="K12" s="1389" t="s">
        <v>10</v>
      </c>
      <c r="M12" s="11"/>
      <c r="N12" s="11"/>
    </row>
    <row r="13" spans="1:19" ht="24.95" customHeight="1" x14ac:dyDescent="0.2">
      <c r="A13" s="182">
        <v>2</v>
      </c>
      <c r="B13" s="213" t="s">
        <v>383</v>
      </c>
      <c r="C13" s="206">
        <v>840</v>
      </c>
      <c r="D13" s="240">
        <f t="shared" ref="D13:D24" si="0">C13*5000/100000</f>
        <v>42</v>
      </c>
      <c r="E13" s="206">
        <v>840</v>
      </c>
      <c r="F13" s="206">
        <f t="shared" ref="F13:F24" si="1">E13*5000/100000</f>
        <v>42</v>
      </c>
      <c r="G13" s="206">
        <v>0</v>
      </c>
      <c r="H13" s="240">
        <f t="shared" ref="H13:H24" si="2">G13*5000/100000</f>
        <v>0</v>
      </c>
      <c r="I13" s="206">
        <f t="shared" ref="I13:I24" si="3">C13-E13-G13</f>
        <v>0</v>
      </c>
      <c r="J13" s="240">
        <f t="shared" ref="J13:J24" si="4">D13-F13-H13</f>
        <v>0</v>
      </c>
      <c r="K13" s="1487"/>
      <c r="M13" s="11"/>
      <c r="N13" s="11"/>
    </row>
    <row r="14" spans="1:19" ht="24.95" customHeight="1" x14ac:dyDescent="0.2">
      <c r="A14" s="182">
        <v>3</v>
      </c>
      <c r="B14" s="213" t="s">
        <v>384</v>
      </c>
      <c r="C14" s="206">
        <v>1474</v>
      </c>
      <c r="D14" s="240">
        <f t="shared" si="0"/>
        <v>73.7</v>
      </c>
      <c r="E14" s="206">
        <v>1474</v>
      </c>
      <c r="F14" s="206">
        <f t="shared" si="1"/>
        <v>73.7</v>
      </c>
      <c r="G14" s="206">
        <v>0</v>
      </c>
      <c r="H14" s="240">
        <f t="shared" si="2"/>
        <v>0</v>
      </c>
      <c r="I14" s="206">
        <f t="shared" si="3"/>
        <v>0</v>
      </c>
      <c r="J14" s="240">
        <f t="shared" si="4"/>
        <v>0</v>
      </c>
      <c r="K14" s="1487"/>
      <c r="M14" s="11"/>
      <c r="N14" s="11"/>
    </row>
    <row r="15" spans="1:19" ht="24.95" customHeight="1" x14ac:dyDescent="0.2">
      <c r="A15" s="182">
        <v>4</v>
      </c>
      <c r="B15" s="213" t="s">
        <v>385</v>
      </c>
      <c r="C15" s="206">
        <v>728</v>
      </c>
      <c r="D15" s="240">
        <f t="shared" si="0"/>
        <v>36.4</v>
      </c>
      <c r="E15" s="206">
        <v>728</v>
      </c>
      <c r="F15" s="206">
        <f t="shared" si="1"/>
        <v>36.4</v>
      </c>
      <c r="G15" s="206">
        <v>0</v>
      </c>
      <c r="H15" s="240">
        <f t="shared" si="2"/>
        <v>0</v>
      </c>
      <c r="I15" s="206">
        <f t="shared" si="3"/>
        <v>0</v>
      </c>
      <c r="J15" s="240">
        <f t="shared" si="4"/>
        <v>0</v>
      </c>
      <c r="K15" s="1487"/>
      <c r="M15" s="11"/>
      <c r="N15" s="11"/>
    </row>
    <row r="16" spans="1:19" ht="24.95" customHeight="1" x14ac:dyDescent="0.2">
      <c r="A16" s="182">
        <v>5</v>
      </c>
      <c r="B16" s="215" t="s">
        <v>386</v>
      </c>
      <c r="C16" s="206">
        <v>1428</v>
      </c>
      <c r="D16" s="240">
        <f t="shared" si="0"/>
        <v>71.400000000000006</v>
      </c>
      <c r="E16" s="206">
        <v>1428</v>
      </c>
      <c r="F16" s="206">
        <f t="shared" si="1"/>
        <v>71.400000000000006</v>
      </c>
      <c r="G16" s="206">
        <v>0</v>
      </c>
      <c r="H16" s="240">
        <f t="shared" si="2"/>
        <v>0</v>
      </c>
      <c r="I16" s="206">
        <f t="shared" si="3"/>
        <v>0</v>
      </c>
      <c r="J16" s="240">
        <f t="shared" si="4"/>
        <v>0</v>
      </c>
      <c r="K16" s="1487"/>
      <c r="M16" s="11"/>
      <c r="N16" s="11"/>
    </row>
    <row r="17" spans="1:15" ht="24.95" customHeight="1" x14ac:dyDescent="0.2">
      <c r="A17" s="182">
        <v>6</v>
      </c>
      <c r="B17" s="213" t="s">
        <v>387</v>
      </c>
      <c r="C17" s="206">
        <v>1031</v>
      </c>
      <c r="D17" s="240">
        <f t="shared" si="0"/>
        <v>51.55</v>
      </c>
      <c r="E17" s="206">
        <v>1031</v>
      </c>
      <c r="F17" s="206">
        <f t="shared" si="1"/>
        <v>51.55</v>
      </c>
      <c r="G17" s="206">
        <v>0</v>
      </c>
      <c r="H17" s="240">
        <f t="shared" si="2"/>
        <v>0</v>
      </c>
      <c r="I17" s="206">
        <f t="shared" si="3"/>
        <v>0</v>
      </c>
      <c r="J17" s="240">
        <f t="shared" si="4"/>
        <v>0</v>
      </c>
      <c r="K17" s="1487"/>
      <c r="M17" s="11"/>
      <c r="N17" s="11"/>
    </row>
    <row r="18" spans="1:15" ht="24.95" customHeight="1" x14ac:dyDescent="0.2">
      <c r="A18" s="182">
        <v>7</v>
      </c>
      <c r="B18" s="215" t="s">
        <v>388</v>
      </c>
      <c r="C18" s="206">
        <v>1442</v>
      </c>
      <c r="D18" s="240">
        <f t="shared" si="0"/>
        <v>72.099999999999994</v>
      </c>
      <c r="E18" s="206">
        <v>1442</v>
      </c>
      <c r="F18" s="206">
        <f t="shared" si="1"/>
        <v>72.099999999999994</v>
      </c>
      <c r="G18" s="206">
        <v>0</v>
      </c>
      <c r="H18" s="240">
        <f t="shared" si="2"/>
        <v>0</v>
      </c>
      <c r="I18" s="206">
        <f t="shared" si="3"/>
        <v>0</v>
      </c>
      <c r="J18" s="240">
        <f t="shared" si="4"/>
        <v>0</v>
      </c>
      <c r="K18" s="1487"/>
      <c r="M18" s="11"/>
      <c r="N18" s="11"/>
    </row>
    <row r="19" spans="1:15" ht="24.95" customHeight="1" x14ac:dyDescent="0.2">
      <c r="A19" s="182">
        <v>8</v>
      </c>
      <c r="B19" s="213" t="s">
        <v>389</v>
      </c>
      <c r="C19" s="206">
        <v>2380</v>
      </c>
      <c r="D19" s="240">
        <f t="shared" si="0"/>
        <v>119</v>
      </c>
      <c r="E19" s="206">
        <v>2380</v>
      </c>
      <c r="F19" s="206">
        <f t="shared" si="1"/>
        <v>119</v>
      </c>
      <c r="G19" s="206">
        <v>0</v>
      </c>
      <c r="H19" s="240">
        <f t="shared" si="2"/>
        <v>0</v>
      </c>
      <c r="I19" s="206">
        <f t="shared" si="3"/>
        <v>0</v>
      </c>
      <c r="J19" s="240">
        <f t="shared" si="4"/>
        <v>0</v>
      </c>
      <c r="K19" s="1487"/>
      <c r="M19" s="11"/>
      <c r="N19" s="11"/>
    </row>
    <row r="20" spans="1:15" ht="24.95" customHeight="1" x14ac:dyDescent="0.2">
      <c r="A20" s="182">
        <v>9</v>
      </c>
      <c r="B20" s="213" t="s">
        <v>390</v>
      </c>
      <c r="C20" s="206">
        <v>1687</v>
      </c>
      <c r="D20" s="240">
        <f t="shared" si="0"/>
        <v>84.35</v>
      </c>
      <c r="E20" s="206">
        <v>1687</v>
      </c>
      <c r="F20" s="206">
        <f t="shared" si="1"/>
        <v>84.35</v>
      </c>
      <c r="G20" s="206">
        <v>0</v>
      </c>
      <c r="H20" s="240">
        <f t="shared" si="2"/>
        <v>0</v>
      </c>
      <c r="I20" s="206">
        <f t="shared" si="3"/>
        <v>0</v>
      </c>
      <c r="J20" s="240">
        <f t="shared" si="4"/>
        <v>0</v>
      </c>
      <c r="K20" s="1487"/>
      <c r="M20" s="11"/>
      <c r="N20" s="11"/>
    </row>
    <row r="21" spans="1:15" ht="24.95" customHeight="1" x14ac:dyDescent="0.2">
      <c r="A21" s="182">
        <v>10</v>
      </c>
      <c r="B21" s="213" t="s">
        <v>391</v>
      </c>
      <c r="C21" s="206">
        <v>835</v>
      </c>
      <c r="D21" s="240">
        <f t="shared" si="0"/>
        <v>41.75</v>
      </c>
      <c r="E21" s="206">
        <v>835</v>
      </c>
      <c r="F21" s="206">
        <f t="shared" si="1"/>
        <v>41.75</v>
      </c>
      <c r="G21" s="206">
        <v>0</v>
      </c>
      <c r="H21" s="240">
        <f t="shared" si="2"/>
        <v>0</v>
      </c>
      <c r="I21" s="206">
        <f t="shared" si="3"/>
        <v>0</v>
      </c>
      <c r="J21" s="240">
        <f t="shared" si="4"/>
        <v>0</v>
      </c>
      <c r="K21" s="1487"/>
      <c r="M21" s="11"/>
      <c r="N21" s="11"/>
      <c r="O21" s="993"/>
    </row>
    <row r="22" spans="1:15" ht="24.95" customHeight="1" x14ac:dyDescent="0.2">
      <c r="A22" s="182">
        <v>11</v>
      </c>
      <c r="B22" s="213" t="s">
        <v>392</v>
      </c>
      <c r="C22" s="206">
        <v>2115</v>
      </c>
      <c r="D22" s="240">
        <f t="shared" si="0"/>
        <v>105.75</v>
      </c>
      <c r="E22" s="206">
        <v>2115</v>
      </c>
      <c r="F22" s="206">
        <f t="shared" si="1"/>
        <v>105.75</v>
      </c>
      <c r="G22" s="206">
        <v>0</v>
      </c>
      <c r="H22" s="240">
        <f t="shared" si="2"/>
        <v>0</v>
      </c>
      <c r="I22" s="206">
        <f t="shared" si="3"/>
        <v>0</v>
      </c>
      <c r="J22" s="240">
        <f t="shared" si="4"/>
        <v>0</v>
      </c>
      <c r="K22" s="1487"/>
      <c r="M22" s="11"/>
      <c r="N22" s="11"/>
      <c r="O22" s="993"/>
    </row>
    <row r="23" spans="1:15" ht="24.95" customHeight="1" x14ac:dyDescent="0.2">
      <c r="A23" s="182">
        <v>12</v>
      </c>
      <c r="B23" s="213" t="s">
        <v>393</v>
      </c>
      <c r="C23" s="206">
        <v>1185</v>
      </c>
      <c r="D23" s="240">
        <f t="shared" si="0"/>
        <v>59.25</v>
      </c>
      <c r="E23" s="206">
        <v>1185</v>
      </c>
      <c r="F23" s="206">
        <f t="shared" si="1"/>
        <v>59.25</v>
      </c>
      <c r="G23" s="206">
        <v>0</v>
      </c>
      <c r="H23" s="240">
        <f t="shared" si="2"/>
        <v>0</v>
      </c>
      <c r="I23" s="206">
        <f t="shared" si="3"/>
        <v>0</v>
      </c>
      <c r="J23" s="240">
        <f t="shared" si="4"/>
        <v>0</v>
      </c>
      <c r="K23" s="1487"/>
      <c r="M23" s="11"/>
      <c r="N23" s="11"/>
      <c r="O23" s="993"/>
    </row>
    <row r="24" spans="1:15" s="9" customFormat="1" ht="24.95" customHeight="1" x14ac:dyDescent="0.2">
      <c r="A24" s="182">
        <v>13</v>
      </c>
      <c r="B24" s="213" t="s">
        <v>394</v>
      </c>
      <c r="C24" s="206">
        <v>1080</v>
      </c>
      <c r="D24" s="240">
        <f t="shared" si="0"/>
        <v>54</v>
      </c>
      <c r="E24" s="206">
        <v>1080</v>
      </c>
      <c r="F24" s="206">
        <f t="shared" si="1"/>
        <v>54</v>
      </c>
      <c r="G24" s="206">
        <v>0</v>
      </c>
      <c r="H24" s="240">
        <f t="shared" si="2"/>
        <v>0</v>
      </c>
      <c r="I24" s="206">
        <f t="shared" si="3"/>
        <v>0</v>
      </c>
      <c r="J24" s="240">
        <f t="shared" si="4"/>
        <v>0</v>
      </c>
      <c r="K24" s="1488"/>
      <c r="M24" s="11"/>
      <c r="N24" s="11"/>
    </row>
    <row r="25" spans="1:15" s="20" customFormat="1" ht="24.95" customHeight="1" x14ac:dyDescent="0.2">
      <c r="A25" s="182" t="s">
        <v>18</v>
      </c>
      <c r="B25" s="182"/>
      <c r="C25" s="182">
        <f>SUM(C12:C24)</f>
        <v>18199</v>
      </c>
      <c r="D25" s="182">
        <f t="shared" ref="D25:J25" si="5">SUM(D12:D24)</f>
        <v>909.95</v>
      </c>
      <c r="E25" s="182">
        <f t="shared" si="5"/>
        <v>18199</v>
      </c>
      <c r="F25" s="182">
        <f t="shared" si="5"/>
        <v>909.95</v>
      </c>
      <c r="G25" s="182">
        <f t="shared" si="5"/>
        <v>0</v>
      </c>
      <c r="H25" s="192">
        <f t="shared" si="5"/>
        <v>0</v>
      </c>
      <c r="I25" s="182">
        <f t="shared" si="5"/>
        <v>0</v>
      </c>
      <c r="J25" s="192">
        <f t="shared" si="5"/>
        <v>0</v>
      </c>
      <c r="K25" s="182"/>
      <c r="M25" s="11"/>
      <c r="N25" s="11"/>
    </row>
    <row r="26" spans="1:15" s="9" customFormat="1" x14ac:dyDescent="0.2">
      <c r="A26" s="7" t="s">
        <v>41</v>
      </c>
    </row>
    <row r="27" spans="1:15" s="9" customFormat="1" x14ac:dyDescent="0.2">
      <c r="A27" s="7"/>
    </row>
    <row r="28" spans="1:15" ht="15.75" customHeight="1" x14ac:dyDescent="0.2">
      <c r="C28" s="11"/>
      <c r="D28" s="175"/>
      <c r="E28" s="175"/>
      <c r="F28" s="175"/>
    </row>
    <row r="29" spans="1:15" x14ac:dyDescent="0.2">
      <c r="A29" s="1291"/>
      <c r="B29" s="1291"/>
      <c r="C29" s="1291"/>
      <c r="D29" s="1291"/>
      <c r="E29" s="1291"/>
      <c r="F29" s="1291"/>
      <c r="G29" s="1291"/>
      <c r="H29" s="1291"/>
      <c r="I29" s="1291"/>
      <c r="J29" s="1291"/>
    </row>
    <row r="30" spans="1:15" x14ac:dyDescent="0.2">
      <c r="A30" s="7"/>
      <c r="B30" s="9"/>
      <c r="C30" s="9"/>
      <c r="D30" s="9"/>
      <c r="E30" s="9"/>
      <c r="F30" s="9"/>
      <c r="G30" s="9"/>
      <c r="H30" s="9"/>
      <c r="I30" s="9"/>
      <c r="J30" s="9"/>
      <c r="K30" s="9"/>
    </row>
    <row r="31" spans="1:15" x14ac:dyDescent="0.2">
      <c r="A31" s="12"/>
      <c r="B31" s="52"/>
      <c r="C31" s="52"/>
      <c r="D31" s="52"/>
      <c r="E31" s="52"/>
      <c r="F31" s="52"/>
      <c r="G31" s="52"/>
      <c r="H31" s="52"/>
      <c r="I31" s="12"/>
      <c r="J31" s="1216" t="s">
        <v>12</v>
      </c>
      <c r="K31" s="1216"/>
    </row>
    <row r="32" spans="1:15" x14ac:dyDescent="0.2">
      <c r="A32" s="1302" t="s">
        <v>13</v>
      </c>
      <c r="B32" s="1302"/>
      <c r="C32" s="1302"/>
      <c r="D32" s="1302"/>
      <c r="E32" s="1302"/>
      <c r="F32" s="1302"/>
      <c r="G32" s="1302"/>
      <c r="H32" s="1302"/>
      <c r="I32" s="1302"/>
      <c r="J32" s="1302"/>
      <c r="K32" s="1302"/>
    </row>
    <row r="33" spans="1:11" x14ac:dyDescent="0.2">
      <c r="A33" s="1302" t="s">
        <v>607</v>
      </c>
      <c r="B33" s="1302"/>
      <c r="C33" s="1302"/>
      <c r="D33" s="1302"/>
      <c r="E33" s="1302"/>
      <c r="F33" s="1302"/>
      <c r="G33" s="1302"/>
      <c r="H33" s="1302"/>
      <c r="I33" s="1302"/>
      <c r="J33" s="1302"/>
      <c r="K33" s="1302"/>
    </row>
    <row r="34" spans="1:11" x14ac:dyDescent="0.2">
      <c r="A34" s="11" t="s">
        <v>604</v>
      </c>
      <c r="B34" s="11"/>
      <c r="C34" s="11"/>
      <c r="D34" s="11"/>
      <c r="E34" s="11"/>
      <c r="F34" s="11"/>
      <c r="G34" s="12"/>
      <c r="H34" s="12"/>
      <c r="I34" s="24"/>
      <c r="J34" s="24" t="s">
        <v>23</v>
      </c>
      <c r="K34" s="12"/>
    </row>
    <row r="35" spans="1:11" x14ac:dyDescent="0.2">
      <c r="A35" s="11"/>
      <c r="B35" s="12"/>
      <c r="C35" s="12"/>
      <c r="D35" s="12"/>
      <c r="E35" s="12"/>
      <c r="F35" s="12"/>
      <c r="G35" s="12"/>
      <c r="H35" s="12"/>
      <c r="I35" s="12"/>
      <c r="J35" s="12"/>
      <c r="K35" s="12"/>
    </row>
  </sheetData>
  <mergeCells count="19">
    <mergeCell ref="J31:K31"/>
    <mergeCell ref="A32:K32"/>
    <mergeCell ref="A33:K33"/>
    <mergeCell ref="A9:A10"/>
    <mergeCell ref="A29:J29"/>
    <mergeCell ref="K12:K24"/>
    <mergeCell ref="J2:K2"/>
    <mergeCell ref="I9:J9"/>
    <mergeCell ref="D2:E2"/>
    <mergeCell ref="G9:H9"/>
    <mergeCell ref="K9:K10"/>
    <mergeCell ref="C8:J8"/>
    <mergeCell ref="A7:C7"/>
    <mergeCell ref="A3:K3"/>
    <mergeCell ref="A4:K4"/>
    <mergeCell ref="A5:K5"/>
    <mergeCell ref="C9:D9"/>
    <mergeCell ref="B9:B10"/>
    <mergeCell ref="E9:F9"/>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FF00"/>
  </sheetPr>
  <dimension ref="A1:K31"/>
  <sheetViews>
    <sheetView view="pageBreakPreview" topLeftCell="A10" zoomScale="106" zoomScaleNormal="100" zoomScaleSheetLayoutView="106" workbookViewId="0">
      <selection activeCell="A25" sqref="A25"/>
    </sheetView>
  </sheetViews>
  <sheetFormatPr defaultRowHeight="12.75" x14ac:dyDescent="0.2"/>
  <cols>
    <col min="1" max="1" width="6.85546875" customWidth="1"/>
    <col min="2" max="2" width="14.140625" customWidth="1"/>
    <col min="3" max="3" width="10.42578125" customWidth="1"/>
    <col min="4" max="4" width="12.5703125" customWidth="1"/>
    <col min="5" max="5" width="11.42578125" customWidth="1"/>
    <col min="6" max="6" width="13.7109375" customWidth="1"/>
    <col min="7" max="7" width="10.7109375" customWidth="1"/>
    <col min="8" max="8" width="13.140625" customWidth="1"/>
    <col min="9" max="9" width="15" customWidth="1"/>
    <col min="10" max="10" width="16.28515625" customWidth="1"/>
    <col min="11" max="11" width="16.85546875" customWidth="1"/>
  </cols>
  <sheetData>
    <row r="1" spans="1:11" ht="15" x14ac:dyDescent="0.2">
      <c r="D1" s="1191"/>
      <c r="E1" s="1191"/>
      <c r="H1" s="32"/>
      <c r="J1" s="1276" t="s">
        <v>608</v>
      </c>
      <c r="K1" s="1276"/>
    </row>
    <row r="2" spans="1:11" ht="15" x14ac:dyDescent="0.2">
      <c r="A2" s="1296" t="s">
        <v>0</v>
      </c>
      <c r="B2" s="1296"/>
      <c r="C2" s="1296"/>
      <c r="D2" s="1296"/>
      <c r="E2" s="1296"/>
      <c r="F2" s="1296"/>
      <c r="G2" s="1296"/>
      <c r="H2" s="1296"/>
      <c r="I2" s="1296"/>
      <c r="J2" s="1296"/>
    </row>
    <row r="3" spans="1:11" ht="18" x14ac:dyDescent="0.25">
      <c r="A3" s="1370" t="s">
        <v>985</v>
      </c>
      <c r="B3" s="1370"/>
      <c r="C3" s="1370"/>
      <c r="D3" s="1370"/>
      <c r="E3" s="1370"/>
      <c r="F3" s="1370"/>
      <c r="G3" s="1370"/>
      <c r="H3" s="1370"/>
      <c r="I3" s="1370"/>
      <c r="J3" s="1370"/>
    </row>
    <row r="4" spans="1:11" ht="15.75" x14ac:dyDescent="0.2">
      <c r="A4" s="1489" t="s">
        <v>507</v>
      </c>
      <c r="B4" s="1489"/>
      <c r="C4" s="1489"/>
      <c r="D4" s="1489"/>
      <c r="E4" s="1489"/>
      <c r="F4" s="1489"/>
      <c r="G4" s="1489"/>
      <c r="H4" s="1489"/>
      <c r="I4" s="1489"/>
      <c r="J4" s="1489"/>
      <c r="K4" s="1489"/>
    </row>
    <row r="5" spans="1:11" ht="15.75" x14ac:dyDescent="0.25">
      <c r="A5" s="35"/>
      <c r="B5" s="35"/>
      <c r="C5" s="35"/>
      <c r="D5" s="35"/>
      <c r="E5" s="35"/>
      <c r="F5" s="35"/>
      <c r="G5" s="35"/>
      <c r="H5" s="35"/>
      <c r="I5" s="35"/>
      <c r="J5" s="35"/>
      <c r="K5" s="12"/>
    </row>
    <row r="6" spans="1:11" x14ac:dyDescent="0.2">
      <c r="A6" s="428" t="s">
        <v>570</v>
      </c>
      <c r="B6" s="428"/>
      <c r="C6" s="429"/>
      <c r="D6" s="12"/>
      <c r="E6" s="12"/>
      <c r="F6" s="12"/>
      <c r="G6" s="12"/>
      <c r="H6" s="12"/>
      <c r="I6" s="1484" t="s">
        <v>1069</v>
      </c>
      <c r="J6" s="1484"/>
      <c r="K6" s="1484"/>
    </row>
    <row r="7" spans="1:11" ht="48" customHeight="1" x14ac:dyDescent="0.2">
      <c r="A7" s="1282" t="s">
        <v>25</v>
      </c>
      <c r="B7" s="1282" t="s">
        <v>37</v>
      </c>
      <c r="C7" s="1305" t="s">
        <v>1071</v>
      </c>
      <c r="D7" s="1307"/>
      <c r="E7" s="1305" t="s">
        <v>685</v>
      </c>
      <c r="F7" s="1307"/>
      <c r="G7" s="1305" t="s">
        <v>39</v>
      </c>
      <c r="H7" s="1307"/>
      <c r="I7" s="1280" t="s">
        <v>110</v>
      </c>
      <c r="J7" s="1280"/>
      <c r="K7" s="1282" t="s">
        <v>257</v>
      </c>
    </row>
    <row r="8" spans="1:11" ht="51" x14ac:dyDescent="0.2">
      <c r="A8" s="1283"/>
      <c r="B8" s="1283"/>
      <c r="C8" s="183" t="s">
        <v>40</v>
      </c>
      <c r="D8" s="183" t="s">
        <v>109</v>
      </c>
      <c r="E8" s="183" t="s">
        <v>40</v>
      </c>
      <c r="F8" s="183" t="s">
        <v>109</v>
      </c>
      <c r="G8" s="183" t="s">
        <v>40</v>
      </c>
      <c r="H8" s="183" t="s">
        <v>109</v>
      </c>
      <c r="I8" s="183" t="s">
        <v>145</v>
      </c>
      <c r="J8" s="183" t="s">
        <v>146</v>
      </c>
      <c r="K8" s="1283"/>
    </row>
    <row r="9" spans="1:11" x14ac:dyDescent="0.2">
      <c r="A9" s="276">
        <v>1</v>
      </c>
      <c r="B9" s="276">
        <v>2</v>
      </c>
      <c r="C9" s="276">
        <v>3</v>
      </c>
      <c r="D9" s="276">
        <v>4</v>
      </c>
      <c r="E9" s="276">
        <v>5</v>
      </c>
      <c r="F9" s="276">
        <v>6</v>
      </c>
      <c r="G9" s="276">
        <v>7</v>
      </c>
      <c r="H9" s="276">
        <v>8</v>
      </c>
      <c r="I9" s="276">
        <v>9</v>
      </c>
      <c r="J9" s="276">
        <v>10</v>
      </c>
      <c r="K9" s="276">
        <v>11</v>
      </c>
    </row>
    <row r="10" spans="1:11" ht="20.25" customHeight="1" x14ac:dyDescent="0.2">
      <c r="A10" s="276">
        <v>1</v>
      </c>
      <c r="B10" s="213" t="s">
        <v>382</v>
      </c>
      <c r="C10" s="206">
        <v>1861</v>
      </c>
      <c r="D10" s="206">
        <v>93.05</v>
      </c>
      <c r="E10" s="206">
        <v>1861</v>
      </c>
      <c r="F10" s="206">
        <v>93.05</v>
      </c>
      <c r="G10" s="206">
        <v>0</v>
      </c>
      <c r="H10" s="240">
        <v>0</v>
      </c>
      <c r="I10" s="206">
        <v>0</v>
      </c>
      <c r="J10" s="240">
        <v>0</v>
      </c>
      <c r="K10" s="206"/>
    </row>
    <row r="11" spans="1:11" ht="20.25" customHeight="1" x14ac:dyDescent="0.2">
      <c r="A11" s="276">
        <v>2</v>
      </c>
      <c r="B11" s="213" t="s">
        <v>383</v>
      </c>
      <c r="C11" s="206">
        <v>800</v>
      </c>
      <c r="D11" s="206">
        <v>40</v>
      </c>
      <c r="E11" s="206">
        <v>800</v>
      </c>
      <c r="F11" s="206">
        <v>40</v>
      </c>
      <c r="G11" s="206">
        <v>0</v>
      </c>
      <c r="H11" s="240">
        <v>0</v>
      </c>
      <c r="I11" s="206">
        <v>0</v>
      </c>
      <c r="J11" s="240">
        <v>0</v>
      </c>
      <c r="K11" s="206"/>
    </row>
    <row r="12" spans="1:11" ht="20.25" customHeight="1" x14ac:dyDescent="0.2">
      <c r="A12" s="276">
        <v>3</v>
      </c>
      <c r="B12" s="213" t="s">
        <v>384</v>
      </c>
      <c r="C12" s="206">
        <v>1411</v>
      </c>
      <c r="D12" s="206">
        <v>70.55</v>
      </c>
      <c r="E12" s="206">
        <v>1411</v>
      </c>
      <c r="F12" s="206">
        <v>70.55</v>
      </c>
      <c r="G12" s="206">
        <v>0</v>
      </c>
      <c r="H12" s="240">
        <v>0</v>
      </c>
      <c r="I12" s="206">
        <v>0</v>
      </c>
      <c r="J12" s="240">
        <v>0</v>
      </c>
      <c r="K12" s="206"/>
    </row>
    <row r="13" spans="1:11" ht="20.25" customHeight="1" x14ac:dyDescent="0.2">
      <c r="A13" s="276">
        <v>4</v>
      </c>
      <c r="B13" s="213" t="s">
        <v>385</v>
      </c>
      <c r="C13" s="206">
        <v>703</v>
      </c>
      <c r="D13" s="206">
        <v>35.15</v>
      </c>
      <c r="E13" s="206">
        <v>703</v>
      </c>
      <c r="F13" s="206">
        <v>35.15</v>
      </c>
      <c r="G13" s="206">
        <v>0</v>
      </c>
      <c r="H13" s="240">
        <v>0</v>
      </c>
      <c r="I13" s="206">
        <v>0</v>
      </c>
      <c r="J13" s="240">
        <v>0</v>
      </c>
      <c r="K13" s="206"/>
    </row>
    <row r="14" spans="1:11" ht="20.25" customHeight="1" x14ac:dyDescent="0.2">
      <c r="A14" s="276">
        <v>5</v>
      </c>
      <c r="B14" s="215" t="s">
        <v>386</v>
      </c>
      <c r="C14" s="206">
        <v>1351</v>
      </c>
      <c r="D14" s="206">
        <v>67.55</v>
      </c>
      <c r="E14" s="206">
        <v>1351</v>
      </c>
      <c r="F14" s="206">
        <v>67.55</v>
      </c>
      <c r="G14" s="206">
        <v>0</v>
      </c>
      <c r="H14" s="240">
        <v>0</v>
      </c>
      <c r="I14" s="206">
        <v>0</v>
      </c>
      <c r="J14" s="240">
        <v>0</v>
      </c>
      <c r="K14" s="206"/>
    </row>
    <row r="15" spans="1:11" ht="20.25" customHeight="1" x14ac:dyDescent="0.2">
      <c r="A15" s="276">
        <v>6</v>
      </c>
      <c r="B15" s="213" t="s">
        <v>387</v>
      </c>
      <c r="C15" s="206">
        <v>1009</v>
      </c>
      <c r="D15" s="206">
        <v>50.45</v>
      </c>
      <c r="E15" s="206">
        <v>1009</v>
      </c>
      <c r="F15" s="206">
        <v>50.45</v>
      </c>
      <c r="G15" s="206">
        <v>0</v>
      </c>
      <c r="H15" s="240">
        <v>0</v>
      </c>
      <c r="I15" s="206">
        <v>0</v>
      </c>
      <c r="J15" s="240">
        <v>0</v>
      </c>
      <c r="K15" s="206"/>
    </row>
    <row r="16" spans="1:11" ht="20.25" customHeight="1" x14ac:dyDescent="0.2">
      <c r="A16" s="277">
        <v>7</v>
      </c>
      <c r="B16" s="215" t="s">
        <v>388</v>
      </c>
      <c r="C16" s="206">
        <v>1319</v>
      </c>
      <c r="D16" s="206">
        <v>65.95</v>
      </c>
      <c r="E16" s="206">
        <v>1319</v>
      </c>
      <c r="F16" s="206">
        <v>65.95</v>
      </c>
      <c r="G16" s="206">
        <v>0</v>
      </c>
      <c r="H16" s="240">
        <v>0</v>
      </c>
      <c r="I16" s="206">
        <v>0</v>
      </c>
      <c r="J16" s="240">
        <v>0</v>
      </c>
      <c r="K16" s="206"/>
    </row>
    <row r="17" spans="1:11" ht="20.25" customHeight="1" x14ac:dyDescent="0.2">
      <c r="A17" s="277">
        <v>8</v>
      </c>
      <c r="B17" s="213" t="s">
        <v>389</v>
      </c>
      <c r="C17" s="206">
        <v>2161</v>
      </c>
      <c r="D17" s="206">
        <v>108.05</v>
      </c>
      <c r="E17" s="206">
        <v>2161</v>
      </c>
      <c r="F17" s="206">
        <v>108.05</v>
      </c>
      <c r="G17" s="206">
        <v>0</v>
      </c>
      <c r="H17" s="240">
        <v>0</v>
      </c>
      <c r="I17" s="206">
        <v>0</v>
      </c>
      <c r="J17" s="240">
        <v>0</v>
      </c>
      <c r="K17" s="206"/>
    </row>
    <row r="18" spans="1:11" ht="20.25" customHeight="1" x14ac:dyDescent="0.2">
      <c r="A18" s="277">
        <v>9</v>
      </c>
      <c r="B18" s="213" t="s">
        <v>390</v>
      </c>
      <c r="C18" s="206">
        <v>1577</v>
      </c>
      <c r="D18" s="206">
        <v>78.849999999999994</v>
      </c>
      <c r="E18" s="206">
        <v>1577</v>
      </c>
      <c r="F18" s="206">
        <v>78.849999999999994</v>
      </c>
      <c r="G18" s="206">
        <v>0</v>
      </c>
      <c r="H18" s="240">
        <v>0</v>
      </c>
      <c r="I18" s="206">
        <v>0</v>
      </c>
      <c r="J18" s="240">
        <v>0</v>
      </c>
      <c r="K18" s="206"/>
    </row>
    <row r="19" spans="1:11" ht="20.25" customHeight="1" x14ac:dyDescent="0.2">
      <c r="A19" s="513">
        <v>10</v>
      </c>
      <c r="B19" s="213" t="s">
        <v>391</v>
      </c>
      <c r="C19" s="206">
        <v>787</v>
      </c>
      <c r="D19" s="206">
        <v>39.35</v>
      </c>
      <c r="E19" s="206">
        <v>787</v>
      </c>
      <c r="F19" s="206">
        <v>39.35</v>
      </c>
      <c r="G19" s="206">
        <v>0</v>
      </c>
      <c r="H19" s="240">
        <v>0</v>
      </c>
      <c r="I19" s="206">
        <v>0</v>
      </c>
      <c r="J19" s="240">
        <v>0</v>
      </c>
      <c r="K19" s="206"/>
    </row>
    <row r="20" spans="1:11" ht="20.25" customHeight="1" x14ac:dyDescent="0.2">
      <c r="A20" s="513">
        <v>11</v>
      </c>
      <c r="B20" s="213" t="s">
        <v>392</v>
      </c>
      <c r="C20" s="206">
        <v>2086</v>
      </c>
      <c r="D20" s="206">
        <v>104.3</v>
      </c>
      <c r="E20" s="206">
        <v>2086</v>
      </c>
      <c r="F20" s="206">
        <v>104.3</v>
      </c>
      <c r="G20" s="206">
        <v>0</v>
      </c>
      <c r="H20" s="240">
        <v>0</v>
      </c>
      <c r="I20" s="206">
        <v>0</v>
      </c>
      <c r="J20" s="240">
        <v>0</v>
      </c>
      <c r="K20" s="206"/>
    </row>
    <row r="21" spans="1:11" ht="20.25" customHeight="1" x14ac:dyDescent="0.2">
      <c r="A21" s="513">
        <v>12</v>
      </c>
      <c r="B21" s="213" t="s">
        <v>393</v>
      </c>
      <c r="C21" s="206">
        <v>1096</v>
      </c>
      <c r="D21" s="206">
        <v>54.8</v>
      </c>
      <c r="E21" s="206">
        <v>1096</v>
      </c>
      <c r="F21" s="206">
        <v>54.8</v>
      </c>
      <c r="G21" s="206">
        <v>0</v>
      </c>
      <c r="H21" s="240">
        <v>0</v>
      </c>
      <c r="I21" s="206">
        <v>0</v>
      </c>
      <c r="J21" s="240">
        <v>0</v>
      </c>
      <c r="K21" s="206"/>
    </row>
    <row r="22" spans="1:11" ht="20.25" customHeight="1" x14ac:dyDescent="0.2">
      <c r="A22" s="513">
        <v>13</v>
      </c>
      <c r="B22" s="213" t="s">
        <v>394</v>
      </c>
      <c r="C22" s="66">
        <v>1122</v>
      </c>
      <c r="D22" s="66">
        <v>56.1</v>
      </c>
      <c r="E22" s="66">
        <v>1122</v>
      </c>
      <c r="F22" s="66">
        <v>56.1</v>
      </c>
      <c r="G22" s="86">
        <v>0</v>
      </c>
      <c r="H22" s="240">
        <v>0</v>
      </c>
      <c r="I22" s="206">
        <v>0</v>
      </c>
      <c r="J22" s="240">
        <v>0</v>
      </c>
      <c r="K22" s="86"/>
    </row>
    <row r="23" spans="1:11" ht="20.25" customHeight="1" x14ac:dyDescent="0.2">
      <c r="A23" s="2" t="s">
        <v>18</v>
      </c>
      <c r="B23" s="182"/>
      <c r="C23" s="183">
        <f>SUM(C10:C22)</f>
        <v>17283</v>
      </c>
      <c r="D23" s="183">
        <f>SUM(D10:D22)</f>
        <v>864.15</v>
      </c>
      <c r="E23" s="183">
        <f t="shared" ref="E23:K23" si="0">SUM(E10:E22)</f>
        <v>17283</v>
      </c>
      <c r="F23" s="183">
        <f t="shared" si="0"/>
        <v>864.15</v>
      </c>
      <c r="G23" s="183">
        <f t="shared" si="0"/>
        <v>0</v>
      </c>
      <c r="H23" s="304">
        <f t="shared" si="0"/>
        <v>0</v>
      </c>
      <c r="I23" s="183">
        <f t="shared" si="0"/>
        <v>0</v>
      </c>
      <c r="J23" s="304">
        <f t="shared" si="0"/>
        <v>0</v>
      </c>
      <c r="K23" s="183">
        <f t="shared" si="0"/>
        <v>0</v>
      </c>
    </row>
    <row r="24" spans="1:11" x14ac:dyDescent="0.2">
      <c r="A24" s="7" t="s">
        <v>41</v>
      </c>
      <c r="B24" s="265"/>
      <c r="C24" s="52"/>
      <c r="D24" s="52"/>
      <c r="E24" s="52"/>
      <c r="F24" s="52"/>
      <c r="G24" s="52"/>
      <c r="H24" s="52"/>
      <c r="I24" s="76"/>
      <c r="J24" s="76"/>
      <c r="K24" s="52"/>
    </row>
    <row r="25" spans="1:11" x14ac:dyDescent="0.2">
      <c r="A25" s="7"/>
      <c r="B25" s="265"/>
      <c r="C25" s="52"/>
      <c r="D25" s="52"/>
      <c r="E25" s="52"/>
      <c r="F25" s="52"/>
      <c r="G25" s="52"/>
      <c r="H25" s="52"/>
      <c r="I25" s="76"/>
      <c r="J25" s="76"/>
      <c r="K25" s="52"/>
    </row>
    <row r="27" spans="1:11" x14ac:dyDescent="0.2">
      <c r="A27" s="12"/>
      <c r="B27" s="52"/>
      <c r="C27" s="52"/>
      <c r="D27" s="52"/>
      <c r="E27" s="52"/>
      <c r="F27" s="52"/>
      <c r="G27" s="52"/>
      <c r="H27" s="52"/>
      <c r="I27" s="12"/>
      <c r="J27" s="1216" t="s">
        <v>12</v>
      </c>
      <c r="K27" s="1216"/>
    </row>
    <row r="28" spans="1:11" x14ac:dyDescent="0.2">
      <c r="A28" s="1302" t="s">
        <v>13</v>
      </c>
      <c r="B28" s="1302"/>
      <c r="C28" s="1302"/>
      <c r="D28" s="1302"/>
      <c r="E28" s="1302"/>
      <c r="F28" s="1302"/>
      <c r="G28" s="1302"/>
      <c r="H28" s="1302"/>
      <c r="I28" s="1302"/>
      <c r="J28" s="1302"/>
      <c r="K28" s="1302"/>
    </row>
    <row r="29" spans="1:11" x14ac:dyDescent="0.2">
      <c r="A29" s="1302" t="s">
        <v>607</v>
      </c>
      <c r="B29" s="1302"/>
      <c r="C29" s="1302"/>
      <c r="D29" s="1302"/>
      <c r="E29" s="1302"/>
      <c r="F29" s="1302"/>
      <c r="G29" s="1302"/>
      <c r="H29" s="1302"/>
      <c r="I29" s="1302"/>
      <c r="J29" s="1302"/>
      <c r="K29" s="1302"/>
    </row>
    <row r="30" spans="1:11" x14ac:dyDescent="0.2">
      <c r="A30" s="11" t="s">
        <v>604</v>
      </c>
      <c r="B30" s="11"/>
      <c r="C30" s="11"/>
      <c r="D30" s="11"/>
      <c r="E30" s="11"/>
      <c r="F30" s="11"/>
      <c r="G30" s="12"/>
      <c r="H30" s="12"/>
      <c r="I30" s="24"/>
      <c r="J30" s="24" t="s">
        <v>23</v>
      </c>
      <c r="K30" s="12"/>
    </row>
    <row r="31" spans="1:11" x14ac:dyDescent="0.2">
      <c r="A31" s="11"/>
      <c r="B31" s="12"/>
      <c r="C31" s="12"/>
      <c r="D31" s="12"/>
      <c r="E31" s="12"/>
      <c r="F31" s="12"/>
      <c r="G31" s="12"/>
      <c r="H31" s="12"/>
      <c r="I31" s="12"/>
      <c r="J31" s="12"/>
      <c r="K31" s="12"/>
    </row>
  </sheetData>
  <mergeCells count="16">
    <mergeCell ref="J27:K27"/>
    <mergeCell ref="A28:K28"/>
    <mergeCell ref="A29:K29"/>
    <mergeCell ref="I7:J7"/>
    <mergeCell ref="D1:E1"/>
    <mergeCell ref="J1:K1"/>
    <mergeCell ref="A2:J2"/>
    <mergeCell ref="A3:J3"/>
    <mergeCell ref="A4:K4"/>
    <mergeCell ref="I6:K6"/>
    <mergeCell ref="K7:K8"/>
    <mergeCell ref="A7:A8"/>
    <mergeCell ref="B7:B8"/>
    <mergeCell ref="C7:D7"/>
    <mergeCell ref="E7:F7"/>
    <mergeCell ref="G7:H7"/>
  </mergeCells>
  <printOptions horizontalCentered="1"/>
  <pageMargins left="0.53" right="0.41" top="0.39" bottom="0.32" header="0.26" footer="0.2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4"/>
  <sheetViews>
    <sheetView view="pageBreakPreview" topLeftCell="A40" zoomScale="92" zoomScaleSheetLayoutView="92" workbookViewId="0">
      <selection activeCell="G56" sqref="G56"/>
    </sheetView>
  </sheetViews>
  <sheetFormatPr defaultRowHeight="12.75" x14ac:dyDescent="0.2"/>
  <cols>
    <col min="1" max="4" width="11.7109375" style="11" customWidth="1"/>
    <col min="5" max="5" width="12.42578125" style="11" customWidth="1"/>
    <col min="6" max="6" width="8.7109375" style="11" customWidth="1"/>
    <col min="7" max="7" width="10.7109375" style="11" customWidth="1"/>
    <col min="8" max="8" width="11.7109375" style="11" customWidth="1"/>
    <col min="9" max="15" width="8.5703125" style="11" customWidth="1"/>
    <col min="16" max="16" width="8.42578125" style="11" customWidth="1"/>
    <col min="17" max="19" width="8.5703125" style="11" customWidth="1"/>
    <col min="20" max="20" width="13.85546875" style="11" customWidth="1"/>
    <col min="21" max="16384" width="9.140625" style="11"/>
  </cols>
  <sheetData>
    <row r="1" spans="1:20" x14ac:dyDescent="0.2">
      <c r="A1" s="11" t="s">
        <v>10</v>
      </c>
      <c r="H1" s="1191"/>
      <c r="I1" s="1191"/>
      <c r="R1" s="1194" t="s">
        <v>57</v>
      </c>
      <c r="S1" s="1194"/>
      <c r="T1" s="1194"/>
    </row>
    <row r="2" spans="1:20" s="10" customFormat="1" ht="16.5" x14ac:dyDescent="0.25">
      <c r="A2" s="1192" t="s">
        <v>0</v>
      </c>
      <c r="B2" s="1192"/>
      <c r="C2" s="1192"/>
      <c r="D2" s="1192"/>
      <c r="E2" s="1192"/>
      <c r="F2" s="1192"/>
      <c r="G2" s="1192"/>
      <c r="H2" s="1192"/>
      <c r="I2" s="1192"/>
      <c r="J2" s="1192"/>
      <c r="K2" s="1192"/>
      <c r="L2" s="1192"/>
      <c r="M2" s="1192"/>
      <c r="N2" s="1192"/>
      <c r="O2" s="1192"/>
      <c r="P2" s="1192"/>
      <c r="Q2" s="1192"/>
      <c r="R2" s="1192"/>
      <c r="S2" s="1192"/>
      <c r="T2" s="1192"/>
    </row>
    <row r="3" spans="1:20" s="10" customFormat="1" ht="20.25" customHeight="1" x14ac:dyDescent="0.25">
      <c r="A3" s="1192" t="s">
        <v>985</v>
      </c>
      <c r="B3" s="1192"/>
      <c r="C3" s="1192"/>
      <c r="D3" s="1192"/>
      <c r="E3" s="1192"/>
      <c r="F3" s="1192"/>
      <c r="G3" s="1192"/>
      <c r="H3" s="1192"/>
      <c r="I3" s="1192"/>
      <c r="J3" s="1192"/>
      <c r="K3" s="1192"/>
      <c r="L3" s="1192"/>
      <c r="M3" s="1192"/>
      <c r="N3" s="1192"/>
      <c r="O3" s="1192"/>
      <c r="P3" s="1192"/>
      <c r="Q3" s="1192"/>
      <c r="R3" s="1192"/>
      <c r="S3" s="1192"/>
      <c r="T3" s="1192"/>
    </row>
    <row r="4" spans="1:20" s="10" customFormat="1" ht="18" x14ac:dyDescent="0.25">
      <c r="A4" s="1193" t="s">
        <v>986</v>
      </c>
      <c r="B4" s="1193"/>
      <c r="C4" s="1193"/>
      <c r="D4" s="1193"/>
      <c r="E4" s="1193"/>
      <c r="F4" s="1193"/>
      <c r="G4" s="1193"/>
      <c r="H4" s="1193"/>
      <c r="I4" s="1193"/>
      <c r="J4" s="1193"/>
      <c r="K4" s="1193"/>
      <c r="L4" s="1193"/>
      <c r="M4" s="1193"/>
      <c r="N4" s="1193"/>
      <c r="O4" s="1193"/>
      <c r="P4" s="1193"/>
      <c r="Q4" s="1193"/>
      <c r="R4" s="1193"/>
      <c r="S4" s="1193"/>
      <c r="T4" s="1193"/>
    </row>
    <row r="5" spans="1:20" ht="15" x14ac:dyDescent="0.25">
      <c r="A5" s="1196" t="s">
        <v>452</v>
      </c>
      <c r="B5" s="1196"/>
      <c r="C5" s="1196"/>
      <c r="D5" s="39"/>
      <c r="E5" s="39"/>
      <c r="F5" s="39"/>
      <c r="G5" s="39"/>
      <c r="H5" s="39"/>
      <c r="I5" s="39"/>
      <c r="J5" s="39"/>
      <c r="K5" s="39"/>
      <c r="L5" s="39"/>
      <c r="M5" s="39"/>
      <c r="N5" s="39"/>
      <c r="O5" s="39"/>
      <c r="P5" s="39"/>
      <c r="Q5" s="39"/>
      <c r="R5" s="39"/>
      <c r="S5" s="39"/>
      <c r="T5" s="39"/>
    </row>
    <row r="6" spans="1:20" ht="15" x14ac:dyDescent="0.25">
      <c r="A6" s="1195" t="s">
        <v>181</v>
      </c>
      <c r="B6" s="1195"/>
      <c r="C6" s="1195"/>
      <c r="D6" s="1195"/>
      <c r="E6" s="1195"/>
      <c r="F6" s="1195"/>
      <c r="G6" s="1195"/>
      <c r="H6" s="1195"/>
      <c r="I6" s="1195"/>
      <c r="J6" s="39"/>
      <c r="K6" s="39"/>
      <c r="L6" s="39"/>
      <c r="M6" s="39"/>
      <c r="N6" s="39"/>
      <c r="O6" s="39"/>
      <c r="P6" s="39"/>
      <c r="Q6" s="39"/>
      <c r="R6" s="401"/>
      <c r="S6" s="401"/>
      <c r="T6" s="39"/>
    </row>
    <row r="7" spans="1:20" ht="15" x14ac:dyDescent="0.25">
      <c r="A7" s="39"/>
      <c r="B7" s="39"/>
      <c r="C7" s="39"/>
      <c r="D7" s="39"/>
      <c r="E7" s="39"/>
      <c r="F7" s="39"/>
      <c r="G7" s="39"/>
      <c r="H7" s="39"/>
      <c r="I7" s="39"/>
      <c r="J7" s="39"/>
      <c r="K7" s="39"/>
      <c r="L7" s="39"/>
      <c r="M7" s="39"/>
      <c r="N7" s="39"/>
      <c r="O7" s="39"/>
      <c r="P7" s="39"/>
      <c r="Q7" s="39"/>
      <c r="R7" s="39"/>
      <c r="S7" s="39"/>
      <c r="T7" s="39"/>
    </row>
    <row r="8" spans="1:20" ht="18" customHeight="1" x14ac:dyDescent="0.25">
      <c r="A8" s="186"/>
      <c r="B8" s="1166" t="s">
        <v>43</v>
      </c>
      <c r="C8" s="1166"/>
      <c r="D8" s="1166" t="s">
        <v>44</v>
      </c>
      <c r="E8" s="1166"/>
      <c r="F8" s="1166" t="s">
        <v>45</v>
      </c>
      <c r="G8" s="1166"/>
      <c r="H8" s="1165" t="s">
        <v>46</v>
      </c>
      <c r="I8" s="1165"/>
      <c r="J8" s="1166" t="s">
        <v>47</v>
      </c>
      <c r="K8" s="1166"/>
      <c r="L8" s="243" t="s">
        <v>18</v>
      </c>
      <c r="M8" s="39"/>
      <c r="N8" s="39"/>
      <c r="O8" s="39"/>
      <c r="P8" s="39"/>
      <c r="Q8" s="39"/>
      <c r="R8" s="39"/>
      <c r="S8" s="39"/>
      <c r="T8" s="39"/>
    </row>
    <row r="9" spans="1:20" s="50" customFormat="1" ht="13.5" customHeight="1" x14ac:dyDescent="0.2">
      <c r="A9" s="402">
        <v>1</v>
      </c>
      <c r="B9" s="1190">
        <v>2</v>
      </c>
      <c r="C9" s="1190"/>
      <c r="D9" s="1190">
        <v>3</v>
      </c>
      <c r="E9" s="1190"/>
      <c r="F9" s="1190">
        <v>4</v>
      </c>
      <c r="G9" s="1190"/>
      <c r="H9" s="1190">
        <v>5</v>
      </c>
      <c r="I9" s="1190"/>
      <c r="J9" s="1190">
        <v>6</v>
      </c>
      <c r="K9" s="1190"/>
      <c r="L9" s="402">
        <v>7</v>
      </c>
      <c r="M9" s="403"/>
      <c r="N9" s="403"/>
      <c r="O9" s="403"/>
      <c r="P9" s="403"/>
      <c r="Q9" s="403"/>
      <c r="R9" s="403"/>
      <c r="S9" s="403"/>
      <c r="T9" s="403"/>
    </row>
    <row r="10" spans="1:20" ht="20.100000000000001" customHeight="1" x14ac:dyDescent="0.25">
      <c r="A10" s="185" t="s">
        <v>48</v>
      </c>
      <c r="B10" s="1179">
        <v>45</v>
      </c>
      <c r="C10" s="1179"/>
      <c r="D10" s="1179">
        <v>14</v>
      </c>
      <c r="E10" s="1179"/>
      <c r="F10" s="1179">
        <v>32</v>
      </c>
      <c r="G10" s="1179"/>
      <c r="H10" s="1179">
        <v>0</v>
      </c>
      <c r="I10" s="1179"/>
      <c r="J10" s="1179">
        <v>160</v>
      </c>
      <c r="K10" s="1179"/>
      <c r="L10" s="193">
        <f>B10+D10+F10+H10+J10</f>
        <v>251</v>
      </c>
      <c r="M10" s="39"/>
      <c r="N10" s="39"/>
      <c r="O10" s="39"/>
      <c r="P10" s="39"/>
      <c r="Q10" s="39"/>
      <c r="R10" s="39"/>
      <c r="S10" s="39"/>
      <c r="T10" s="39"/>
    </row>
    <row r="11" spans="1:20" ht="20.100000000000001" customHeight="1" x14ac:dyDescent="0.25">
      <c r="A11" s="185" t="s">
        <v>49</v>
      </c>
      <c r="B11" s="1179">
        <v>3204</v>
      </c>
      <c r="C11" s="1179"/>
      <c r="D11" s="1179">
        <v>1180</v>
      </c>
      <c r="E11" s="1179"/>
      <c r="F11" s="1179">
        <v>5016</v>
      </c>
      <c r="G11" s="1179"/>
      <c r="H11" s="1179">
        <v>593</v>
      </c>
      <c r="I11" s="1179"/>
      <c r="J11" s="1179">
        <v>15569</v>
      </c>
      <c r="K11" s="1179"/>
      <c r="L11" s="193">
        <f>B11+D11+F11+H11+J11</f>
        <v>25562</v>
      </c>
      <c r="M11" s="39"/>
      <c r="N11" s="39"/>
      <c r="O11" s="39"/>
      <c r="P11" s="39"/>
      <c r="Q11" s="39"/>
      <c r="R11" s="39"/>
      <c r="S11" s="39"/>
      <c r="T11" s="39"/>
    </row>
    <row r="12" spans="1:20" ht="15" x14ac:dyDescent="0.25">
      <c r="A12" s="185" t="s">
        <v>18</v>
      </c>
      <c r="B12" s="1165">
        <f>B10+B11</f>
        <v>3249</v>
      </c>
      <c r="C12" s="1165"/>
      <c r="D12" s="1165">
        <f>D10+D11</f>
        <v>1194</v>
      </c>
      <c r="E12" s="1165"/>
      <c r="F12" s="1165">
        <f>F10+F11</f>
        <v>5048</v>
      </c>
      <c r="G12" s="1165"/>
      <c r="H12" s="1165">
        <f>H10+H11</f>
        <v>593</v>
      </c>
      <c r="I12" s="1165"/>
      <c r="J12" s="1165">
        <f>J10+J11</f>
        <v>15729</v>
      </c>
      <c r="K12" s="1165"/>
      <c r="L12" s="185">
        <f>B12+D12+F12+H12+J12</f>
        <v>25813</v>
      </c>
      <c r="M12" s="39"/>
      <c r="N12" s="39"/>
      <c r="O12" s="39"/>
      <c r="P12" s="39"/>
      <c r="Q12" s="39"/>
      <c r="R12" s="39"/>
      <c r="S12" s="39"/>
      <c r="T12" s="39"/>
    </row>
    <row r="13" spans="1:20" ht="15" x14ac:dyDescent="0.25">
      <c r="A13" s="404"/>
      <c r="B13" s="404"/>
      <c r="C13" s="404"/>
      <c r="D13" s="404"/>
      <c r="E13" s="404"/>
      <c r="F13" s="404"/>
      <c r="G13" s="404"/>
      <c r="H13" s="404"/>
      <c r="I13" s="404"/>
      <c r="J13" s="404"/>
      <c r="K13" s="404"/>
      <c r="L13" s="404"/>
      <c r="M13" s="39"/>
      <c r="N13" s="39"/>
      <c r="O13" s="39"/>
      <c r="P13" s="39"/>
      <c r="Q13" s="39"/>
      <c r="R13" s="39"/>
      <c r="S13" s="39"/>
      <c r="T13" s="39"/>
    </row>
    <row r="14" spans="1:20" ht="15" x14ac:dyDescent="0.25">
      <c r="A14" s="1197" t="s">
        <v>471</v>
      </c>
      <c r="B14" s="1197"/>
      <c r="C14" s="1197"/>
      <c r="D14" s="1197"/>
      <c r="E14" s="1197"/>
      <c r="F14" s="1197"/>
      <c r="G14" s="1197"/>
      <c r="H14" s="404"/>
      <c r="I14" s="404"/>
      <c r="J14" s="404"/>
      <c r="K14" s="404"/>
      <c r="L14" s="404"/>
      <c r="M14" s="39"/>
      <c r="N14" s="39"/>
      <c r="O14" s="39"/>
      <c r="P14" s="39"/>
      <c r="Q14" s="39"/>
      <c r="R14" s="39"/>
      <c r="S14" s="39"/>
      <c r="T14" s="39"/>
    </row>
    <row r="15" spans="1:20" ht="15" x14ac:dyDescent="0.25">
      <c r="A15" s="1201" t="s">
        <v>472</v>
      </c>
      <c r="B15" s="1202"/>
      <c r="C15" s="1198" t="s">
        <v>218</v>
      </c>
      <c r="D15" s="1198"/>
      <c r="E15" s="405" t="s">
        <v>18</v>
      </c>
      <c r="F15" s="39"/>
      <c r="G15" s="39"/>
      <c r="H15" s="404"/>
      <c r="I15" s="404"/>
      <c r="J15" s="404"/>
      <c r="K15" s="404"/>
      <c r="L15" s="404"/>
      <c r="M15" s="39"/>
      <c r="N15" s="39"/>
      <c r="O15" s="39"/>
      <c r="P15" s="39"/>
      <c r="Q15" s="39"/>
      <c r="R15" s="39"/>
      <c r="S15" s="39"/>
      <c r="T15" s="39"/>
    </row>
    <row r="16" spans="1:20" ht="15" x14ac:dyDescent="0.25">
      <c r="A16" s="1199" t="s">
        <v>582</v>
      </c>
      <c r="B16" s="1200"/>
      <c r="C16" s="1199" t="s">
        <v>635</v>
      </c>
      <c r="D16" s="1200"/>
      <c r="E16" s="406" t="s">
        <v>636</v>
      </c>
      <c r="F16" s="39"/>
      <c r="G16" s="39"/>
      <c r="H16" s="404"/>
      <c r="I16" s="404"/>
      <c r="J16" s="404"/>
      <c r="K16" s="404"/>
      <c r="L16" s="404"/>
      <c r="M16" s="39"/>
      <c r="N16" s="39"/>
      <c r="O16" s="39"/>
      <c r="P16" s="39"/>
      <c r="Q16" s="39"/>
      <c r="R16" s="39"/>
      <c r="S16" s="39"/>
      <c r="T16" s="39"/>
    </row>
    <row r="17" spans="1:20" ht="15" x14ac:dyDescent="0.25">
      <c r="A17" s="39"/>
      <c r="B17" s="39"/>
      <c r="C17" s="39"/>
      <c r="D17" s="39"/>
      <c r="E17" s="39"/>
      <c r="F17" s="39"/>
      <c r="G17" s="39"/>
      <c r="H17" s="39"/>
      <c r="I17" s="39"/>
      <c r="J17" s="39"/>
      <c r="K17" s="39"/>
      <c r="L17" s="39"/>
      <c r="M17" s="39"/>
      <c r="N17" s="39"/>
      <c r="O17" s="39"/>
      <c r="P17" s="39"/>
      <c r="Q17" s="39"/>
      <c r="R17" s="39"/>
      <c r="S17" s="39"/>
      <c r="T17" s="39"/>
    </row>
    <row r="18" spans="1:20" ht="19.149999999999999" customHeight="1" x14ac:dyDescent="0.2">
      <c r="A18" s="415" t="s">
        <v>182</v>
      </c>
      <c r="B18" s="407"/>
      <c r="C18" s="407"/>
      <c r="D18" s="407"/>
      <c r="E18" s="407"/>
      <c r="F18" s="407"/>
      <c r="G18" s="407"/>
      <c r="H18" s="407"/>
      <c r="I18" s="407"/>
      <c r="J18" s="407"/>
      <c r="K18" s="407"/>
      <c r="L18" s="407"/>
      <c r="M18" s="407"/>
      <c r="N18" s="407"/>
      <c r="O18" s="407"/>
      <c r="P18" s="407"/>
      <c r="Q18" s="407"/>
      <c r="R18" s="407"/>
      <c r="S18" s="407"/>
      <c r="T18" s="408"/>
    </row>
    <row r="19" spans="1:20" ht="15" x14ac:dyDescent="0.2">
      <c r="A19" s="1166" t="s">
        <v>25</v>
      </c>
      <c r="B19" s="1166" t="s">
        <v>50</v>
      </c>
      <c r="C19" s="1166"/>
      <c r="D19" s="1166"/>
      <c r="E19" s="1165" t="s">
        <v>26</v>
      </c>
      <c r="F19" s="1165"/>
      <c r="G19" s="1165"/>
      <c r="H19" s="1165"/>
      <c r="I19" s="1165"/>
      <c r="J19" s="1165"/>
      <c r="K19" s="1165"/>
      <c r="L19" s="1165"/>
      <c r="M19" s="1165" t="s">
        <v>27</v>
      </c>
      <c r="N19" s="1165"/>
      <c r="O19" s="1165"/>
      <c r="P19" s="1165"/>
      <c r="Q19" s="1165"/>
      <c r="R19" s="1165"/>
      <c r="S19" s="1165"/>
      <c r="T19" s="1165"/>
    </row>
    <row r="20" spans="1:20" ht="33.75" customHeight="1" x14ac:dyDescent="0.2">
      <c r="A20" s="1166"/>
      <c r="B20" s="1166"/>
      <c r="C20" s="1166"/>
      <c r="D20" s="1166"/>
      <c r="E20" s="1166" t="s">
        <v>142</v>
      </c>
      <c r="F20" s="1166"/>
      <c r="G20" s="1166" t="s">
        <v>183</v>
      </c>
      <c r="H20" s="1166"/>
      <c r="I20" s="1166" t="s">
        <v>51</v>
      </c>
      <c r="J20" s="1166"/>
      <c r="K20" s="1166" t="s">
        <v>99</v>
      </c>
      <c r="L20" s="1166"/>
      <c r="M20" s="1166" t="s">
        <v>100</v>
      </c>
      <c r="N20" s="1166"/>
      <c r="O20" s="1166" t="s">
        <v>183</v>
      </c>
      <c r="P20" s="1166"/>
      <c r="Q20" s="1166" t="s">
        <v>51</v>
      </c>
      <c r="R20" s="1166"/>
      <c r="S20" s="1166" t="s">
        <v>99</v>
      </c>
      <c r="T20" s="1166"/>
    </row>
    <row r="21" spans="1:20" s="50" customFormat="1" ht="12.75" customHeight="1" x14ac:dyDescent="0.2">
      <c r="A21" s="402">
        <v>1</v>
      </c>
      <c r="B21" s="1190">
        <v>2</v>
      </c>
      <c r="C21" s="1190"/>
      <c r="D21" s="1190"/>
      <c r="E21" s="1190">
        <v>3</v>
      </c>
      <c r="F21" s="1190"/>
      <c r="G21" s="1190">
        <v>4</v>
      </c>
      <c r="H21" s="1190"/>
      <c r="I21" s="1190">
        <v>5</v>
      </c>
      <c r="J21" s="1190"/>
      <c r="K21" s="1190">
        <v>6</v>
      </c>
      <c r="L21" s="1190"/>
      <c r="M21" s="1190">
        <v>3</v>
      </c>
      <c r="N21" s="1190"/>
      <c r="O21" s="1190">
        <v>4</v>
      </c>
      <c r="P21" s="1190"/>
      <c r="Q21" s="1190">
        <v>5</v>
      </c>
      <c r="R21" s="1190"/>
      <c r="S21" s="1190">
        <v>6</v>
      </c>
      <c r="T21" s="1190"/>
    </row>
    <row r="22" spans="1:20" ht="20.100000000000001" customHeight="1" x14ac:dyDescent="0.2">
      <c r="A22" s="185">
        <v>1</v>
      </c>
      <c r="B22" s="1189" t="s">
        <v>52</v>
      </c>
      <c r="C22" s="1189"/>
      <c r="D22" s="1189"/>
      <c r="E22" s="1179">
        <v>100</v>
      </c>
      <c r="F22" s="1179"/>
      <c r="G22" s="1165" t="s">
        <v>379</v>
      </c>
      <c r="H22" s="1165"/>
      <c r="I22" s="1179">
        <v>450</v>
      </c>
      <c r="J22" s="1179"/>
      <c r="K22" s="1179">
        <v>12</v>
      </c>
      <c r="L22" s="1179"/>
      <c r="M22" s="1179">
        <v>150</v>
      </c>
      <c r="N22" s="1179"/>
      <c r="O22" s="1165" t="s">
        <v>379</v>
      </c>
      <c r="P22" s="1165"/>
      <c r="Q22" s="1179">
        <v>700</v>
      </c>
      <c r="R22" s="1179"/>
      <c r="S22" s="1179">
        <v>20</v>
      </c>
      <c r="T22" s="1179"/>
    </row>
    <row r="23" spans="1:20" ht="20.100000000000001" customHeight="1" x14ac:dyDescent="0.2">
      <c r="A23" s="185">
        <v>2</v>
      </c>
      <c r="B23" s="1180" t="s">
        <v>53</v>
      </c>
      <c r="C23" s="1180"/>
      <c r="D23" s="1180"/>
      <c r="E23" s="1179">
        <v>20</v>
      </c>
      <c r="F23" s="1179"/>
      <c r="G23" s="1178">
        <v>1.37</v>
      </c>
      <c r="H23" s="1178"/>
      <c r="I23" s="1179"/>
      <c r="J23" s="1179"/>
      <c r="K23" s="1179"/>
      <c r="L23" s="1179"/>
      <c r="M23" s="1179">
        <v>30</v>
      </c>
      <c r="N23" s="1179"/>
      <c r="O23" s="1178">
        <v>2.06</v>
      </c>
      <c r="P23" s="1178"/>
      <c r="Q23" s="1179"/>
      <c r="R23" s="1179"/>
      <c r="S23" s="1179"/>
      <c r="T23" s="1179"/>
    </row>
    <row r="24" spans="1:20" ht="20.100000000000001" customHeight="1" x14ac:dyDescent="0.2">
      <c r="A24" s="185">
        <v>3</v>
      </c>
      <c r="B24" s="1180" t="s">
        <v>184</v>
      </c>
      <c r="C24" s="1180"/>
      <c r="D24" s="1180"/>
      <c r="E24" s="1179">
        <v>50</v>
      </c>
      <c r="F24" s="1179"/>
      <c r="G24" s="1178">
        <v>1.03</v>
      </c>
      <c r="H24" s="1178"/>
      <c r="I24" s="1179"/>
      <c r="J24" s="1179"/>
      <c r="K24" s="1179"/>
      <c r="L24" s="1179"/>
      <c r="M24" s="1179">
        <v>75</v>
      </c>
      <c r="N24" s="1179"/>
      <c r="O24" s="1178">
        <v>1.55</v>
      </c>
      <c r="P24" s="1178"/>
      <c r="Q24" s="1179"/>
      <c r="R24" s="1179"/>
      <c r="S24" s="1179"/>
      <c r="T24" s="1179"/>
    </row>
    <row r="25" spans="1:20" ht="20.100000000000001" customHeight="1" x14ac:dyDescent="0.2">
      <c r="A25" s="185">
        <v>4</v>
      </c>
      <c r="B25" s="1180" t="s">
        <v>54</v>
      </c>
      <c r="C25" s="1180"/>
      <c r="D25" s="1180"/>
      <c r="E25" s="1179">
        <v>5</v>
      </c>
      <c r="F25" s="1179"/>
      <c r="G25" s="1178">
        <v>0.65</v>
      </c>
      <c r="H25" s="1178"/>
      <c r="I25" s="1179"/>
      <c r="J25" s="1179"/>
      <c r="K25" s="1179"/>
      <c r="L25" s="1179"/>
      <c r="M25" s="1179">
        <v>7.5</v>
      </c>
      <c r="N25" s="1179"/>
      <c r="O25" s="1178">
        <v>0.98</v>
      </c>
      <c r="P25" s="1178"/>
      <c r="Q25" s="1179"/>
      <c r="R25" s="1179"/>
      <c r="S25" s="1179"/>
      <c r="T25" s="1179"/>
    </row>
    <row r="26" spans="1:20" ht="20.100000000000001" customHeight="1" x14ac:dyDescent="0.2">
      <c r="A26" s="185">
        <v>5</v>
      </c>
      <c r="B26" s="1180" t="s">
        <v>55</v>
      </c>
      <c r="C26" s="1180"/>
      <c r="D26" s="1180"/>
      <c r="E26" s="1179" t="s">
        <v>380</v>
      </c>
      <c r="F26" s="1179"/>
      <c r="G26" s="1178">
        <v>0.64</v>
      </c>
      <c r="H26" s="1178"/>
      <c r="I26" s="1179"/>
      <c r="J26" s="1179"/>
      <c r="K26" s="1179"/>
      <c r="L26" s="1179"/>
      <c r="M26" s="1179" t="s">
        <v>380</v>
      </c>
      <c r="N26" s="1179"/>
      <c r="O26" s="1178">
        <v>0.94</v>
      </c>
      <c r="P26" s="1178"/>
      <c r="Q26" s="1179"/>
      <c r="R26" s="1179"/>
      <c r="S26" s="1179"/>
      <c r="T26" s="1179"/>
    </row>
    <row r="27" spans="1:20" ht="20.100000000000001" customHeight="1" x14ac:dyDescent="0.2">
      <c r="A27" s="185">
        <v>6</v>
      </c>
      <c r="B27" s="1180" t="s">
        <v>56</v>
      </c>
      <c r="C27" s="1180"/>
      <c r="D27" s="1180"/>
      <c r="E27" s="1179"/>
      <c r="F27" s="1179"/>
      <c r="G27" s="1178">
        <v>0.79</v>
      </c>
      <c r="H27" s="1178"/>
      <c r="I27" s="1179"/>
      <c r="J27" s="1179"/>
      <c r="K27" s="1179"/>
      <c r="L27" s="1179"/>
      <c r="M27" s="1179"/>
      <c r="N27" s="1179"/>
      <c r="O27" s="1178">
        <v>1.18</v>
      </c>
      <c r="P27" s="1178"/>
      <c r="Q27" s="1179"/>
      <c r="R27" s="1179"/>
      <c r="S27" s="1179"/>
      <c r="T27" s="1179"/>
    </row>
    <row r="28" spans="1:20" ht="20.100000000000001" customHeight="1" x14ac:dyDescent="0.2">
      <c r="A28" s="185">
        <v>7</v>
      </c>
      <c r="B28" s="1180" t="s">
        <v>185</v>
      </c>
      <c r="C28" s="1180"/>
      <c r="D28" s="1180"/>
      <c r="E28" s="1179"/>
      <c r="F28" s="1179"/>
      <c r="G28" s="1179">
        <v>0</v>
      </c>
      <c r="H28" s="1179"/>
      <c r="I28" s="1179"/>
      <c r="J28" s="1179"/>
      <c r="K28" s="1179"/>
      <c r="L28" s="1179"/>
      <c r="M28" s="1179"/>
      <c r="N28" s="1179"/>
      <c r="O28" s="1179">
        <v>0</v>
      </c>
      <c r="P28" s="1179"/>
      <c r="Q28" s="1179"/>
      <c r="R28" s="1179"/>
      <c r="S28" s="1179"/>
      <c r="T28" s="1179"/>
    </row>
    <row r="29" spans="1:20" ht="15" x14ac:dyDescent="0.2">
      <c r="A29" s="185"/>
      <c r="B29" s="1166" t="s">
        <v>18</v>
      </c>
      <c r="C29" s="1166"/>
      <c r="D29" s="1166"/>
      <c r="E29" s="1165"/>
      <c r="F29" s="1165"/>
      <c r="G29" s="1181">
        <f>G23+G24+G25+G26+G27+G28</f>
        <v>4.4800000000000004</v>
      </c>
      <c r="H29" s="1165"/>
      <c r="I29" s="1165"/>
      <c r="J29" s="1165"/>
      <c r="K29" s="1165"/>
      <c r="L29" s="1165"/>
      <c r="M29" s="1165"/>
      <c r="N29" s="1165"/>
      <c r="O29" s="1181">
        <f>O23+O24+O25+O26+O27+O28</f>
        <v>6.7099999999999991</v>
      </c>
      <c r="P29" s="1165"/>
      <c r="Q29" s="1165"/>
      <c r="R29" s="1165"/>
      <c r="S29" s="1165"/>
      <c r="T29" s="1165"/>
    </row>
    <row r="30" spans="1:20" ht="15" x14ac:dyDescent="0.25">
      <c r="A30" s="409"/>
      <c r="B30" s="410"/>
      <c r="C30" s="410"/>
      <c r="D30" s="410"/>
      <c r="E30" s="268"/>
      <c r="F30" s="268"/>
      <c r="G30" s="268"/>
      <c r="H30" s="268"/>
      <c r="I30" s="268"/>
      <c r="J30" s="268"/>
      <c r="K30" s="268"/>
      <c r="L30" s="268"/>
      <c r="M30" s="268"/>
      <c r="N30" s="268"/>
      <c r="O30" s="268"/>
      <c r="P30" s="268"/>
      <c r="Q30" s="268"/>
      <c r="R30" s="268"/>
      <c r="S30" s="268"/>
      <c r="T30" s="268"/>
    </row>
    <row r="31" spans="1:20" ht="15" x14ac:dyDescent="0.25">
      <c r="A31" s="411" t="s">
        <v>473</v>
      </c>
      <c r="B31" s="1182" t="s">
        <v>474</v>
      </c>
      <c r="C31" s="1182"/>
      <c r="D31" s="1182"/>
      <c r="E31" s="1182"/>
      <c r="F31" s="1182"/>
      <c r="G31" s="1182"/>
      <c r="H31" s="1182"/>
      <c r="I31" s="268"/>
      <c r="J31" s="268"/>
      <c r="K31" s="268"/>
      <c r="L31" s="268"/>
      <c r="M31" s="268"/>
      <c r="N31" s="268"/>
      <c r="O31" s="268"/>
      <c r="P31" s="268"/>
      <c r="Q31" s="268"/>
      <c r="R31" s="268"/>
      <c r="S31" s="268"/>
      <c r="T31" s="268"/>
    </row>
    <row r="32" spans="1:20" ht="15" x14ac:dyDescent="0.25">
      <c r="A32" s="411"/>
      <c r="B32" s="410"/>
      <c r="C32" s="410"/>
      <c r="D32" s="410"/>
      <c r="E32" s="268"/>
      <c r="F32" s="268"/>
      <c r="G32" s="268"/>
      <c r="H32" s="268"/>
      <c r="I32" s="268"/>
      <c r="J32" s="268"/>
      <c r="K32" s="268"/>
      <c r="L32" s="268"/>
      <c r="M32" s="268"/>
      <c r="N32" s="268"/>
      <c r="O32" s="268"/>
      <c r="P32" s="268"/>
      <c r="Q32" s="268"/>
      <c r="R32" s="268"/>
      <c r="S32" s="268"/>
      <c r="T32" s="268"/>
    </row>
    <row r="33" spans="1:20" ht="15" x14ac:dyDescent="0.25">
      <c r="A33" s="1167" t="s">
        <v>25</v>
      </c>
      <c r="B33" s="1183" t="s">
        <v>475</v>
      </c>
      <c r="C33" s="1184"/>
      <c r="D33" s="1185"/>
      <c r="E33" s="1169" t="s">
        <v>26</v>
      </c>
      <c r="F33" s="1170"/>
      <c r="G33" s="1170"/>
      <c r="H33" s="1170"/>
      <c r="I33" s="1170"/>
      <c r="J33" s="1171"/>
      <c r="K33" s="1156" t="s">
        <v>27</v>
      </c>
      <c r="L33" s="1156"/>
      <c r="M33" s="1156"/>
      <c r="N33" s="1156"/>
      <c r="O33" s="1156"/>
      <c r="P33" s="1156"/>
      <c r="Q33" s="268"/>
      <c r="R33" s="268"/>
      <c r="S33" s="268"/>
      <c r="T33" s="268"/>
    </row>
    <row r="34" spans="1:20" ht="15" x14ac:dyDescent="0.25">
      <c r="A34" s="1168"/>
      <c r="B34" s="1186"/>
      <c r="C34" s="1187"/>
      <c r="D34" s="1188"/>
      <c r="E34" s="1157" t="s">
        <v>476</v>
      </c>
      <c r="F34" s="1159"/>
      <c r="G34" s="1157" t="s">
        <v>477</v>
      </c>
      <c r="H34" s="1159"/>
      <c r="I34" s="1157" t="s">
        <v>478</v>
      </c>
      <c r="J34" s="1159"/>
      <c r="K34" s="1156" t="s">
        <v>476</v>
      </c>
      <c r="L34" s="1156"/>
      <c r="M34" s="1156" t="s">
        <v>477</v>
      </c>
      <c r="N34" s="1156"/>
      <c r="O34" s="1156" t="s">
        <v>478</v>
      </c>
      <c r="P34" s="1156"/>
      <c r="Q34" s="268"/>
      <c r="R34" s="268"/>
      <c r="S34" s="268"/>
      <c r="T34" s="268"/>
    </row>
    <row r="35" spans="1:20" ht="40.5" customHeight="1" x14ac:dyDescent="0.25">
      <c r="A35" s="412">
        <v>1</v>
      </c>
      <c r="B35" s="1175" t="s">
        <v>683</v>
      </c>
      <c r="C35" s="1176"/>
      <c r="D35" s="1177"/>
      <c r="E35" s="1173">
        <v>1</v>
      </c>
      <c r="F35" s="1174"/>
      <c r="G35" s="1173">
        <v>5</v>
      </c>
      <c r="H35" s="1174"/>
      <c r="I35" s="1173" t="s">
        <v>682</v>
      </c>
      <c r="J35" s="1174"/>
      <c r="K35" s="1165">
        <v>1</v>
      </c>
      <c r="L35" s="1165"/>
      <c r="M35" s="1165">
        <v>5</v>
      </c>
      <c r="N35" s="1165"/>
      <c r="O35" s="1173" t="s">
        <v>682</v>
      </c>
      <c r="P35" s="1174"/>
      <c r="Q35" s="268"/>
      <c r="R35" s="268"/>
      <c r="S35" s="268"/>
      <c r="T35" s="268"/>
    </row>
    <row r="36" spans="1:20" ht="15" x14ac:dyDescent="0.25">
      <c r="A36" s="412">
        <v>2</v>
      </c>
      <c r="B36" s="1157"/>
      <c r="C36" s="1158"/>
      <c r="D36" s="1159"/>
      <c r="E36" s="1157"/>
      <c r="F36" s="1159"/>
      <c r="G36" s="1157"/>
      <c r="H36" s="1159"/>
      <c r="I36" s="1157"/>
      <c r="J36" s="1159"/>
      <c r="K36" s="1156"/>
      <c r="L36" s="1156"/>
      <c r="M36" s="1156"/>
      <c r="N36" s="1156"/>
      <c r="O36" s="1156"/>
      <c r="P36" s="1156"/>
      <c r="Q36" s="268"/>
      <c r="R36" s="268"/>
      <c r="S36" s="268"/>
      <c r="T36" s="268"/>
    </row>
    <row r="37" spans="1:20" ht="15" x14ac:dyDescent="0.25">
      <c r="A37" s="412">
        <v>3</v>
      </c>
      <c r="B37" s="1157"/>
      <c r="C37" s="1158"/>
      <c r="D37" s="1159"/>
      <c r="E37" s="1157"/>
      <c r="F37" s="1159"/>
      <c r="G37" s="1157"/>
      <c r="H37" s="1159"/>
      <c r="I37" s="1157"/>
      <c r="J37" s="1159"/>
      <c r="K37" s="1156"/>
      <c r="L37" s="1156"/>
      <c r="M37" s="1156"/>
      <c r="N37" s="1156"/>
      <c r="O37" s="1156"/>
      <c r="P37" s="1156"/>
      <c r="Q37" s="268"/>
      <c r="R37" s="268"/>
      <c r="S37" s="268"/>
      <c r="T37" s="268"/>
    </row>
    <row r="38" spans="1:20" ht="15" x14ac:dyDescent="0.25">
      <c r="A38" s="412">
        <v>4</v>
      </c>
      <c r="B38" s="1169"/>
      <c r="C38" s="1170"/>
      <c r="D38" s="1171"/>
      <c r="E38" s="1157"/>
      <c r="F38" s="1159"/>
      <c r="G38" s="1157"/>
      <c r="H38" s="1159"/>
      <c r="I38" s="1157"/>
      <c r="J38" s="1159"/>
      <c r="K38" s="1156"/>
      <c r="L38" s="1156"/>
      <c r="M38" s="1156"/>
      <c r="N38" s="1156"/>
      <c r="O38" s="1156"/>
      <c r="P38" s="1156"/>
      <c r="Q38" s="268"/>
      <c r="R38" s="268"/>
      <c r="S38" s="268"/>
      <c r="T38" s="268"/>
    </row>
    <row r="39" spans="1:20" ht="15" x14ac:dyDescent="0.25">
      <c r="A39" s="409"/>
      <c r="B39" s="410"/>
      <c r="C39" s="410"/>
      <c r="D39" s="410"/>
      <c r="E39" s="268"/>
      <c r="F39" s="268"/>
      <c r="G39" s="268"/>
      <c r="H39" s="268"/>
      <c r="I39" s="268"/>
      <c r="J39" s="268"/>
      <c r="K39" s="268"/>
      <c r="L39" s="268"/>
      <c r="M39" s="268"/>
      <c r="N39" s="268"/>
      <c r="O39" s="268"/>
      <c r="P39" s="268"/>
      <c r="Q39" s="268"/>
      <c r="R39" s="268"/>
      <c r="S39" s="268"/>
      <c r="T39" s="268"/>
    </row>
    <row r="40" spans="1:20" ht="13.9" customHeight="1" x14ac:dyDescent="0.25">
      <c r="A40" s="1172" t="s">
        <v>196</v>
      </c>
      <c r="B40" s="1172"/>
      <c r="C40" s="1172"/>
      <c r="D40" s="1172"/>
      <c r="E40" s="1172"/>
      <c r="F40" s="1172"/>
      <c r="G40" s="1172"/>
      <c r="H40" s="1172"/>
      <c r="I40" s="1172"/>
      <c r="J40" s="39"/>
      <c r="K40" s="39"/>
      <c r="L40" s="39"/>
      <c r="M40" s="39"/>
      <c r="N40" s="39"/>
      <c r="O40" s="39"/>
      <c r="P40" s="39"/>
      <c r="Q40" s="39"/>
      <c r="R40" s="39"/>
      <c r="S40" s="39"/>
      <c r="T40" s="39"/>
    </row>
    <row r="41" spans="1:20" ht="13.9" customHeight="1" x14ac:dyDescent="0.25">
      <c r="A41" s="1165" t="s">
        <v>59</v>
      </c>
      <c r="B41" s="1165" t="s">
        <v>26</v>
      </c>
      <c r="C41" s="1165"/>
      <c r="D41" s="1165"/>
      <c r="E41" s="1166" t="s">
        <v>27</v>
      </c>
      <c r="F41" s="1166"/>
      <c r="G41" s="1166"/>
      <c r="H41" s="1167" t="s">
        <v>159</v>
      </c>
      <c r="I41" s="38"/>
      <c r="J41" s="39"/>
      <c r="K41" s="39"/>
      <c r="L41" s="39"/>
      <c r="M41" s="39"/>
      <c r="N41" s="39"/>
      <c r="O41" s="39"/>
      <c r="P41" s="39"/>
      <c r="Q41" s="39"/>
      <c r="R41" s="39"/>
      <c r="S41" s="39"/>
      <c r="T41" s="39"/>
    </row>
    <row r="42" spans="1:20" ht="15" x14ac:dyDescent="0.25">
      <c r="A42" s="1165"/>
      <c r="B42" s="185" t="s">
        <v>186</v>
      </c>
      <c r="C42" s="186" t="s">
        <v>106</v>
      </c>
      <c r="D42" s="185" t="s">
        <v>18</v>
      </c>
      <c r="E42" s="185" t="s">
        <v>186</v>
      </c>
      <c r="F42" s="186" t="s">
        <v>106</v>
      </c>
      <c r="G42" s="185" t="s">
        <v>18</v>
      </c>
      <c r="H42" s="1168"/>
      <c r="I42" s="38"/>
      <c r="J42" s="39"/>
      <c r="K42" s="39"/>
      <c r="L42" s="39"/>
      <c r="M42" s="39"/>
      <c r="N42" s="39"/>
      <c r="O42" s="39"/>
      <c r="P42" s="39"/>
      <c r="Q42" s="39"/>
      <c r="R42" s="39"/>
      <c r="S42" s="39"/>
      <c r="T42" s="39"/>
    </row>
    <row r="43" spans="1:20" ht="15" x14ac:dyDescent="0.25">
      <c r="A43" s="185" t="s">
        <v>248</v>
      </c>
      <c r="B43" s="193">
        <v>2.33</v>
      </c>
      <c r="C43" s="193">
        <v>0.78</v>
      </c>
      <c r="D43" s="185">
        <f t="shared" ref="D43:D51" si="0">B43+C43</f>
        <v>3.1100000000000003</v>
      </c>
      <c r="E43" s="193">
        <v>3.49</v>
      </c>
      <c r="F43" s="193">
        <v>1.1599999999999999</v>
      </c>
      <c r="G43" s="1026">
        <f t="shared" ref="G43:G51" si="1">E43+F43</f>
        <v>4.6500000000000004</v>
      </c>
      <c r="H43" s="193"/>
      <c r="I43" s="38"/>
      <c r="J43" s="39"/>
      <c r="K43" s="39"/>
      <c r="L43" s="39"/>
      <c r="M43" s="39"/>
      <c r="N43" s="39"/>
      <c r="O43" s="39"/>
      <c r="P43" s="39"/>
      <c r="Q43" s="39"/>
      <c r="R43" s="39"/>
      <c r="S43" s="39"/>
      <c r="T43" s="39"/>
    </row>
    <row r="44" spans="1:20" ht="15" x14ac:dyDescent="0.25">
      <c r="A44" s="185" t="s">
        <v>274</v>
      </c>
      <c r="B44" s="324">
        <v>2.5099999999999998</v>
      </c>
      <c r="C44" s="324">
        <v>0.83</v>
      </c>
      <c r="D44" s="1024">
        <f t="shared" si="0"/>
        <v>3.34</v>
      </c>
      <c r="E44" s="324">
        <v>3.75</v>
      </c>
      <c r="F44" s="324">
        <v>1.25</v>
      </c>
      <c r="G44" s="1026">
        <f t="shared" si="1"/>
        <v>5</v>
      </c>
      <c r="H44" s="193"/>
      <c r="I44" s="38"/>
      <c r="J44" s="39"/>
      <c r="K44" s="39"/>
      <c r="L44" s="39"/>
      <c r="M44" s="39"/>
      <c r="N44" s="39"/>
      <c r="O44" s="39"/>
      <c r="P44" s="39"/>
      <c r="Q44" s="39"/>
      <c r="R44" s="39"/>
      <c r="S44" s="39"/>
      <c r="T44" s="39"/>
    </row>
    <row r="45" spans="1:20" ht="15" x14ac:dyDescent="0.25">
      <c r="A45" s="185" t="s">
        <v>461</v>
      </c>
      <c r="B45" s="324">
        <v>2.69</v>
      </c>
      <c r="C45" s="324">
        <v>0.9</v>
      </c>
      <c r="D45" s="1024">
        <f t="shared" si="0"/>
        <v>3.59</v>
      </c>
      <c r="E45" s="324">
        <v>4.03</v>
      </c>
      <c r="F45" s="324">
        <v>1.35</v>
      </c>
      <c r="G45" s="1026">
        <f t="shared" si="1"/>
        <v>5.3800000000000008</v>
      </c>
      <c r="H45" s="185"/>
      <c r="I45" s="38"/>
      <c r="J45" s="39"/>
      <c r="K45" s="39"/>
      <c r="L45" s="39"/>
      <c r="M45" s="39"/>
      <c r="N45" s="39"/>
      <c r="O45" s="39"/>
      <c r="P45" s="39"/>
      <c r="Q45" s="39"/>
      <c r="R45" s="39"/>
      <c r="S45" s="39"/>
      <c r="T45" s="39"/>
    </row>
    <row r="46" spans="1:20" ht="15" x14ac:dyDescent="0.25">
      <c r="A46" s="185" t="s">
        <v>470</v>
      </c>
      <c r="B46" s="324">
        <v>3.47</v>
      </c>
      <c r="C46" s="324">
        <v>0.39</v>
      </c>
      <c r="D46" s="1024">
        <f t="shared" si="0"/>
        <v>3.8600000000000003</v>
      </c>
      <c r="E46" s="324">
        <v>5.2</v>
      </c>
      <c r="F46" s="193">
        <v>0.57999999999999996</v>
      </c>
      <c r="G46" s="1026">
        <f t="shared" si="1"/>
        <v>5.78</v>
      </c>
      <c r="H46" s="185"/>
      <c r="I46" s="38"/>
      <c r="J46" s="39"/>
      <c r="K46" s="39"/>
      <c r="L46" s="39"/>
      <c r="M46" s="39"/>
      <c r="N46" s="39"/>
      <c r="O46" s="39"/>
      <c r="P46" s="39"/>
      <c r="Q46" s="39"/>
      <c r="R46" s="39"/>
      <c r="S46" s="39"/>
      <c r="T46" s="39"/>
    </row>
    <row r="47" spans="1:20" ht="15" x14ac:dyDescent="0.25">
      <c r="A47" s="185" t="s">
        <v>600</v>
      </c>
      <c r="B47" s="324">
        <v>3.72</v>
      </c>
      <c r="C47" s="324">
        <v>0.41</v>
      </c>
      <c r="D47" s="1024">
        <f t="shared" si="0"/>
        <v>4.13</v>
      </c>
      <c r="E47" s="324">
        <v>5.56</v>
      </c>
      <c r="F47" s="193">
        <v>0.62</v>
      </c>
      <c r="G47" s="1026">
        <f t="shared" si="1"/>
        <v>6.18</v>
      </c>
      <c r="H47" s="185"/>
      <c r="I47" s="38"/>
      <c r="J47" s="39"/>
      <c r="K47" s="39"/>
      <c r="L47" s="39"/>
      <c r="M47" s="39"/>
      <c r="N47" s="39"/>
      <c r="O47" s="39"/>
      <c r="P47" s="39"/>
      <c r="Q47" s="39"/>
      <c r="R47" s="39"/>
      <c r="S47" s="39"/>
      <c r="T47" s="39"/>
    </row>
    <row r="48" spans="1:20" ht="15" x14ac:dyDescent="0.25">
      <c r="A48" s="185" t="s">
        <v>633</v>
      </c>
      <c r="B48" s="396">
        <v>3.72</v>
      </c>
      <c r="C48" s="396">
        <v>0.41</v>
      </c>
      <c r="D48" s="1024">
        <f t="shared" si="0"/>
        <v>4.13</v>
      </c>
      <c r="E48" s="317">
        <v>5.56</v>
      </c>
      <c r="F48" s="317">
        <v>0.62</v>
      </c>
      <c r="G48" s="1026">
        <f t="shared" si="1"/>
        <v>6.18</v>
      </c>
      <c r="H48" s="509"/>
      <c r="I48" s="39"/>
      <c r="J48" s="39"/>
      <c r="K48" s="39"/>
      <c r="L48" s="39"/>
      <c r="M48" s="39"/>
      <c r="N48" s="39"/>
      <c r="O48" s="39"/>
      <c r="P48" s="39"/>
      <c r="Q48" s="39"/>
      <c r="R48" s="39"/>
      <c r="S48" s="39"/>
      <c r="T48" s="39"/>
    </row>
    <row r="49" spans="1:20" ht="15" x14ac:dyDescent="0.25">
      <c r="A49" s="579" t="s">
        <v>712</v>
      </c>
      <c r="B49" s="985">
        <v>3.91</v>
      </c>
      <c r="C49" s="985">
        <v>0.44</v>
      </c>
      <c r="D49" s="1024">
        <f t="shared" si="0"/>
        <v>4.3500000000000005</v>
      </c>
      <c r="E49" s="984">
        <v>5.86</v>
      </c>
      <c r="F49" s="984">
        <v>0.65</v>
      </c>
      <c r="G49" s="1026">
        <f t="shared" si="1"/>
        <v>6.5100000000000007</v>
      </c>
      <c r="H49" s="509"/>
      <c r="I49" s="39"/>
      <c r="J49" s="39"/>
      <c r="K49" s="39"/>
      <c r="L49" s="39"/>
      <c r="M49" s="39"/>
      <c r="N49" s="39"/>
      <c r="O49" s="39"/>
      <c r="P49" s="39"/>
      <c r="Q49" s="39"/>
      <c r="R49" s="39"/>
      <c r="S49" s="39"/>
      <c r="T49" s="39"/>
    </row>
    <row r="50" spans="1:20" ht="15" x14ac:dyDescent="0.25">
      <c r="A50" s="700" t="s">
        <v>769</v>
      </c>
      <c r="B50" s="985">
        <v>4.03</v>
      </c>
      <c r="C50" s="985">
        <v>0.45</v>
      </c>
      <c r="D50" s="1024">
        <f t="shared" si="0"/>
        <v>4.4800000000000004</v>
      </c>
      <c r="E50" s="984">
        <v>6.04</v>
      </c>
      <c r="F50" s="984">
        <v>0.67</v>
      </c>
      <c r="G50" s="1026">
        <f t="shared" si="1"/>
        <v>6.71</v>
      </c>
      <c r="H50" s="509"/>
      <c r="I50" s="39"/>
      <c r="J50" s="39"/>
      <c r="K50" s="39"/>
      <c r="L50" s="39"/>
      <c r="M50" s="39"/>
      <c r="N50" s="39"/>
      <c r="O50" s="39"/>
      <c r="P50" s="39"/>
      <c r="Q50" s="39"/>
      <c r="R50" s="39"/>
      <c r="S50" s="39"/>
      <c r="T50" s="39"/>
    </row>
    <row r="51" spans="1:20" ht="15" x14ac:dyDescent="0.25">
      <c r="A51" s="913" t="s">
        <v>987</v>
      </c>
      <c r="B51" s="396">
        <v>4.34</v>
      </c>
      <c r="C51" s="396">
        <v>0.48</v>
      </c>
      <c r="D51" s="1024">
        <f t="shared" si="0"/>
        <v>4.82</v>
      </c>
      <c r="E51" s="317">
        <v>6.49</v>
      </c>
      <c r="F51" s="317">
        <v>0.72</v>
      </c>
      <c r="G51" s="1026">
        <f t="shared" si="1"/>
        <v>7.21</v>
      </c>
      <c r="H51" s="509"/>
      <c r="I51" s="39"/>
      <c r="J51" s="39"/>
      <c r="K51" s="39"/>
      <c r="L51" s="39"/>
      <c r="M51" s="39"/>
      <c r="N51" s="39"/>
      <c r="O51" s="39"/>
      <c r="P51" s="39"/>
      <c r="Q51" s="39"/>
      <c r="R51" s="39"/>
      <c r="S51" s="39"/>
      <c r="T51" s="39"/>
    </row>
    <row r="52" spans="1:20" ht="15" x14ac:dyDescent="0.25">
      <c r="A52" s="416" t="s">
        <v>249</v>
      </c>
      <c r="B52" s="39"/>
      <c r="C52" s="39"/>
      <c r="D52" s="39"/>
      <c r="E52" s="39"/>
      <c r="F52" s="39"/>
      <c r="G52" s="39"/>
      <c r="H52" s="39"/>
      <c r="I52" s="39"/>
      <c r="J52" s="39"/>
      <c r="K52" s="39"/>
      <c r="L52" s="39"/>
      <c r="M52" s="39"/>
      <c r="N52" s="39"/>
      <c r="O52" s="39"/>
      <c r="P52" s="39"/>
      <c r="Q52" s="39"/>
      <c r="R52" s="39"/>
      <c r="S52" s="39"/>
      <c r="T52" s="39"/>
    </row>
    <row r="53" spans="1:20" ht="15" x14ac:dyDescent="0.25">
      <c r="A53" s="401"/>
      <c r="B53" s="268"/>
      <c r="C53" s="268"/>
      <c r="D53" s="267"/>
      <c r="E53" s="267"/>
      <c r="F53" s="267"/>
      <c r="G53" s="267"/>
      <c r="H53" s="267"/>
      <c r="I53" s="39"/>
      <c r="J53" s="39"/>
      <c r="K53" s="39"/>
      <c r="L53" s="39"/>
      <c r="M53" s="39"/>
      <c r="N53" s="39"/>
      <c r="O53" s="39"/>
      <c r="P53" s="39"/>
      <c r="Q53" s="39"/>
      <c r="R53" s="39"/>
      <c r="S53" s="39"/>
      <c r="T53" s="39"/>
    </row>
    <row r="54" spans="1:20" ht="15" x14ac:dyDescent="0.25">
      <c r="A54" s="413"/>
      <c r="B54" s="584"/>
      <c r="C54" s="584"/>
      <c r="D54" s="40"/>
      <c r="E54" s="40"/>
      <c r="F54" s="267"/>
      <c r="G54" s="267"/>
      <c r="H54" s="267"/>
      <c r="I54" s="39"/>
      <c r="J54" s="39"/>
      <c r="K54" s="39"/>
      <c r="L54" s="39"/>
      <c r="M54" s="39"/>
      <c r="N54" s="39"/>
      <c r="O54" s="39"/>
      <c r="P54" s="39"/>
      <c r="Q54" s="39"/>
      <c r="R54" s="39"/>
      <c r="S54" s="39"/>
      <c r="T54" s="39"/>
    </row>
    <row r="55" spans="1:20" ht="15" x14ac:dyDescent="0.25">
      <c r="A55" s="584"/>
      <c r="B55" s="404"/>
      <c r="C55" s="1164"/>
      <c r="D55" s="1164"/>
      <c r="E55" s="1160"/>
      <c r="F55" s="1160"/>
      <c r="G55" s="267"/>
      <c r="H55" s="267"/>
      <c r="I55" s="39"/>
      <c r="J55" s="39"/>
      <c r="K55" s="39"/>
      <c r="L55" s="39"/>
      <c r="M55" s="39"/>
      <c r="N55" s="39"/>
      <c r="O55" s="39"/>
      <c r="P55" s="39"/>
      <c r="Q55" s="39"/>
      <c r="R55" s="39"/>
      <c r="S55" s="39"/>
      <c r="T55" s="39"/>
    </row>
    <row r="56" spans="1:20" ht="15" x14ac:dyDescent="0.25">
      <c r="A56" s="401"/>
      <c r="B56" s="584"/>
      <c r="C56" s="1160"/>
      <c r="D56" s="1160"/>
      <c r="E56" s="1161"/>
      <c r="F56" s="1162"/>
      <c r="G56" s="267"/>
      <c r="H56" s="267"/>
      <c r="I56" s="39"/>
      <c r="J56" s="39"/>
      <c r="K56" s="39"/>
      <c r="L56" s="39"/>
      <c r="M56" s="39"/>
      <c r="N56" s="39"/>
      <c r="O56" s="39"/>
      <c r="P56" s="39"/>
      <c r="Q56" s="39"/>
      <c r="R56" s="39"/>
      <c r="S56" s="39"/>
      <c r="T56" s="39"/>
    </row>
    <row r="57" spans="1:20" ht="15" x14ac:dyDescent="0.25">
      <c r="A57" s="401"/>
      <c r="B57" s="584"/>
      <c r="C57" s="1160"/>
      <c r="D57" s="1160"/>
      <c r="E57" s="1163"/>
      <c r="F57" s="1162"/>
      <c r="G57" s="267"/>
      <c r="H57" s="267"/>
      <c r="I57" s="39"/>
      <c r="J57" s="39"/>
      <c r="K57" s="39"/>
      <c r="L57" s="39"/>
      <c r="M57" s="39"/>
      <c r="N57" s="39"/>
      <c r="O57" s="39"/>
      <c r="P57" s="39"/>
      <c r="Q57" s="39"/>
      <c r="R57" s="39"/>
      <c r="S57" s="39"/>
      <c r="T57" s="39"/>
    </row>
    <row r="58" spans="1:20" ht="15" x14ac:dyDescent="0.25">
      <c r="A58" s="70"/>
      <c r="B58" s="39"/>
      <c r="C58" s="39"/>
      <c r="D58" s="39"/>
      <c r="E58" s="39"/>
      <c r="F58" s="39"/>
      <c r="G58" s="39"/>
      <c r="H58" s="39"/>
      <c r="I58" s="39"/>
      <c r="J58" s="39"/>
      <c r="K58" s="39"/>
      <c r="L58" s="39"/>
      <c r="M58" s="39"/>
      <c r="N58" s="39"/>
      <c r="O58" s="39"/>
      <c r="P58" s="39"/>
      <c r="Q58" s="39"/>
      <c r="R58" s="39"/>
      <c r="S58" s="39"/>
      <c r="T58" s="39"/>
    </row>
    <row r="59" spans="1:20" ht="15" x14ac:dyDescent="0.25">
      <c r="A59" s="39" t="s">
        <v>11</v>
      </c>
      <c r="B59" s="39"/>
      <c r="C59" s="39"/>
      <c r="D59" s="39"/>
      <c r="E59" s="39"/>
      <c r="F59" s="39"/>
      <c r="G59" s="39"/>
      <c r="H59" s="39"/>
      <c r="I59" s="39"/>
      <c r="J59" s="39"/>
      <c r="K59" s="39"/>
      <c r="L59" s="39"/>
      <c r="M59" s="39"/>
      <c r="N59" s="39"/>
      <c r="O59" s="39"/>
      <c r="P59" s="39"/>
      <c r="Q59" s="39"/>
      <c r="R59" s="39"/>
      <c r="S59" s="39"/>
      <c r="T59" s="39"/>
    </row>
    <row r="60" spans="1:20" s="12" customFormat="1" ht="12.75" customHeight="1" x14ac:dyDescent="0.25">
      <c r="A60" s="38"/>
      <c r="B60" s="39"/>
      <c r="C60" s="39"/>
      <c r="D60" s="39"/>
      <c r="E60" s="39"/>
      <c r="F60" s="39"/>
      <c r="G60" s="39"/>
      <c r="H60" s="38"/>
      <c r="I60" s="39"/>
      <c r="J60" s="38"/>
      <c r="K60" s="38"/>
      <c r="L60" s="38"/>
      <c r="M60" s="38"/>
      <c r="N60" s="38"/>
      <c r="O60" s="1154" t="s">
        <v>12</v>
      </c>
      <c r="P60" s="1155"/>
      <c r="Q60" s="1155"/>
      <c r="R60" s="38"/>
      <c r="S60" s="38"/>
    </row>
    <row r="61" spans="1:20" s="12" customFormat="1" ht="12.75" customHeight="1" x14ac:dyDescent="0.2">
      <c r="A61" s="38"/>
      <c r="B61" s="136"/>
      <c r="C61" s="136"/>
      <c r="D61" s="136"/>
      <c r="E61" s="136"/>
      <c r="F61" s="136"/>
      <c r="G61" s="136"/>
      <c r="H61" s="136"/>
      <c r="I61" s="136"/>
      <c r="J61" s="136"/>
      <c r="K61" s="136"/>
      <c r="L61" s="136"/>
      <c r="M61" s="136"/>
      <c r="N61" s="136"/>
      <c r="O61" s="136"/>
      <c r="P61" s="1203" t="s">
        <v>13</v>
      </c>
      <c r="Q61" s="1203"/>
      <c r="R61" s="1203"/>
      <c r="S61" s="1203"/>
      <c r="T61" s="1203"/>
    </row>
    <row r="62" spans="1:20" s="12" customFormat="1" ht="13.15" customHeight="1" x14ac:dyDescent="0.2">
      <c r="A62" s="1203" t="s">
        <v>93</v>
      </c>
      <c r="B62" s="1203"/>
      <c r="C62" s="1203"/>
      <c r="D62" s="1203"/>
      <c r="E62" s="1203"/>
      <c r="F62" s="1203"/>
      <c r="G62" s="1203"/>
      <c r="H62" s="1203"/>
      <c r="I62" s="1203"/>
      <c r="J62" s="1203"/>
      <c r="K62" s="1203"/>
      <c r="L62" s="1203"/>
      <c r="M62" s="1203"/>
      <c r="N62" s="1203"/>
      <c r="O62" s="1203"/>
      <c r="P62" s="1203"/>
      <c r="Q62" s="1203"/>
      <c r="R62" s="1203"/>
      <c r="S62" s="1203"/>
      <c r="T62" s="1203"/>
    </row>
    <row r="63" spans="1:20" ht="12.75" customHeight="1" x14ac:dyDescent="0.25">
      <c r="A63" s="39"/>
      <c r="B63" s="39"/>
      <c r="C63" s="39"/>
      <c r="D63" s="39"/>
      <c r="E63" s="39"/>
      <c r="F63" s="39"/>
      <c r="G63" s="39"/>
      <c r="H63" s="39"/>
      <c r="I63" s="39"/>
      <c r="J63" s="39"/>
      <c r="K63" s="39"/>
      <c r="L63" s="39"/>
      <c r="M63" s="39"/>
      <c r="O63" s="414"/>
      <c r="P63" s="414" t="s">
        <v>84</v>
      </c>
      <c r="Q63" s="414"/>
      <c r="R63" s="39"/>
      <c r="S63" s="39"/>
    </row>
    <row r="64" spans="1:20" ht="15" x14ac:dyDescent="0.25">
      <c r="B64" s="39"/>
      <c r="C64" s="39"/>
      <c r="D64" s="39"/>
      <c r="E64" s="39"/>
      <c r="F64" s="39"/>
      <c r="G64" s="39"/>
      <c r="H64" s="39"/>
      <c r="I64" s="39"/>
      <c r="J64" s="39"/>
      <c r="K64" s="39"/>
      <c r="L64" s="39"/>
      <c r="M64" s="39"/>
      <c r="N64" s="39"/>
      <c r="O64" s="39"/>
      <c r="P64" s="39"/>
      <c r="Q64" s="39"/>
      <c r="R64" s="39"/>
      <c r="S64" s="39"/>
    </row>
  </sheetData>
  <mergeCells count="159">
    <mergeCell ref="J10:K10"/>
    <mergeCell ref="P61:T61"/>
    <mergeCell ref="A62:T62"/>
    <mergeCell ref="A33:A34"/>
    <mergeCell ref="B28:D28"/>
    <mergeCell ref="A19:A20"/>
    <mergeCell ref="I21:J21"/>
    <mergeCell ref="G28:H28"/>
    <mergeCell ref="E26:F26"/>
    <mergeCell ref="E28:F28"/>
    <mergeCell ref="M24:N24"/>
    <mergeCell ref="I29:J29"/>
    <mergeCell ref="K29:L29"/>
    <mergeCell ref="G21:H21"/>
    <mergeCell ref="B24:D24"/>
    <mergeCell ref="E27:F27"/>
    <mergeCell ref="M19:T19"/>
    <mergeCell ref="E25:F25"/>
    <mergeCell ref="E24:F24"/>
    <mergeCell ref="A16:B16"/>
    <mergeCell ref="B23:D23"/>
    <mergeCell ref="B19:D20"/>
    <mergeCell ref="E19:L19"/>
    <mergeCell ref="E20:F20"/>
    <mergeCell ref="A14:G14"/>
    <mergeCell ref="C15:D15"/>
    <mergeCell ref="C16:D16"/>
    <mergeCell ref="B11:C11"/>
    <mergeCell ref="I20:J20"/>
    <mergeCell ref="G22:H22"/>
    <mergeCell ref="A15:B15"/>
    <mergeCell ref="K21:L21"/>
    <mergeCell ref="E22:F22"/>
    <mergeCell ref="J11:K11"/>
    <mergeCell ref="H12:I12"/>
    <mergeCell ref="F12:G12"/>
    <mergeCell ref="B21:D21"/>
    <mergeCell ref="G20:H20"/>
    <mergeCell ref="D11:E11"/>
    <mergeCell ref="F11:G11"/>
    <mergeCell ref="H11:I11"/>
    <mergeCell ref="B10:C10"/>
    <mergeCell ref="D10:E10"/>
    <mergeCell ref="B12:C12"/>
    <mergeCell ref="H1:I1"/>
    <mergeCell ref="A2:T2"/>
    <mergeCell ref="A3:T3"/>
    <mergeCell ref="A4:T4"/>
    <mergeCell ref="R1:T1"/>
    <mergeCell ref="B9:C9"/>
    <mergeCell ref="B8:C8"/>
    <mergeCell ref="A6:I6"/>
    <mergeCell ref="A5:C5"/>
    <mergeCell ref="D8:E8"/>
    <mergeCell ref="H8:I8"/>
    <mergeCell ref="J8:K8"/>
    <mergeCell ref="F8:G8"/>
    <mergeCell ref="D9:E9"/>
    <mergeCell ref="F9:G9"/>
    <mergeCell ref="H9:I9"/>
    <mergeCell ref="J9:K9"/>
    <mergeCell ref="D12:E12"/>
    <mergeCell ref="F10:G10"/>
    <mergeCell ref="H10:I10"/>
    <mergeCell ref="J12:K12"/>
    <mergeCell ref="S20:T20"/>
    <mergeCell ref="M20:N20"/>
    <mergeCell ref="Q29:R29"/>
    <mergeCell ref="M23:N23"/>
    <mergeCell ref="O29:P29"/>
    <mergeCell ref="Q22:R28"/>
    <mergeCell ref="S22:T28"/>
    <mergeCell ref="S21:T21"/>
    <mergeCell ref="M22:N22"/>
    <mergeCell ref="O22:P22"/>
    <mergeCell ref="O20:P20"/>
    <mergeCell ref="Q21:R21"/>
    <mergeCell ref="Q20:R20"/>
    <mergeCell ref="O27:P27"/>
    <mergeCell ref="M26:N26"/>
    <mergeCell ref="O21:P21"/>
    <mergeCell ref="O23:P23"/>
    <mergeCell ref="M25:N25"/>
    <mergeCell ref="M21:N21"/>
    <mergeCell ref="O26:P26"/>
    <mergeCell ref="S29:T29"/>
    <mergeCell ref="M28:N28"/>
    <mergeCell ref="O28:P28"/>
    <mergeCell ref="G26:H26"/>
    <mergeCell ref="I22:J28"/>
    <mergeCell ref="G27:H27"/>
    <mergeCell ref="B27:D27"/>
    <mergeCell ref="B26:D26"/>
    <mergeCell ref="G23:H23"/>
    <mergeCell ref="O24:P24"/>
    <mergeCell ref="K20:L20"/>
    <mergeCell ref="G24:H24"/>
    <mergeCell ref="G25:H25"/>
    <mergeCell ref="B22:D22"/>
    <mergeCell ref="E21:F21"/>
    <mergeCell ref="E23:F23"/>
    <mergeCell ref="O35:P35"/>
    <mergeCell ref="O36:P36"/>
    <mergeCell ref="M35:N35"/>
    <mergeCell ref="B35:D35"/>
    <mergeCell ref="E35:F35"/>
    <mergeCell ref="G35:H35"/>
    <mergeCell ref="I35:J35"/>
    <mergeCell ref="K35:L35"/>
    <mergeCell ref="O25:P25"/>
    <mergeCell ref="M27:N27"/>
    <mergeCell ref="K22:L28"/>
    <mergeCell ref="B25:D25"/>
    <mergeCell ref="M29:N29"/>
    <mergeCell ref="E29:F29"/>
    <mergeCell ref="G29:H29"/>
    <mergeCell ref="K33:P33"/>
    <mergeCell ref="E34:F34"/>
    <mergeCell ref="G34:H34"/>
    <mergeCell ref="I34:J34"/>
    <mergeCell ref="K34:L34"/>
    <mergeCell ref="M34:N34"/>
    <mergeCell ref="O34:P34"/>
    <mergeCell ref="B31:H31"/>
    <mergeCell ref="B33:D34"/>
    <mergeCell ref="E33:J33"/>
    <mergeCell ref="B29:D29"/>
    <mergeCell ref="M36:N36"/>
    <mergeCell ref="M38:N38"/>
    <mergeCell ref="G37:H37"/>
    <mergeCell ref="I37:J37"/>
    <mergeCell ref="K37:L37"/>
    <mergeCell ref="M37:N37"/>
    <mergeCell ref="B36:D36"/>
    <mergeCell ref="E36:F36"/>
    <mergeCell ref="G36:H36"/>
    <mergeCell ref="I36:J36"/>
    <mergeCell ref="K36:L36"/>
    <mergeCell ref="O60:Q60"/>
    <mergeCell ref="O38:P38"/>
    <mergeCell ref="B37:D37"/>
    <mergeCell ref="E37:F37"/>
    <mergeCell ref="C56:D56"/>
    <mergeCell ref="E56:F56"/>
    <mergeCell ref="C57:D57"/>
    <mergeCell ref="E57:F57"/>
    <mergeCell ref="C55:D55"/>
    <mergeCell ref="B41:D41"/>
    <mergeCell ref="E41:G41"/>
    <mergeCell ref="H41:H42"/>
    <mergeCell ref="O37:P37"/>
    <mergeCell ref="E55:F55"/>
    <mergeCell ref="B38:D38"/>
    <mergeCell ref="E38:F38"/>
    <mergeCell ref="G38:H38"/>
    <mergeCell ref="I38:J38"/>
    <mergeCell ref="K38:L38"/>
    <mergeCell ref="A40:I40"/>
    <mergeCell ref="A41:A42"/>
  </mergeCells>
  <phoneticPr fontId="0" type="noConversion"/>
  <pageMargins left="0.70866141732283472" right="0.89" top="0.28999999999999998" bottom="0" header="0.54" footer="0.31496062992125984"/>
  <pageSetup paperSize="9" scale="5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FF00"/>
    <pageSetUpPr fitToPage="1"/>
  </sheetPr>
  <dimension ref="A1:O31"/>
  <sheetViews>
    <sheetView view="pageBreakPreview" topLeftCell="A5" zoomScaleSheetLayoutView="100" workbookViewId="0">
      <selection activeCell="F24" sqref="F24"/>
    </sheetView>
  </sheetViews>
  <sheetFormatPr defaultRowHeight="12.75" x14ac:dyDescent="0.2"/>
  <cols>
    <col min="1" max="1" width="7.140625" style="12" customWidth="1"/>
    <col min="2" max="2" width="19.5703125" style="12" customWidth="1"/>
    <col min="3" max="3" width="18.42578125" style="12" customWidth="1"/>
    <col min="4" max="4" width="20.28515625" style="330" customWidth="1"/>
    <col min="5" max="5" width="21.7109375" style="330" customWidth="1"/>
    <col min="6" max="7" width="23.85546875" style="330" customWidth="1"/>
    <col min="8" max="8" width="24.28515625" style="330" customWidth="1"/>
    <col min="9" max="16384" width="9.140625" style="12"/>
  </cols>
  <sheetData>
    <row r="1" spans="1:15" x14ac:dyDescent="0.2">
      <c r="H1" s="457" t="s">
        <v>642</v>
      </c>
    </row>
    <row r="2" spans="1:15" ht="15.75" x14ac:dyDescent="0.25">
      <c r="A2" s="1273" t="s">
        <v>0</v>
      </c>
      <c r="B2" s="1273"/>
      <c r="C2" s="1273"/>
      <c r="D2" s="1273"/>
      <c r="E2" s="1273"/>
      <c r="F2" s="1273"/>
      <c r="G2" s="1273"/>
      <c r="H2" s="1273"/>
      <c r="I2" s="67"/>
      <c r="J2" s="67"/>
      <c r="K2" s="67"/>
      <c r="L2" s="67"/>
      <c r="M2" s="67"/>
      <c r="N2" s="67"/>
      <c r="O2" s="67"/>
    </row>
    <row r="3" spans="1:15" ht="20.25" x14ac:dyDescent="0.3">
      <c r="A3" s="1273" t="s">
        <v>985</v>
      </c>
      <c r="B3" s="1273"/>
      <c r="C3" s="1273"/>
      <c r="D3" s="1273"/>
      <c r="E3" s="1273"/>
      <c r="F3" s="1273"/>
      <c r="G3" s="1273"/>
      <c r="H3" s="1273"/>
      <c r="I3" s="33"/>
      <c r="J3" s="33"/>
      <c r="K3" s="33"/>
      <c r="L3" s="33"/>
      <c r="M3" s="33"/>
      <c r="N3" s="33"/>
      <c r="O3" s="33"/>
    </row>
    <row r="5" spans="1:15" ht="18" x14ac:dyDescent="0.25">
      <c r="A5" s="1281" t="s">
        <v>641</v>
      </c>
      <c r="B5" s="1281"/>
      <c r="C5" s="1281"/>
      <c r="D5" s="1281"/>
      <c r="E5" s="1281"/>
      <c r="F5" s="1281"/>
      <c r="G5" s="1281"/>
      <c r="H5" s="1281"/>
      <c r="I5" s="67"/>
      <c r="J5" s="67"/>
      <c r="K5" s="67"/>
      <c r="L5" s="67"/>
      <c r="M5" s="67"/>
      <c r="N5" s="67"/>
      <c r="O5" s="67"/>
    </row>
    <row r="6" spans="1:15" s="429" customFormat="1" ht="17.25" x14ac:dyDescent="0.35">
      <c r="A6" s="1381" t="s">
        <v>452</v>
      </c>
      <c r="B6" s="1381"/>
      <c r="C6" s="1381"/>
      <c r="D6" s="458"/>
      <c r="E6" s="458"/>
      <c r="F6" s="1379" t="s">
        <v>1049</v>
      </c>
      <c r="G6" s="1379"/>
      <c r="H6" s="1379"/>
      <c r="I6" s="67"/>
      <c r="J6" s="458"/>
      <c r="M6" s="431"/>
      <c r="N6" s="1277"/>
      <c r="O6" s="1277"/>
    </row>
    <row r="7" spans="1:15" s="444" customFormat="1" ht="31.5" customHeight="1" x14ac:dyDescent="0.2">
      <c r="A7" s="1166" t="s">
        <v>2</v>
      </c>
      <c r="B7" s="1166" t="s">
        <v>3</v>
      </c>
      <c r="C7" s="1490" t="s">
        <v>614</v>
      </c>
      <c r="D7" s="1491" t="s">
        <v>613</v>
      </c>
      <c r="E7" s="1492"/>
      <c r="F7" s="1492"/>
      <c r="G7" s="1492"/>
      <c r="H7" s="1493"/>
      <c r="I7" s="408"/>
    </row>
    <row r="8" spans="1:15" s="444" customFormat="1" ht="36.75" customHeight="1" x14ac:dyDescent="0.2">
      <c r="A8" s="1166"/>
      <c r="B8" s="1166"/>
      <c r="C8" s="1490"/>
      <c r="D8" s="459" t="s">
        <v>612</v>
      </c>
      <c r="E8" s="459" t="s">
        <v>611</v>
      </c>
      <c r="F8" s="459" t="s">
        <v>610</v>
      </c>
      <c r="G8" s="459" t="s">
        <v>778</v>
      </c>
      <c r="H8" s="459" t="s">
        <v>47</v>
      </c>
    </row>
    <row r="9" spans="1:15" ht="14.25" x14ac:dyDescent="0.2">
      <c r="A9" s="4">
        <v>1</v>
      </c>
      <c r="B9" s="4">
        <v>2</v>
      </c>
      <c r="C9" s="4">
        <v>3</v>
      </c>
      <c r="D9" s="713">
        <v>4</v>
      </c>
      <c r="E9" s="713">
        <v>5</v>
      </c>
      <c r="F9" s="713">
        <v>6</v>
      </c>
      <c r="G9" s="713">
        <v>7</v>
      </c>
      <c r="H9" s="713">
        <v>8</v>
      </c>
      <c r="I9" s="444"/>
    </row>
    <row r="10" spans="1:15" ht="19.5" customHeight="1" x14ac:dyDescent="0.2">
      <c r="A10" s="182">
        <v>1</v>
      </c>
      <c r="B10" s="213" t="s">
        <v>382</v>
      </c>
      <c r="C10" s="948">
        <v>1762</v>
      </c>
      <c r="D10" s="951">
        <v>1148</v>
      </c>
      <c r="E10" s="214">
        <v>0</v>
      </c>
      <c r="F10" s="214">
        <f>C10-D10</f>
        <v>614</v>
      </c>
      <c r="G10" s="214">
        <v>0</v>
      </c>
      <c r="H10" s="214">
        <v>0</v>
      </c>
      <c r="I10" s="444"/>
    </row>
    <row r="11" spans="1:15" ht="19.5" customHeight="1" x14ac:dyDescent="0.2">
      <c r="A11" s="182">
        <v>2</v>
      </c>
      <c r="B11" s="213" t="s">
        <v>383</v>
      </c>
      <c r="C11" s="948">
        <v>791</v>
      </c>
      <c r="D11" s="951">
        <v>635</v>
      </c>
      <c r="E11" s="214">
        <v>0</v>
      </c>
      <c r="F11" s="214">
        <f t="shared" ref="F11:F22" si="0">C11-D11</f>
        <v>156</v>
      </c>
      <c r="G11" s="214">
        <v>0</v>
      </c>
      <c r="H11" s="214">
        <v>0</v>
      </c>
      <c r="I11" s="444"/>
    </row>
    <row r="12" spans="1:15" ht="19.5" customHeight="1" x14ac:dyDescent="0.2">
      <c r="A12" s="182">
        <v>3</v>
      </c>
      <c r="B12" s="213" t="s">
        <v>384</v>
      </c>
      <c r="C12" s="950">
        <v>1356</v>
      </c>
      <c r="D12" s="953">
        <v>501</v>
      </c>
      <c r="E12" s="214">
        <v>0</v>
      </c>
      <c r="F12" s="214">
        <f t="shared" si="0"/>
        <v>855</v>
      </c>
      <c r="G12" s="214">
        <v>0</v>
      </c>
      <c r="H12" s="214">
        <v>0</v>
      </c>
      <c r="I12" s="444"/>
    </row>
    <row r="13" spans="1:15" ht="19.5" customHeight="1" x14ac:dyDescent="0.2">
      <c r="A13" s="182">
        <v>4</v>
      </c>
      <c r="B13" s="213" t="s">
        <v>385</v>
      </c>
      <c r="C13" s="949">
        <v>682</v>
      </c>
      <c r="D13" s="952">
        <v>427</v>
      </c>
      <c r="E13" s="214">
        <v>0</v>
      </c>
      <c r="F13" s="214">
        <f t="shared" si="0"/>
        <v>255</v>
      </c>
      <c r="G13" s="214">
        <v>0</v>
      </c>
      <c r="H13" s="214">
        <v>0</v>
      </c>
      <c r="I13" s="444"/>
    </row>
    <row r="14" spans="1:15" ht="19.5" customHeight="1" x14ac:dyDescent="0.2">
      <c r="A14" s="182">
        <v>5</v>
      </c>
      <c r="B14" s="215" t="s">
        <v>386</v>
      </c>
      <c r="C14" s="949">
        <v>1390</v>
      </c>
      <c r="D14" s="952">
        <v>866</v>
      </c>
      <c r="E14" s="214">
        <v>0</v>
      </c>
      <c r="F14" s="214">
        <f t="shared" si="0"/>
        <v>524</v>
      </c>
      <c r="G14" s="214">
        <v>0</v>
      </c>
      <c r="H14" s="214">
        <v>0</v>
      </c>
      <c r="I14" s="444"/>
    </row>
    <row r="15" spans="1:15" ht="19.5" customHeight="1" x14ac:dyDescent="0.2">
      <c r="A15" s="182">
        <v>6</v>
      </c>
      <c r="B15" s="213" t="s">
        <v>387</v>
      </c>
      <c r="C15" s="949">
        <v>1073</v>
      </c>
      <c r="D15" s="952">
        <v>701</v>
      </c>
      <c r="E15" s="214">
        <v>7</v>
      </c>
      <c r="F15" s="214">
        <f t="shared" si="0"/>
        <v>372</v>
      </c>
      <c r="G15" s="214">
        <v>0</v>
      </c>
      <c r="H15" s="214">
        <v>0</v>
      </c>
      <c r="I15" s="444"/>
    </row>
    <row r="16" spans="1:15" ht="19.5" customHeight="1" x14ac:dyDescent="0.2">
      <c r="A16" s="182">
        <v>7</v>
      </c>
      <c r="B16" s="215" t="s">
        <v>388</v>
      </c>
      <c r="C16" s="949">
        <v>1397</v>
      </c>
      <c r="D16" s="952">
        <v>528</v>
      </c>
      <c r="E16" s="214">
        <v>0</v>
      </c>
      <c r="F16" s="214">
        <f t="shared" si="0"/>
        <v>869</v>
      </c>
      <c r="G16" s="214">
        <v>0</v>
      </c>
      <c r="H16" s="214">
        <v>0</v>
      </c>
      <c r="I16" s="444"/>
    </row>
    <row r="17" spans="1:9" ht="19.5" customHeight="1" x14ac:dyDescent="0.2">
      <c r="A17" s="182">
        <v>8</v>
      </c>
      <c r="B17" s="213" t="s">
        <v>389</v>
      </c>
      <c r="C17" s="949">
        <v>2093</v>
      </c>
      <c r="D17" s="952">
        <v>1594</v>
      </c>
      <c r="E17" s="214">
        <v>0</v>
      </c>
      <c r="F17" s="214">
        <f t="shared" si="0"/>
        <v>499</v>
      </c>
      <c r="G17" s="214">
        <v>0</v>
      </c>
      <c r="H17" s="214">
        <v>0</v>
      </c>
      <c r="I17" s="444"/>
    </row>
    <row r="18" spans="1:9" ht="19.5" customHeight="1" x14ac:dyDescent="0.2">
      <c r="A18" s="182">
        <v>9</v>
      </c>
      <c r="B18" s="213" t="s">
        <v>390</v>
      </c>
      <c r="C18" s="949">
        <v>1500</v>
      </c>
      <c r="D18" s="952">
        <v>1500</v>
      </c>
      <c r="E18" s="214">
        <v>0</v>
      </c>
      <c r="F18" s="214">
        <f t="shared" si="0"/>
        <v>0</v>
      </c>
      <c r="G18" s="214">
        <v>0</v>
      </c>
      <c r="H18" s="214">
        <v>0</v>
      </c>
      <c r="I18" s="444"/>
    </row>
    <row r="19" spans="1:9" ht="19.5" customHeight="1" x14ac:dyDescent="0.2">
      <c r="A19" s="182">
        <v>10</v>
      </c>
      <c r="B19" s="213" t="s">
        <v>391</v>
      </c>
      <c r="C19" s="949">
        <v>797</v>
      </c>
      <c r="D19" s="952">
        <v>513</v>
      </c>
      <c r="E19" s="214">
        <v>0</v>
      </c>
      <c r="F19" s="214">
        <f t="shared" si="0"/>
        <v>284</v>
      </c>
      <c r="G19" s="214">
        <v>0</v>
      </c>
      <c r="H19" s="214">
        <v>0</v>
      </c>
      <c r="I19" s="444"/>
    </row>
    <row r="20" spans="1:9" ht="19.5" customHeight="1" x14ac:dyDescent="0.2">
      <c r="A20" s="182">
        <v>11</v>
      </c>
      <c r="B20" s="213" t="s">
        <v>392</v>
      </c>
      <c r="C20" s="949">
        <v>1905</v>
      </c>
      <c r="D20" s="952">
        <v>1277</v>
      </c>
      <c r="E20" s="214">
        <v>0</v>
      </c>
      <c r="F20" s="214">
        <f t="shared" si="0"/>
        <v>628</v>
      </c>
      <c r="G20" s="214">
        <v>0</v>
      </c>
      <c r="H20" s="214">
        <v>0</v>
      </c>
      <c r="I20" s="444"/>
    </row>
    <row r="21" spans="1:9" ht="19.5" customHeight="1" x14ac:dyDescent="0.2">
      <c r="A21" s="182">
        <v>12</v>
      </c>
      <c r="B21" s="213" t="s">
        <v>393</v>
      </c>
      <c r="C21" s="949">
        <v>1276</v>
      </c>
      <c r="D21" s="952">
        <v>1220</v>
      </c>
      <c r="E21" s="214">
        <v>0</v>
      </c>
      <c r="F21" s="214">
        <f t="shared" si="0"/>
        <v>56</v>
      </c>
      <c r="G21" s="214">
        <v>0</v>
      </c>
      <c r="H21" s="214">
        <v>0</v>
      </c>
      <c r="I21" s="444"/>
    </row>
    <row r="22" spans="1:9" ht="19.5" customHeight="1" x14ac:dyDescent="0.2">
      <c r="A22" s="182">
        <v>13</v>
      </c>
      <c r="B22" s="213" t="s">
        <v>394</v>
      </c>
      <c r="C22" s="949">
        <v>1023</v>
      </c>
      <c r="D22" s="952">
        <v>573</v>
      </c>
      <c r="E22" s="214">
        <v>0</v>
      </c>
      <c r="F22" s="214">
        <f t="shared" si="0"/>
        <v>450</v>
      </c>
      <c r="G22" s="214">
        <v>0</v>
      </c>
      <c r="H22" s="214">
        <v>0</v>
      </c>
      <c r="I22" s="444"/>
    </row>
    <row r="23" spans="1:9" ht="19.5" customHeight="1" x14ac:dyDescent="0.2">
      <c r="A23" s="221" t="s">
        <v>18</v>
      </c>
      <c r="B23" s="221"/>
      <c r="C23" s="395">
        <f t="shared" ref="C23:H23" si="1">SUM(C10:C22)</f>
        <v>17045</v>
      </c>
      <c r="D23" s="395">
        <f t="shared" si="1"/>
        <v>11483</v>
      </c>
      <c r="E23" s="395">
        <f t="shared" si="1"/>
        <v>7</v>
      </c>
      <c r="F23" s="395">
        <f t="shared" si="1"/>
        <v>5562</v>
      </c>
      <c r="G23" s="395">
        <f t="shared" si="1"/>
        <v>0</v>
      </c>
      <c r="H23" s="395">
        <f t="shared" si="1"/>
        <v>0</v>
      </c>
      <c r="I23" s="444"/>
    </row>
    <row r="24" spans="1:9" ht="19.5" customHeight="1" x14ac:dyDescent="0.2">
      <c r="A24" s="335"/>
      <c r="B24" s="335"/>
      <c r="C24" s="492"/>
      <c r="D24" s="1138">
        <f>D23/C23</f>
        <v>0.67368729832795538</v>
      </c>
      <c r="E24" s="492"/>
      <c r="F24" s="1138">
        <f>F23/C23</f>
        <v>0.32631270167204457</v>
      </c>
      <c r="G24" s="492"/>
      <c r="H24" s="492"/>
      <c r="I24" s="444"/>
    </row>
    <row r="25" spans="1:9" ht="19.5" customHeight="1" x14ac:dyDescent="0.2">
      <c r="A25" s="514"/>
      <c r="B25" s="335"/>
      <c r="C25" s="492"/>
      <c r="D25" s="492"/>
      <c r="E25" s="492"/>
      <c r="F25" s="492"/>
      <c r="G25" s="492"/>
      <c r="H25" s="492"/>
    </row>
    <row r="26" spans="1:9" ht="15" customHeight="1" x14ac:dyDescent="0.2">
      <c r="A26" s="110"/>
      <c r="B26" s="110"/>
      <c r="C26" s="110"/>
      <c r="D26" s="111"/>
      <c r="E26" s="111"/>
      <c r="F26" s="111"/>
      <c r="G26" s="714"/>
      <c r="H26" s="111"/>
    </row>
    <row r="27" spans="1:9" ht="15" customHeight="1" x14ac:dyDescent="0.2">
      <c r="A27" s="110"/>
      <c r="B27" s="110"/>
      <c r="C27" s="110"/>
      <c r="D27" s="490"/>
      <c r="E27" s="111"/>
      <c r="F27" s="111"/>
      <c r="G27" s="714"/>
      <c r="H27" s="111"/>
    </row>
    <row r="28" spans="1:9" ht="15" customHeight="1" x14ac:dyDescent="0.2">
      <c r="A28" s="110"/>
      <c r="B28" s="110"/>
      <c r="C28" s="110"/>
      <c r="D28" s="491"/>
      <c r="E28" s="120"/>
      <c r="F28" s="1410" t="s">
        <v>12</v>
      </c>
      <c r="G28" s="1410"/>
      <c r="H28" s="1410"/>
      <c r="I28" s="120"/>
    </row>
    <row r="29" spans="1:9" ht="12.75" customHeight="1" x14ac:dyDescent="0.2">
      <c r="A29" s="110" t="s">
        <v>11</v>
      </c>
      <c r="C29" s="110"/>
      <c r="D29" s="491"/>
      <c r="E29" s="120"/>
      <c r="F29" s="1410" t="s">
        <v>13</v>
      </c>
      <c r="G29" s="1410"/>
      <c r="H29" s="1410"/>
      <c r="I29" s="120"/>
    </row>
    <row r="30" spans="1:9" ht="12.75" customHeight="1" x14ac:dyDescent="0.2">
      <c r="D30" s="491"/>
      <c r="E30" s="120"/>
      <c r="F30" s="1410" t="s">
        <v>623</v>
      </c>
      <c r="G30" s="1410"/>
      <c r="H30" s="1410"/>
      <c r="I30" s="120"/>
    </row>
    <row r="31" spans="1:9" x14ac:dyDescent="0.2">
      <c r="D31" s="491"/>
      <c r="E31" s="114"/>
      <c r="F31" s="114" t="s">
        <v>622</v>
      </c>
      <c r="G31" s="114"/>
      <c r="H31" s="114"/>
      <c r="I31" s="110"/>
    </row>
  </sheetData>
  <mergeCells count="13">
    <mergeCell ref="A2:H2"/>
    <mergeCell ref="A3:H3"/>
    <mergeCell ref="A5:H5"/>
    <mergeCell ref="D7:H7"/>
    <mergeCell ref="A6:C6"/>
    <mergeCell ref="F30:H30"/>
    <mergeCell ref="N6:O6"/>
    <mergeCell ref="A7:A8"/>
    <mergeCell ref="B7:B8"/>
    <mergeCell ref="C7:C8"/>
    <mergeCell ref="F6:H6"/>
    <mergeCell ref="F29:H29"/>
    <mergeCell ref="F28:H28"/>
  </mergeCells>
  <printOptions horizontalCentered="1"/>
  <pageMargins left="0.25" right="0.41" top="0.39" bottom="0" header="0.16" footer="0.31496062992125984"/>
  <pageSetup paperSize="9" scale="90"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P30"/>
  <sheetViews>
    <sheetView view="pageBreakPreview" zoomScale="118" zoomScaleSheetLayoutView="118" workbookViewId="0">
      <selection activeCell="J1" sqref="J1"/>
    </sheetView>
  </sheetViews>
  <sheetFormatPr defaultRowHeight="12.75" x14ac:dyDescent="0.2"/>
  <cols>
    <col min="1" max="1" width="5.7109375" customWidth="1"/>
    <col min="2" max="2" width="16" customWidth="1"/>
    <col min="3" max="3" width="12.140625" customWidth="1"/>
    <col min="4" max="4" width="10.140625" customWidth="1"/>
    <col min="5" max="5" width="8" customWidth="1"/>
    <col min="6" max="6" width="11.7109375" customWidth="1"/>
    <col min="7" max="7" width="11.28515625" customWidth="1"/>
    <col min="8" max="8" width="9.7109375" customWidth="1"/>
    <col min="9" max="9" width="10.42578125" customWidth="1"/>
    <col min="10" max="10" width="11.42578125" customWidth="1"/>
    <col min="11" max="12" width="10.140625" customWidth="1"/>
    <col min="13" max="13" width="11.140625" customWidth="1"/>
    <col min="14" max="14" width="14.7109375" customWidth="1"/>
  </cols>
  <sheetData>
    <row r="1" spans="1:15" x14ac:dyDescent="0.2">
      <c r="N1" s="127" t="s">
        <v>644</v>
      </c>
    </row>
    <row r="2" spans="1:15" ht="18" x14ac:dyDescent="0.35">
      <c r="A2" s="1451" t="s">
        <v>0</v>
      </c>
      <c r="B2" s="1451"/>
      <c r="C2" s="1451"/>
      <c r="D2" s="1451"/>
      <c r="E2" s="1451"/>
      <c r="F2" s="1451"/>
      <c r="G2" s="1451"/>
      <c r="H2" s="1451"/>
      <c r="I2" s="1451"/>
      <c r="J2" s="1451"/>
      <c r="K2" s="1451"/>
      <c r="L2" s="1451"/>
      <c r="M2" s="1451"/>
      <c r="N2" s="1451"/>
    </row>
    <row r="3" spans="1:15" ht="21" x14ac:dyDescent="0.2">
      <c r="A3" s="1495" t="s">
        <v>985</v>
      </c>
      <c r="B3" s="1495"/>
      <c r="C3" s="1495"/>
      <c r="D3" s="1495"/>
      <c r="E3" s="1495"/>
      <c r="F3" s="1495"/>
      <c r="G3" s="1495"/>
      <c r="H3" s="1495"/>
      <c r="I3" s="1495"/>
      <c r="J3" s="1495"/>
      <c r="K3" s="1495"/>
      <c r="L3" s="1495"/>
      <c r="M3" s="1495"/>
      <c r="N3" s="1495"/>
    </row>
    <row r="4" spans="1:15" ht="9.75" customHeight="1" x14ac:dyDescent="0.3">
      <c r="A4" s="107"/>
      <c r="B4" s="107"/>
      <c r="C4" s="107"/>
      <c r="D4" s="107"/>
      <c r="E4" s="107"/>
      <c r="F4" s="107"/>
      <c r="G4" s="107"/>
      <c r="H4" s="107"/>
      <c r="I4" s="107"/>
      <c r="J4" s="107"/>
    </row>
    <row r="5" spans="1:15" ht="21" x14ac:dyDescent="0.2">
      <c r="A5" s="1494" t="s">
        <v>643</v>
      </c>
      <c r="B5" s="1494"/>
      <c r="C5" s="1494"/>
      <c r="D5" s="1494"/>
      <c r="E5" s="1494"/>
      <c r="F5" s="1494"/>
      <c r="G5" s="1494"/>
      <c r="H5" s="1494"/>
      <c r="I5" s="1494"/>
      <c r="J5" s="1494"/>
      <c r="K5" s="1494"/>
      <c r="L5" s="1494"/>
      <c r="M5" s="1494"/>
      <c r="N5" s="1494"/>
    </row>
    <row r="6" spans="1:15" ht="15" x14ac:dyDescent="0.3">
      <c r="A6" s="108" t="s">
        <v>570</v>
      </c>
      <c r="B6" s="108"/>
      <c r="C6" s="108"/>
      <c r="D6" s="108"/>
      <c r="E6" s="108"/>
      <c r="F6" s="108"/>
      <c r="G6" s="108"/>
      <c r="H6" s="107"/>
      <c r="I6" s="107"/>
      <c r="J6" s="107"/>
      <c r="L6" s="1369" t="s">
        <v>1049</v>
      </c>
      <c r="M6" s="1369"/>
      <c r="N6" s="1369"/>
    </row>
    <row r="7" spans="1:15" ht="38.25" customHeight="1" x14ac:dyDescent="0.2">
      <c r="A7" s="1427" t="s">
        <v>2</v>
      </c>
      <c r="B7" s="1427" t="s">
        <v>37</v>
      </c>
      <c r="C7" s="1280" t="s">
        <v>549</v>
      </c>
      <c r="D7" s="1306" t="s">
        <v>550</v>
      </c>
      <c r="E7" s="1306"/>
      <c r="F7" s="1306"/>
      <c r="G7" s="1306"/>
      <c r="H7" s="1307"/>
      <c r="I7" s="1282" t="s">
        <v>647</v>
      </c>
      <c r="J7" s="1282" t="s">
        <v>648</v>
      </c>
      <c r="K7" s="1423" t="s">
        <v>646</v>
      </c>
      <c r="L7" s="1423"/>
      <c r="M7" s="1423"/>
      <c r="N7" s="1423"/>
    </row>
    <row r="8" spans="1:15" ht="49.5" customHeight="1" x14ac:dyDescent="0.2">
      <c r="A8" s="1428"/>
      <c r="B8" s="1428"/>
      <c r="C8" s="1280"/>
      <c r="D8" s="183" t="s">
        <v>551</v>
      </c>
      <c r="E8" s="183" t="s">
        <v>552</v>
      </c>
      <c r="F8" s="182" t="s">
        <v>553</v>
      </c>
      <c r="G8" s="183" t="s">
        <v>554</v>
      </c>
      <c r="H8" s="183" t="s">
        <v>47</v>
      </c>
      <c r="I8" s="1283"/>
      <c r="J8" s="1283"/>
      <c r="K8" s="220" t="s">
        <v>555</v>
      </c>
      <c r="L8" s="220" t="s">
        <v>645</v>
      </c>
      <c r="M8" s="183" t="s">
        <v>556</v>
      </c>
      <c r="N8" s="184" t="s">
        <v>557</v>
      </c>
    </row>
    <row r="9" spans="1:15" s="510" customFormat="1" ht="18.75" customHeight="1" x14ac:dyDescent="0.2">
      <c r="A9" s="212" t="s">
        <v>283</v>
      </c>
      <c r="B9" s="212" t="s">
        <v>284</v>
      </c>
      <c r="C9" s="212" t="s">
        <v>285</v>
      </c>
      <c r="D9" s="212" t="s">
        <v>286</v>
      </c>
      <c r="E9" s="212" t="s">
        <v>287</v>
      </c>
      <c r="F9" s="212" t="s">
        <v>288</v>
      </c>
      <c r="G9" s="212" t="s">
        <v>289</v>
      </c>
      <c r="H9" s="212" t="s">
        <v>290</v>
      </c>
      <c r="I9" s="212" t="s">
        <v>311</v>
      </c>
      <c r="J9" s="212" t="s">
        <v>312</v>
      </c>
      <c r="K9" s="212" t="s">
        <v>313</v>
      </c>
      <c r="L9" s="212" t="s">
        <v>341</v>
      </c>
      <c r="M9" s="212" t="s">
        <v>342</v>
      </c>
      <c r="N9" s="212" t="s">
        <v>343</v>
      </c>
    </row>
    <row r="10" spans="1:15" ht="18.75" customHeight="1" x14ac:dyDescent="0.25">
      <c r="A10" s="206">
        <v>1</v>
      </c>
      <c r="B10" s="213" t="s">
        <v>382</v>
      </c>
      <c r="C10" s="946">
        <v>1762</v>
      </c>
      <c r="D10" s="206">
        <v>0</v>
      </c>
      <c r="E10" s="206">
        <v>1559</v>
      </c>
      <c r="F10" s="206">
        <v>7</v>
      </c>
      <c r="G10" s="206">
        <v>0</v>
      </c>
      <c r="H10" s="206">
        <f>C10-(E10+F10+G10)</f>
        <v>196</v>
      </c>
      <c r="I10" s="206">
        <v>0</v>
      </c>
      <c r="J10" s="946">
        <v>1762</v>
      </c>
      <c r="K10" s="946">
        <v>1762</v>
      </c>
      <c r="L10" s="946">
        <v>1762</v>
      </c>
      <c r="M10" s="206">
        <v>0</v>
      </c>
      <c r="N10" s="946">
        <v>1762</v>
      </c>
      <c r="O10" s="510"/>
    </row>
    <row r="11" spans="1:15" ht="18.75" customHeight="1" x14ac:dyDescent="0.25">
      <c r="A11" s="206">
        <v>2</v>
      </c>
      <c r="B11" s="213" t="s">
        <v>383</v>
      </c>
      <c r="C11" s="946">
        <v>791</v>
      </c>
      <c r="D11" s="206">
        <v>0</v>
      </c>
      <c r="E11" s="206">
        <v>791</v>
      </c>
      <c r="F11" s="206">
        <v>0</v>
      </c>
      <c r="G11" s="206">
        <v>2</v>
      </c>
      <c r="H11" s="206">
        <v>0</v>
      </c>
      <c r="I11" s="206">
        <v>0</v>
      </c>
      <c r="J11" s="946">
        <v>791</v>
      </c>
      <c r="K11" s="946">
        <v>791</v>
      </c>
      <c r="L11" s="946">
        <v>791</v>
      </c>
      <c r="M11" s="206">
        <v>0</v>
      </c>
      <c r="N11" s="946">
        <v>791</v>
      </c>
      <c r="O11" s="510"/>
    </row>
    <row r="12" spans="1:15" ht="18.75" customHeight="1" x14ac:dyDescent="0.25">
      <c r="A12" s="206">
        <v>3</v>
      </c>
      <c r="B12" s="213" t="s">
        <v>384</v>
      </c>
      <c r="C12" s="946">
        <v>1356</v>
      </c>
      <c r="D12" s="206">
        <v>0</v>
      </c>
      <c r="E12" s="206">
        <v>1353</v>
      </c>
      <c r="F12" s="206">
        <v>0</v>
      </c>
      <c r="G12" s="206">
        <v>0</v>
      </c>
      <c r="H12" s="206">
        <f t="shared" ref="H12:H19" si="0">C12-(E12+F12+G12)</f>
        <v>3</v>
      </c>
      <c r="I12" s="206">
        <v>0</v>
      </c>
      <c r="J12" s="946">
        <v>1356</v>
      </c>
      <c r="K12" s="946">
        <v>1356</v>
      </c>
      <c r="L12" s="946">
        <v>1356</v>
      </c>
      <c r="M12" s="206">
        <v>423</v>
      </c>
      <c r="N12" s="946">
        <v>1356</v>
      </c>
      <c r="O12" s="510"/>
    </row>
    <row r="13" spans="1:15" ht="18.75" customHeight="1" x14ac:dyDescent="0.25">
      <c r="A13" s="206">
        <v>4</v>
      </c>
      <c r="B13" s="213" t="s">
        <v>385</v>
      </c>
      <c r="C13" s="946">
        <v>682</v>
      </c>
      <c r="D13" s="206">
        <v>0</v>
      </c>
      <c r="E13" s="206">
        <v>627</v>
      </c>
      <c r="F13" s="206">
        <v>39</v>
      </c>
      <c r="G13" s="206">
        <v>5</v>
      </c>
      <c r="H13" s="206">
        <f t="shared" si="0"/>
        <v>11</v>
      </c>
      <c r="I13" s="206">
        <v>0</v>
      </c>
      <c r="J13" s="946">
        <v>682</v>
      </c>
      <c r="K13" s="946">
        <v>682</v>
      </c>
      <c r="L13" s="946">
        <v>682</v>
      </c>
      <c r="M13" s="206">
        <v>0</v>
      </c>
      <c r="N13" s="946">
        <v>682</v>
      </c>
      <c r="O13" s="510"/>
    </row>
    <row r="14" spans="1:15" ht="18.75" customHeight="1" x14ac:dyDescent="0.25">
      <c r="A14" s="206">
        <v>5</v>
      </c>
      <c r="B14" s="215" t="s">
        <v>386</v>
      </c>
      <c r="C14" s="946">
        <v>1390</v>
      </c>
      <c r="D14" s="206">
        <v>128</v>
      </c>
      <c r="E14" s="206">
        <v>1343</v>
      </c>
      <c r="F14" s="206">
        <v>8</v>
      </c>
      <c r="G14" s="206">
        <v>0</v>
      </c>
      <c r="H14" s="206">
        <f t="shared" si="0"/>
        <v>39</v>
      </c>
      <c r="I14" s="206">
        <v>0</v>
      </c>
      <c r="J14" s="946">
        <v>1390</v>
      </c>
      <c r="K14" s="946">
        <v>1390</v>
      </c>
      <c r="L14" s="946">
        <v>1390</v>
      </c>
      <c r="M14" s="206">
        <v>0</v>
      </c>
      <c r="N14" s="946">
        <v>1390</v>
      </c>
      <c r="O14" s="510"/>
    </row>
    <row r="15" spans="1:15" ht="18.75" customHeight="1" x14ac:dyDescent="0.25">
      <c r="A15" s="206">
        <v>6</v>
      </c>
      <c r="B15" s="213" t="s">
        <v>387</v>
      </c>
      <c r="C15" s="946">
        <v>1073</v>
      </c>
      <c r="D15" s="206">
        <v>221</v>
      </c>
      <c r="E15" s="206">
        <v>1073</v>
      </c>
      <c r="F15" s="206">
        <v>571</v>
      </c>
      <c r="G15" s="206">
        <v>0</v>
      </c>
      <c r="H15" s="206">
        <v>0</v>
      </c>
      <c r="I15" s="206">
        <v>0</v>
      </c>
      <c r="J15" s="946">
        <v>1073</v>
      </c>
      <c r="K15" s="946">
        <v>1073</v>
      </c>
      <c r="L15" s="946">
        <v>1073</v>
      </c>
      <c r="M15" s="206">
        <v>0</v>
      </c>
      <c r="N15" s="946">
        <v>1073</v>
      </c>
      <c r="O15" s="510"/>
    </row>
    <row r="16" spans="1:15" ht="18.75" customHeight="1" x14ac:dyDescent="0.25">
      <c r="A16" s="206">
        <v>7</v>
      </c>
      <c r="B16" s="215" t="s">
        <v>388</v>
      </c>
      <c r="C16" s="946">
        <v>1397</v>
      </c>
      <c r="D16" s="206">
        <v>0</v>
      </c>
      <c r="E16" s="206">
        <v>1333</v>
      </c>
      <c r="F16" s="206">
        <f>C16-E16</f>
        <v>64</v>
      </c>
      <c r="G16" s="206">
        <v>0</v>
      </c>
      <c r="H16" s="206">
        <f t="shared" si="0"/>
        <v>0</v>
      </c>
      <c r="I16" s="206">
        <v>0</v>
      </c>
      <c r="J16" s="946">
        <v>1397</v>
      </c>
      <c r="K16" s="946">
        <v>1397</v>
      </c>
      <c r="L16" s="946">
        <v>1397</v>
      </c>
      <c r="M16" s="206">
        <v>0</v>
      </c>
      <c r="N16" s="946">
        <v>1397</v>
      </c>
      <c r="O16" s="510"/>
    </row>
    <row r="17" spans="1:16" ht="18.75" customHeight="1" x14ac:dyDescent="0.25">
      <c r="A17" s="206">
        <v>8</v>
      </c>
      <c r="B17" s="213" t="s">
        <v>389</v>
      </c>
      <c r="C17" s="946">
        <v>2093</v>
      </c>
      <c r="D17" s="206">
        <v>15</v>
      </c>
      <c r="E17" s="206">
        <v>1965</v>
      </c>
      <c r="F17" s="206">
        <v>0</v>
      </c>
      <c r="G17" s="206">
        <v>0</v>
      </c>
      <c r="H17" s="206">
        <f t="shared" si="0"/>
        <v>128</v>
      </c>
      <c r="I17" s="206">
        <v>0</v>
      </c>
      <c r="J17" s="946">
        <v>2093</v>
      </c>
      <c r="K17" s="946">
        <v>2093</v>
      </c>
      <c r="L17" s="946">
        <v>2093</v>
      </c>
      <c r="M17" s="206">
        <v>0</v>
      </c>
      <c r="N17" s="946">
        <v>2093</v>
      </c>
      <c r="O17" s="510"/>
    </row>
    <row r="18" spans="1:16" ht="18.75" customHeight="1" x14ac:dyDescent="0.25">
      <c r="A18" s="206">
        <v>9</v>
      </c>
      <c r="B18" s="213" t="s">
        <v>390</v>
      </c>
      <c r="C18" s="946">
        <v>1500</v>
      </c>
      <c r="D18" s="206">
        <v>1</v>
      </c>
      <c r="E18" s="206">
        <v>1498</v>
      </c>
      <c r="F18" s="206">
        <v>10</v>
      </c>
      <c r="G18" s="206">
        <v>3</v>
      </c>
      <c r="H18" s="206">
        <v>0</v>
      </c>
      <c r="I18" s="206">
        <v>0</v>
      </c>
      <c r="J18" s="946">
        <v>1500</v>
      </c>
      <c r="K18" s="946">
        <v>1500</v>
      </c>
      <c r="L18" s="946">
        <v>1500</v>
      </c>
      <c r="M18" s="206">
        <v>0</v>
      </c>
      <c r="N18" s="946">
        <v>1500</v>
      </c>
      <c r="O18" s="510"/>
    </row>
    <row r="19" spans="1:16" ht="18.75" customHeight="1" x14ac:dyDescent="0.25">
      <c r="A19" s="206">
        <v>10</v>
      </c>
      <c r="B19" s="213" t="s">
        <v>391</v>
      </c>
      <c r="C19" s="946">
        <v>797</v>
      </c>
      <c r="D19" s="206">
        <v>0</v>
      </c>
      <c r="E19" s="206">
        <v>783</v>
      </c>
      <c r="F19" s="206">
        <v>0</v>
      </c>
      <c r="G19" s="206">
        <v>0</v>
      </c>
      <c r="H19" s="206">
        <f t="shared" si="0"/>
        <v>14</v>
      </c>
      <c r="I19" s="206">
        <v>0</v>
      </c>
      <c r="J19" s="946">
        <v>797</v>
      </c>
      <c r="K19" s="946">
        <v>797</v>
      </c>
      <c r="L19" s="946">
        <v>797</v>
      </c>
      <c r="M19" s="206">
        <v>0</v>
      </c>
      <c r="N19" s="946">
        <v>797</v>
      </c>
      <c r="O19" s="510"/>
    </row>
    <row r="20" spans="1:16" ht="18.75" customHeight="1" x14ac:dyDescent="0.25">
      <c r="A20" s="206">
        <v>11</v>
      </c>
      <c r="B20" s="213" t="s">
        <v>392</v>
      </c>
      <c r="C20" s="946">
        <v>1905</v>
      </c>
      <c r="D20" s="206">
        <v>12</v>
      </c>
      <c r="E20" s="206">
        <v>1882</v>
      </c>
      <c r="F20" s="206">
        <v>27</v>
      </c>
      <c r="G20" s="206">
        <v>0</v>
      </c>
      <c r="H20" s="206">
        <v>0</v>
      </c>
      <c r="I20" s="206">
        <v>0</v>
      </c>
      <c r="J20" s="946">
        <v>1905</v>
      </c>
      <c r="K20" s="946">
        <v>1905</v>
      </c>
      <c r="L20" s="946">
        <v>1905</v>
      </c>
      <c r="M20" s="206">
        <v>0</v>
      </c>
      <c r="N20" s="946">
        <v>1905</v>
      </c>
      <c r="O20" s="510"/>
    </row>
    <row r="21" spans="1:16" ht="18.75" customHeight="1" x14ac:dyDescent="0.25">
      <c r="A21" s="206">
        <v>12</v>
      </c>
      <c r="B21" s="213" t="s">
        <v>393</v>
      </c>
      <c r="C21" s="946">
        <v>1276</v>
      </c>
      <c r="D21" s="247">
        <v>0</v>
      </c>
      <c r="E21" s="206">
        <v>1261</v>
      </c>
      <c r="F21" s="206">
        <v>1214</v>
      </c>
      <c r="G21" s="206">
        <v>0</v>
      </c>
      <c r="H21" s="206">
        <v>0</v>
      </c>
      <c r="I21" s="206">
        <v>0</v>
      </c>
      <c r="J21" s="946">
        <v>1276</v>
      </c>
      <c r="K21" s="946">
        <v>1276</v>
      </c>
      <c r="L21" s="946">
        <v>1276</v>
      </c>
      <c r="M21" s="206">
        <v>0</v>
      </c>
      <c r="N21" s="946">
        <v>1276</v>
      </c>
      <c r="O21" s="510"/>
    </row>
    <row r="22" spans="1:16" ht="18.75" customHeight="1" x14ac:dyDescent="0.25">
      <c r="A22" s="206">
        <v>13</v>
      </c>
      <c r="B22" s="213" t="s">
        <v>394</v>
      </c>
      <c r="C22" s="946">
        <v>1023</v>
      </c>
      <c r="D22" s="247">
        <v>552</v>
      </c>
      <c r="E22" s="206">
        <v>1023</v>
      </c>
      <c r="F22" s="206">
        <v>25</v>
      </c>
      <c r="G22" s="206">
        <v>86</v>
      </c>
      <c r="H22" s="206">
        <v>0</v>
      </c>
      <c r="I22" s="206">
        <v>0</v>
      </c>
      <c r="J22" s="946">
        <v>1023</v>
      </c>
      <c r="K22" s="946">
        <v>1023</v>
      </c>
      <c r="L22" s="946">
        <v>1023</v>
      </c>
      <c r="M22" s="206">
        <v>0</v>
      </c>
      <c r="N22" s="946">
        <v>1023</v>
      </c>
      <c r="O22" s="510"/>
    </row>
    <row r="23" spans="1:16" ht="18.75" customHeight="1" x14ac:dyDescent="0.2">
      <c r="A23" s="311"/>
      <c r="B23" s="222" t="s">
        <v>18</v>
      </c>
      <c r="C23" s="182">
        <f t="shared" ref="C23:N23" si="1">SUM(C10:C22)</f>
        <v>17045</v>
      </c>
      <c r="D23" s="182">
        <f t="shared" si="1"/>
        <v>929</v>
      </c>
      <c r="E23" s="182">
        <f t="shared" si="1"/>
        <v>16491</v>
      </c>
      <c r="F23" s="182">
        <f t="shared" si="1"/>
        <v>1965</v>
      </c>
      <c r="G23" s="182">
        <f t="shared" si="1"/>
        <v>96</v>
      </c>
      <c r="H23" s="182">
        <f t="shared" si="1"/>
        <v>391</v>
      </c>
      <c r="I23" s="182">
        <f t="shared" si="1"/>
        <v>0</v>
      </c>
      <c r="J23" s="182">
        <f>SUM(J10:J22)</f>
        <v>17045</v>
      </c>
      <c r="K23" s="182">
        <f t="shared" si="1"/>
        <v>17045</v>
      </c>
      <c r="L23" s="182">
        <f t="shared" si="1"/>
        <v>17045</v>
      </c>
      <c r="M23" s="182">
        <f t="shared" si="1"/>
        <v>423</v>
      </c>
      <c r="N23" s="182">
        <f t="shared" si="1"/>
        <v>17045</v>
      </c>
    </row>
    <row r="24" spans="1:16" ht="15" customHeight="1" x14ac:dyDescent="0.2">
      <c r="A24" s="116" t="s">
        <v>711</v>
      </c>
      <c r="B24" s="312"/>
      <c r="C24" s="265"/>
      <c r="D24" s="312"/>
      <c r="E24" s="313"/>
      <c r="F24" s="313"/>
      <c r="G24" s="313"/>
      <c r="H24" s="313"/>
      <c r="I24" s="313"/>
      <c r="J24" s="313"/>
      <c r="K24" s="265"/>
      <c r="L24" s="265"/>
      <c r="M24" s="313"/>
      <c r="N24" s="313"/>
    </row>
    <row r="25" spans="1:16" ht="15" customHeight="1" x14ac:dyDescent="0.2">
      <c r="A25" s="116"/>
      <c r="B25" s="312"/>
      <c r="C25" s="265"/>
      <c r="D25" s="312"/>
      <c r="E25" s="313"/>
      <c r="F25" s="313"/>
      <c r="G25" s="313"/>
      <c r="H25" s="313"/>
      <c r="I25" s="313"/>
      <c r="J25" s="313"/>
      <c r="K25" s="265"/>
      <c r="L25" s="265"/>
      <c r="M25" s="313"/>
      <c r="N25" s="313"/>
    </row>
    <row r="26" spans="1:16" x14ac:dyDescent="0.2">
      <c r="C26" s="110"/>
      <c r="D26" s="110"/>
    </row>
    <row r="27" spans="1:16" x14ac:dyDescent="0.2">
      <c r="M27" s="1410" t="s">
        <v>12</v>
      </c>
      <c r="N27" s="1410"/>
    </row>
    <row r="28" spans="1:16" x14ac:dyDescent="0.2">
      <c r="M28" s="1410" t="s">
        <v>13</v>
      </c>
      <c r="N28" s="1410"/>
    </row>
    <row r="29" spans="1:16" ht="12.75" customHeight="1" x14ac:dyDescent="0.2">
      <c r="K29" s="1410" t="s">
        <v>87</v>
      </c>
      <c r="L29" s="1410"/>
      <c r="M29" s="1410"/>
      <c r="N29" s="1410"/>
      <c r="O29" s="120"/>
      <c r="P29" s="120"/>
    </row>
    <row r="30" spans="1:16" x14ac:dyDescent="0.2">
      <c r="A30" s="110" t="s">
        <v>11</v>
      </c>
      <c r="N30" s="112" t="s">
        <v>84</v>
      </c>
    </row>
  </sheetData>
  <mergeCells count="14">
    <mergeCell ref="A2:N2"/>
    <mergeCell ref="M27:N27"/>
    <mergeCell ref="M28:N28"/>
    <mergeCell ref="K29:N29"/>
    <mergeCell ref="A5:N5"/>
    <mergeCell ref="A3:N3"/>
    <mergeCell ref="A7:A8"/>
    <mergeCell ref="B7:B8"/>
    <mergeCell ref="C7:C8"/>
    <mergeCell ref="D7:H7"/>
    <mergeCell ref="K7:N7"/>
    <mergeCell ref="I7:I8"/>
    <mergeCell ref="J7:J8"/>
    <mergeCell ref="L6:N6"/>
  </mergeCells>
  <printOptions horizontalCentered="1"/>
  <pageMargins left="0.49" right="0.39" top="0.33" bottom="0.48" header="0.23" footer="0.28999999999999998"/>
  <pageSetup paperSize="9" scale="92"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pageSetUpPr fitToPage="1"/>
  </sheetPr>
  <dimension ref="A1:H18"/>
  <sheetViews>
    <sheetView view="pageBreakPreview" zoomScaleSheetLayoutView="100" workbookViewId="0">
      <selection activeCell="C16" sqref="C16"/>
    </sheetView>
  </sheetViews>
  <sheetFormatPr defaultRowHeight="12.75" x14ac:dyDescent="0.2"/>
  <cols>
    <col min="1" max="1" width="9.140625" style="339" customWidth="1"/>
    <col min="2" max="2" width="27" style="339" customWidth="1"/>
    <col min="3" max="3" width="19.140625" style="339" customWidth="1"/>
    <col min="4" max="5" width="16.140625" style="339" customWidth="1"/>
    <col min="6" max="6" width="18.7109375" style="339" customWidth="1"/>
    <col min="7" max="7" width="17.5703125" style="339" customWidth="1"/>
    <col min="8" max="8" width="13" style="339" customWidth="1"/>
    <col min="9" max="16384" width="9.140625" style="339"/>
  </cols>
  <sheetData>
    <row r="1" spans="1:8" x14ac:dyDescent="0.2">
      <c r="H1" s="358" t="s">
        <v>649</v>
      </c>
    </row>
    <row r="2" spans="1:8" ht="18" x14ac:dyDescent="0.25">
      <c r="A2" s="1499" t="s">
        <v>0</v>
      </c>
      <c r="B2" s="1499"/>
      <c r="C2" s="1499"/>
      <c r="D2" s="1499"/>
      <c r="E2" s="1499"/>
      <c r="F2" s="1499"/>
      <c r="G2" s="1499"/>
      <c r="H2" s="1499"/>
    </row>
    <row r="3" spans="1:8" ht="18" x14ac:dyDescent="0.25">
      <c r="A3" s="1500" t="s">
        <v>985</v>
      </c>
      <c r="B3" s="1500"/>
      <c r="C3" s="1500"/>
      <c r="D3" s="1500"/>
      <c r="E3" s="1500"/>
      <c r="F3" s="1500"/>
      <c r="G3" s="1500"/>
      <c r="H3" s="1500"/>
    </row>
    <row r="4" spans="1:8" ht="13.5" customHeight="1" x14ac:dyDescent="0.25">
      <c r="A4" s="359"/>
      <c r="B4" s="359"/>
      <c r="C4" s="359"/>
      <c r="D4" s="359"/>
      <c r="E4" s="359"/>
      <c r="F4" s="359"/>
      <c r="G4" s="359"/>
      <c r="H4" s="359"/>
    </row>
    <row r="5" spans="1:8" ht="18" x14ac:dyDescent="0.25">
      <c r="A5" s="1501" t="s">
        <v>707</v>
      </c>
      <c r="B5" s="1501"/>
      <c r="C5" s="1501"/>
      <c r="D5" s="1501"/>
      <c r="E5" s="1501"/>
      <c r="F5" s="1501"/>
      <c r="G5" s="1501"/>
      <c r="H5" s="1501"/>
    </row>
    <row r="6" spans="1:8" ht="15" x14ac:dyDescent="0.3">
      <c r="A6" s="360" t="s">
        <v>590</v>
      </c>
      <c r="B6" s="360"/>
      <c r="C6" s="360"/>
      <c r="D6" s="360"/>
      <c r="E6" s="360"/>
      <c r="F6" s="360"/>
      <c r="G6" s="360" t="s">
        <v>1049</v>
      </c>
    </row>
    <row r="7" spans="1:8" ht="21.75" customHeight="1" x14ac:dyDescent="0.2">
      <c r="A7" s="1497" t="s">
        <v>2</v>
      </c>
      <c r="B7" s="1497" t="s">
        <v>591</v>
      </c>
      <c r="C7" s="1406" t="s">
        <v>37</v>
      </c>
      <c r="D7" s="1406" t="s">
        <v>592</v>
      </c>
      <c r="E7" s="1406"/>
      <c r="F7" s="1502" t="s">
        <v>593</v>
      </c>
      <c r="G7" s="1502"/>
      <c r="H7" s="1497" t="s">
        <v>244</v>
      </c>
    </row>
    <row r="8" spans="1:8" ht="25.5" customHeight="1" x14ac:dyDescent="0.2">
      <c r="A8" s="1498"/>
      <c r="B8" s="1498"/>
      <c r="C8" s="1406"/>
      <c r="D8" s="348" t="s">
        <v>594</v>
      </c>
      <c r="E8" s="348" t="s">
        <v>595</v>
      </c>
      <c r="F8" s="361" t="s">
        <v>596</v>
      </c>
      <c r="G8" s="348" t="s">
        <v>597</v>
      </c>
      <c r="H8" s="1498"/>
    </row>
    <row r="9" spans="1:8" ht="15" x14ac:dyDescent="0.2">
      <c r="A9" s="362" t="s">
        <v>283</v>
      </c>
      <c r="B9" s="362" t="s">
        <v>284</v>
      </c>
      <c r="C9" s="362" t="s">
        <v>285</v>
      </c>
      <c r="D9" s="362" t="s">
        <v>286</v>
      </c>
      <c r="E9" s="362" t="s">
        <v>287</v>
      </c>
      <c r="F9" s="362" t="s">
        <v>288</v>
      </c>
      <c r="G9" s="362" t="s">
        <v>289</v>
      </c>
      <c r="H9" s="362">
        <v>8</v>
      </c>
    </row>
    <row r="10" spans="1:8" ht="46.5" customHeight="1" x14ac:dyDescent="0.2">
      <c r="A10" s="655">
        <v>1</v>
      </c>
      <c r="B10" s="1503" t="s">
        <v>684</v>
      </c>
      <c r="C10" s="533" t="s">
        <v>386</v>
      </c>
      <c r="D10" s="534">
        <v>30</v>
      </c>
      <c r="E10" s="534">
        <v>30</v>
      </c>
      <c r="F10" s="1505" t="s">
        <v>939</v>
      </c>
      <c r="G10" s="1506"/>
      <c r="H10" s="1507"/>
    </row>
    <row r="11" spans="1:8" ht="46.5" customHeight="1" x14ac:dyDescent="0.2">
      <c r="A11" s="655">
        <v>2</v>
      </c>
      <c r="B11" s="1504"/>
      <c r="C11" s="533" t="s">
        <v>387</v>
      </c>
      <c r="D11" s="534">
        <v>30</v>
      </c>
      <c r="E11" s="534">
        <v>30</v>
      </c>
      <c r="F11" s="1508"/>
      <c r="G11" s="1509"/>
      <c r="H11" s="1510"/>
    </row>
    <row r="12" spans="1:8" ht="24" customHeight="1" x14ac:dyDescent="0.2">
      <c r="A12" s="535" t="s">
        <v>18</v>
      </c>
      <c r="B12" s="346" t="s">
        <v>598</v>
      </c>
      <c r="C12" s="363"/>
      <c r="D12" s="535">
        <f>SUM(D10:D11)</f>
        <v>60</v>
      </c>
      <c r="E12" s="535">
        <f>SUM(E10:E11)</f>
        <v>60</v>
      </c>
      <c r="F12" s="535"/>
      <c r="G12" s="535"/>
      <c r="H12" s="363"/>
    </row>
    <row r="15" spans="1:8" ht="12.75" customHeight="1" x14ac:dyDescent="0.2">
      <c r="A15" s="110"/>
      <c r="B15" s="110"/>
      <c r="C15" s="110"/>
      <c r="D15" s="110"/>
      <c r="F15" s="1412" t="s">
        <v>12</v>
      </c>
      <c r="G15" s="1412"/>
      <c r="H15" s="1412"/>
    </row>
    <row r="16" spans="1:8" ht="12.75" customHeight="1" x14ac:dyDescent="0.2">
      <c r="A16" s="110"/>
      <c r="B16" s="110"/>
      <c r="C16" s="110"/>
      <c r="D16" s="110"/>
      <c r="F16" s="1496" t="s">
        <v>13</v>
      </c>
      <c r="G16" s="1496"/>
      <c r="H16" s="1496"/>
    </row>
    <row r="17" spans="1:8" ht="12.75" customHeight="1" x14ac:dyDescent="0.2">
      <c r="A17" s="110" t="s">
        <v>599</v>
      </c>
      <c r="B17" s="110"/>
      <c r="C17" s="110"/>
      <c r="D17" s="110"/>
      <c r="F17" s="1496" t="s">
        <v>87</v>
      </c>
      <c r="G17" s="1496"/>
      <c r="H17" s="1496"/>
    </row>
    <row r="18" spans="1:8" x14ac:dyDescent="0.2">
      <c r="C18" s="110"/>
      <c r="D18" s="110"/>
      <c r="G18" s="112" t="s">
        <v>84</v>
      </c>
    </row>
  </sheetData>
  <mergeCells count="14">
    <mergeCell ref="F17:H17"/>
    <mergeCell ref="H7:H8"/>
    <mergeCell ref="F15:H15"/>
    <mergeCell ref="F16:H16"/>
    <mergeCell ref="A2:H2"/>
    <mergeCell ref="A3:H3"/>
    <mergeCell ref="A5:H5"/>
    <mergeCell ref="A7:A8"/>
    <mergeCell ref="B7:B8"/>
    <mergeCell ref="C7:C8"/>
    <mergeCell ref="D7:E7"/>
    <mergeCell ref="F7:G7"/>
    <mergeCell ref="B10:B11"/>
    <mergeCell ref="F10:H11"/>
  </mergeCells>
  <printOptions horizontalCentered="1"/>
  <pageMargins left="0.59" right="0.61" top="0.23622047244094491" bottom="0" header="0.31496062992125984" footer="0.31496062992125984"/>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FF00"/>
  </sheetPr>
  <dimension ref="A1:L30"/>
  <sheetViews>
    <sheetView view="pageBreakPreview" zoomScale="112" zoomScaleSheetLayoutView="112" workbookViewId="0">
      <selection activeCell="C21" sqref="C21:G21"/>
    </sheetView>
  </sheetViews>
  <sheetFormatPr defaultRowHeight="21.75" customHeight="1" x14ac:dyDescent="0.2"/>
  <cols>
    <col min="1" max="1" width="7.28515625" customWidth="1"/>
    <col min="2" max="2" width="14.85546875" customWidth="1"/>
    <col min="3" max="4" width="11.85546875" customWidth="1"/>
    <col min="5" max="5" width="12.42578125" customWidth="1"/>
    <col min="6" max="6" width="11.42578125" customWidth="1"/>
    <col min="7" max="7" width="11.7109375" customWidth="1"/>
    <col min="8" max="8" width="12.7109375" customWidth="1"/>
    <col min="9" max="9" width="12.140625" customWidth="1"/>
    <col min="10" max="10" width="10.28515625" customWidth="1"/>
    <col min="11" max="11" width="12" customWidth="1"/>
    <col min="12" max="12" width="11.42578125" customWidth="1"/>
  </cols>
  <sheetData>
    <row r="1" spans="1:12" ht="21.75" customHeight="1" x14ac:dyDescent="0.35">
      <c r="A1" s="1511" t="s">
        <v>0</v>
      </c>
      <c r="B1" s="1511"/>
      <c r="C1" s="1511"/>
      <c r="D1" s="1511"/>
      <c r="E1" s="1511"/>
      <c r="F1" s="1511"/>
      <c r="G1" s="1511"/>
      <c r="H1" s="1511"/>
      <c r="I1" s="1511"/>
      <c r="J1" s="1511"/>
      <c r="K1" s="1511"/>
      <c r="L1" s="127" t="s">
        <v>650</v>
      </c>
    </row>
    <row r="2" spans="1:12" ht="21.75" customHeight="1" x14ac:dyDescent="0.35">
      <c r="A2" s="1511" t="s">
        <v>985</v>
      </c>
      <c r="B2" s="1511"/>
      <c r="C2" s="1511"/>
      <c r="D2" s="1511"/>
      <c r="E2" s="1511"/>
      <c r="F2" s="1511"/>
      <c r="G2" s="1511"/>
      <c r="H2" s="1511"/>
      <c r="I2" s="1511"/>
      <c r="J2" s="1511"/>
      <c r="K2" s="1511"/>
    </row>
    <row r="3" spans="1:12" ht="5.25" customHeight="1" x14ac:dyDescent="0.3">
      <c r="A3" s="107"/>
      <c r="B3" s="107"/>
      <c r="C3" s="107"/>
      <c r="D3" s="107"/>
      <c r="E3" s="107"/>
      <c r="F3" s="107"/>
      <c r="G3" s="107"/>
      <c r="H3" s="107"/>
      <c r="I3" s="107"/>
      <c r="J3" s="107"/>
      <c r="K3" s="107"/>
    </row>
    <row r="4" spans="1:12" ht="19.5" customHeight="1" x14ac:dyDescent="0.2">
      <c r="A4" s="1512" t="s">
        <v>651</v>
      </c>
      <c r="B4" s="1512"/>
      <c r="C4" s="1512"/>
      <c r="D4" s="1512"/>
      <c r="E4" s="1512"/>
      <c r="F4" s="1512"/>
      <c r="G4" s="1512"/>
      <c r="H4" s="1512"/>
      <c r="I4" s="1512"/>
      <c r="J4" s="1512"/>
      <c r="K4" s="1512"/>
      <c r="L4" s="1512"/>
    </row>
    <row r="5" spans="1:12" ht="21.75" customHeight="1" x14ac:dyDescent="0.3">
      <c r="A5" s="108" t="s">
        <v>570</v>
      </c>
      <c r="B5" s="108"/>
      <c r="C5" s="108"/>
      <c r="D5" s="108"/>
      <c r="E5" s="108"/>
      <c r="F5" s="108"/>
      <c r="G5" s="108"/>
      <c r="H5" s="108"/>
      <c r="I5" s="108"/>
      <c r="J5" s="360" t="s">
        <v>1049</v>
      </c>
      <c r="K5" s="108"/>
      <c r="L5" s="12"/>
    </row>
    <row r="6" spans="1:12" ht="27.75" customHeight="1" x14ac:dyDescent="0.2">
      <c r="A6" s="1427" t="s">
        <v>2</v>
      </c>
      <c r="B6" s="1427" t="s">
        <v>37</v>
      </c>
      <c r="C6" s="1305" t="s">
        <v>558</v>
      </c>
      <c r="D6" s="1306"/>
      <c r="E6" s="1307"/>
      <c r="F6" s="1305" t="s">
        <v>559</v>
      </c>
      <c r="G6" s="1306"/>
      <c r="H6" s="1306"/>
      <c r="I6" s="1307"/>
      <c r="J6" s="1280" t="s">
        <v>560</v>
      </c>
      <c r="K6" s="1280"/>
      <c r="L6" s="1280"/>
    </row>
    <row r="7" spans="1:12" ht="48.75" customHeight="1" x14ac:dyDescent="0.2">
      <c r="A7" s="1428"/>
      <c r="B7" s="1428"/>
      <c r="C7" s="220" t="s">
        <v>235</v>
      </c>
      <c r="D7" s="220" t="s">
        <v>561</v>
      </c>
      <c r="E7" s="220" t="s">
        <v>562</v>
      </c>
      <c r="F7" s="220" t="s">
        <v>235</v>
      </c>
      <c r="G7" s="220" t="s">
        <v>563</v>
      </c>
      <c r="H7" s="220" t="s">
        <v>564</v>
      </c>
      <c r="I7" s="220" t="s">
        <v>562</v>
      </c>
      <c r="J7" s="183" t="s">
        <v>565</v>
      </c>
      <c r="K7" s="183" t="s">
        <v>566</v>
      </c>
      <c r="L7" s="220" t="s">
        <v>562</v>
      </c>
    </row>
    <row r="8" spans="1:12" ht="16.5" customHeight="1" x14ac:dyDescent="0.2">
      <c r="A8" s="285" t="s">
        <v>283</v>
      </c>
      <c r="B8" s="285" t="s">
        <v>284</v>
      </c>
      <c r="C8" s="285" t="s">
        <v>285</v>
      </c>
      <c r="D8" s="285" t="s">
        <v>286</v>
      </c>
      <c r="E8" s="285" t="s">
        <v>287</v>
      </c>
      <c r="F8" s="285" t="s">
        <v>288</v>
      </c>
      <c r="G8" s="285" t="s">
        <v>289</v>
      </c>
      <c r="H8" s="285" t="s">
        <v>290</v>
      </c>
      <c r="I8" s="285" t="s">
        <v>311</v>
      </c>
      <c r="J8" s="285" t="s">
        <v>312</v>
      </c>
      <c r="K8" s="285" t="s">
        <v>313</v>
      </c>
      <c r="L8" s="285" t="s">
        <v>341</v>
      </c>
    </row>
    <row r="9" spans="1:12" ht="18" customHeight="1" x14ac:dyDescent="0.2">
      <c r="A9" s="206">
        <v>1</v>
      </c>
      <c r="B9" s="213" t="s">
        <v>382</v>
      </c>
      <c r="C9" s="1006">
        <v>132</v>
      </c>
      <c r="D9" s="1006">
        <v>3828</v>
      </c>
      <c r="E9" s="1006">
        <v>95700</v>
      </c>
      <c r="F9" s="1006">
        <v>9</v>
      </c>
      <c r="G9" s="1006">
        <v>261</v>
      </c>
      <c r="H9" s="1399" t="s">
        <v>766</v>
      </c>
      <c r="I9" s="1006">
        <v>3915</v>
      </c>
      <c r="J9" s="86"/>
      <c r="K9" s="86"/>
      <c r="L9" s="86"/>
    </row>
    <row r="10" spans="1:12" ht="18" customHeight="1" x14ac:dyDescent="0.2">
      <c r="A10" s="206">
        <v>2</v>
      </c>
      <c r="B10" s="213" t="s">
        <v>383</v>
      </c>
      <c r="C10" s="206">
        <v>61</v>
      </c>
      <c r="D10" s="206">
        <v>1647</v>
      </c>
      <c r="E10" s="206">
        <v>41175</v>
      </c>
      <c r="F10" s="206">
        <v>7</v>
      </c>
      <c r="G10" s="206">
        <v>203</v>
      </c>
      <c r="H10" s="1400"/>
      <c r="I10" s="206">
        <v>3045</v>
      </c>
      <c r="J10" s="206"/>
      <c r="K10" s="206"/>
      <c r="L10" s="206"/>
    </row>
    <row r="11" spans="1:12" ht="18" customHeight="1" x14ac:dyDescent="0.2">
      <c r="A11" s="206">
        <v>3</v>
      </c>
      <c r="B11" s="213" t="s">
        <v>384</v>
      </c>
      <c r="C11" s="206">
        <v>85</v>
      </c>
      <c r="D11" s="206">
        <v>2380</v>
      </c>
      <c r="E11" s="206">
        <v>59500</v>
      </c>
      <c r="F11" s="206">
        <v>5</v>
      </c>
      <c r="G11" s="206">
        <v>145</v>
      </c>
      <c r="H11" s="1400"/>
      <c r="I11" s="206">
        <v>2175</v>
      </c>
      <c r="J11" s="206"/>
      <c r="K11" s="206"/>
      <c r="L11" s="206"/>
    </row>
    <row r="12" spans="1:12" ht="18" customHeight="1" x14ac:dyDescent="0.2">
      <c r="A12" s="206">
        <v>4</v>
      </c>
      <c r="B12" s="213" t="s">
        <v>385</v>
      </c>
      <c r="C12" s="206">
        <v>163</v>
      </c>
      <c r="D12" s="206">
        <v>4401</v>
      </c>
      <c r="E12" s="206">
        <v>110025</v>
      </c>
      <c r="F12" s="206">
        <v>9</v>
      </c>
      <c r="G12" s="206">
        <v>261</v>
      </c>
      <c r="H12" s="1400"/>
      <c r="I12" s="206">
        <v>3915</v>
      </c>
      <c r="J12" s="206"/>
      <c r="K12" s="206"/>
      <c r="L12" s="206"/>
    </row>
    <row r="13" spans="1:12" ht="18" customHeight="1" x14ac:dyDescent="0.2">
      <c r="A13" s="206">
        <v>5</v>
      </c>
      <c r="B13" s="215" t="s">
        <v>386</v>
      </c>
      <c r="C13" s="206">
        <v>62</v>
      </c>
      <c r="D13" s="206">
        <v>3162</v>
      </c>
      <c r="E13" s="206">
        <v>79050</v>
      </c>
      <c r="F13" s="206">
        <v>6</v>
      </c>
      <c r="G13" s="206">
        <v>174</v>
      </c>
      <c r="H13" s="1400"/>
      <c r="I13" s="206">
        <v>2610</v>
      </c>
      <c r="J13" s="206"/>
      <c r="K13" s="206"/>
      <c r="L13" s="86"/>
    </row>
    <row r="14" spans="1:12" ht="27" customHeight="1" x14ac:dyDescent="0.2">
      <c r="A14" s="206">
        <v>6</v>
      </c>
      <c r="B14" s="213" t="s">
        <v>387</v>
      </c>
      <c r="C14" s="206">
        <v>142</v>
      </c>
      <c r="D14" s="206">
        <v>6816</v>
      </c>
      <c r="E14" s="206">
        <v>170400</v>
      </c>
      <c r="F14" s="206">
        <v>12</v>
      </c>
      <c r="G14" s="206">
        <v>348</v>
      </c>
      <c r="H14" s="1400"/>
      <c r="I14" s="206">
        <v>5220</v>
      </c>
      <c r="J14" s="206"/>
      <c r="K14" s="206"/>
      <c r="L14" s="206"/>
    </row>
    <row r="15" spans="1:12" ht="18" customHeight="1" x14ac:dyDescent="0.2">
      <c r="A15" s="206">
        <v>7</v>
      </c>
      <c r="B15" s="215" t="s">
        <v>388</v>
      </c>
      <c r="C15" s="206">
        <v>72</v>
      </c>
      <c r="D15" s="206">
        <v>2448</v>
      </c>
      <c r="E15" s="206">
        <v>61200</v>
      </c>
      <c r="F15" s="206">
        <v>8</v>
      </c>
      <c r="G15" s="206">
        <v>232</v>
      </c>
      <c r="H15" s="1400"/>
      <c r="I15" s="206">
        <v>3480</v>
      </c>
      <c r="J15" s="206"/>
      <c r="K15" s="206"/>
      <c r="L15" s="206"/>
    </row>
    <row r="16" spans="1:12" ht="25.5" customHeight="1" x14ac:dyDescent="0.2">
      <c r="A16" s="206">
        <v>8</v>
      </c>
      <c r="B16" s="213" t="s">
        <v>389</v>
      </c>
      <c r="C16" s="206">
        <v>82</v>
      </c>
      <c r="D16" s="206">
        <v>2624</v>
      </c>
      <c r="E16" s="206">
        <v>65600</v>
      </c>
      <c r="F16" s="206">
        <v>7</v>
      </c>
      <c r="G16" s="206">
        <v>203</v>
      </c>
      <c r="H16" s="1400"/>
      <c r="I16" s="206">
        <v>3045</v>
      </c>
      <c r="J16" s="206"/>
      <c r="K16" s="206"/>
      <c r="L16" s="206"/>
    </row>
    <row r="17" spans="1:12" ht="28.5" customHeight="1" x14ac:dyDescent="0.2">
      <c r="A17" s="206">
        <v>9</v>
      </c>
      <c r="B17" s="213" t="s">
        <v>390</v>
      </c>
      <c r="C17" s="206">
        <v>886</v>
      </c>
      <c r="D17" s="206">
        <v>22645</v>
      </c>
      <c r="E17" s="206">
        <v>566125</v>
      </c>
      <c r="F17" s="206">
        <v>0</v>
      </c>
      <c r="G17" s="206">
        <v>0</v>
      </c>
      <c r="H17" s="1400"/>
      <c r="I17" s="206">
        <v>0</v>
      </c>
      <c r="J17" s="206"/>
      <c r="K17" s="206"/>
      <c r="L17" s="206"/>
    </row>
    <row r="18" spans="1:12" ht="18" customHeight="1" x14ac:dyDescent="0.2">
      <c r="A18" s="206">
        <v>10</v>
      </c>
      <c r="B18" s="213" t="s">
        <v>391</v>
      </c>
      <c r="C18" s="206">
        <v>171</v>
      </c>
      <c r="D18" s="206">
        <v>5130</v>
      </c>
      <c r="E18" s="206">
        <v>51300</v>
      </c>
      <c r="F18" s="206">
        <v>171</v>
      </c>
      <c r="G18" s="206">
        <v>96710</v>
      </c>
      <c r="H18" s="1400"/>
      <c r="I18" s="206">
        <v>96650</v>
      </c>
      <c r="J18" s="206"/>
      <c r="K18" s="206"/>
      <c r="L18" s="206"/>
    </row>
    <row r="19" spans="1:12" ht="18" customHeight="1" x14ac:dyDescent="0.2">
      <c r="A19" s="206">
        <v>11</v>
      </c>
      <c r="B19" s="213" t="s">
        <v>392</v>
      </c>
      <c r="C19" s="206">
        <v>76</v>
      </c>
      <c r="D19" s="206">
        <v>2128</v>
      </c>
      <c r="E19" s="206">
        <v>53200</v>
      </c>
      <c r="F19" s="206">
        <v>7</v>
      </c>
      <c r="G19" s="206">
        <v>203</v>
      </c>
      <c r="H19" s="1400"/>
      <c r="I19" s="206">
        <v>3045</v>
      </c>
      <c r="J19" s="206"/>
      <c r="K19" s="206"/>
      <c r="L19" s="206"/>
    </row>
    <row r="20" spans="1:12" ht="18" customHeight="1" x14ac:dyDescent="0.2">
      <c r="A20" s="206">
        <v>12</v>
      </c>
      <c r="B20" s="213" t="s">
        <v>393</v>
      </c>
      <c r="C20" s="206">
        <v>110</v>
      </c>
      <c r="D20" s="206">
        <v>4950</v>
      </c>
      <c r="E20" s="206">
        <v>123750</v>
      </c>
      <c r="F20" s="206">
        <v>8</v>
      </c>
      <c r="G20" s="206">
        <v>232</v>
      </c>
      <c r="H20" s="1400"/>
      <c r="I20" s="206">
        <v>3480</v>
      </c>
      <c r="J20" s="206"/>
      <c r="K20" s="206"/>
      <c r="L20" s="206"/>
    </row>
    <row r="21" spans="1:12" ht="18" customHeight="1" x14ac:dyDescent="0.2">
      <c r="A21" s="206">
        <v>13</v>
      </c>
      <c r="B21" s="213" t="s">
        <v>394</v>
      </c>
      <c r="C21" s="206">
        <v>70</v>
      </c>
      <c r="D21" s="206">
        <v>1680</v>
      </c>
      <c r="E21" s="206">
        <v>42000</v>
      </c>
      <c r="F21" s="206">
        <v>6</v>
      </c>
      <c r="G21" s="206">
        <v>174</v>
      </c>
      <c r="H21" s="1401"/>
      <c r="I21" s="206">
        <v>2610</v>
      </c>
      <c r="J21" s="206"/>
      <c r="K21" s="206"/>
      <c r="L21" s="206"/>
    </row>
    <row r="22" spans="1:12" ht="18" customHeight="1" x14ac:dyDescent="0.2">
      <c r="A22" s="311"/>
      <c r="B22" s="222" t="s">
        <v>18</v>
      </c>
      <c r="C22" s="222">
        <f>SUM(C9:C21)</f>
        <v>2112</v>
      </c>
      <c r="D22" s="222">
        <f t="shared" ref="D22:L22" si="0">SUM(D9:D21)</f>
        <v>63839</v>
      </c>
      <c r="E22" s="222">
        <f t="shared" si="0"/>
        <v>1519025</v>
      </c>
      <c r="F22" s="222">
        <f t="shared" si="0"/>
        <v>255</v>
      </c>
      <c r="G22" s="222">
        <f t="shared" si="0"/>
        <v>99146</v>
      </c>
      <c r="H22" s="222">
        <f>SUM(H9:H21)</f>
        <v>0</v>
      </c>
      <c r="I22" s="222">
        <f>SUM(I9:I21)</f>
        <v>133190</v>
      </c>
      <c r="J22" s="222">
        <f t="shared" si="0"/>
        <v>0</v>
      </c>
      <c r="K22" s="222">
        <f t="shared" si="0"/>
        <v>0</v>
      </c>
      <c r="L22" s="222">
        <f t="shared" si="0"/>
        <v>0</v>
      </c>
    </row>
    <row r="23" spans="1:12" ht="14.25" customHeight="1" x14ac:dyDescent="0.2">
      <c r="A23" s="757"/>
      <c r="B23" s="757"/>
      <c r="C23" s="757"/>
      <c r="D23" s="757"/>
      <c r="E23" s="757"/>
      <c r="F23" s="757"/>
      <c r="G23" s="757"/>
      <c r="H23" s="757"/>
      <c r="I23" s="757"/>
      <c r="J23" s="757"/>
      <c r="K23" s="757"/>
      <c r="L23" s="757"/>
    </row>
    <row r="24" spans="1:12" ht="14.25" customHeight="1" x14ac:dyDescent="0.2">
      <c r="A24" s="758"/>
      <c r="B24" s="758"/>
      <c r="C24" s="758"/>
      <c r="D24" s="758"/>
      <c r="E24" s="758"/>
      <c r="F24" s="758"/>
      <c r="G24" s="758"/>
      <c r="H24" s="758"/>
      <c r="I24" s="758"/>
      <c r="J24" s="758"/>
      <c r="K24" s="758"/>
      <c r="L24" s="758"/>
    </row>
    <row r="25" spans="1:12" ht="3.75" customHeight="1" x14ac:dyDescent="0.2">
      <c r="F25" s="110"/>
    </row>
    <row r="26" spans="1:12" ht="10.5" customHeight="1" x14ac:dyDescent="0.2">
      <c r="D26" s="687"/>
      <c r="E26" s="687"/>
      <c r="F26" s="687"/>
    </row>
    <row r="27" spans="1:12" ht="12.75" x14ac:dyDescent="0.2">
      <c r="D27" s="687"/>
      <c r="E27" s="687"/>
      <c r="F27" s="687"/>
      <c r="J27" s="1410" t="s">
        <v>12</v>
      </c>
      <c r="K27" s="1410"/>
      <c r="L27" s="1410"/>
    </row>
    <row r="28" spans="1:12" ht="12.75" x14ac:dyDescent="0.2">
      <c r="A28" s="110" t="s">
        <v>11</v>
      </c>
      <c r="J28" s="1410" t="s">
        <v>13</v>
      </c>
      <c r="K28" s="1410"/>
      <c r="L28" s="1410"/>
    </row>
    <row r="29" spans="1:12" ht="12.75" x14ac:dyDescent="0.2">
      <c r="I29" s="1410" t="s">
        <v>87</v>
      </c>
      <c r="J29" s="1410"/>
      <c r="K29" s="1410"/>
      <c r="L29" s="1410"/>
    </row>
    <row r="30" spans="1:12" ht="12.75" x14ac:dyDescent="0.2">
      <c r="K30" s="112" t="s">
        <v>84</v>
      </c>
    </row>
  </sheetData>
  <mergeCells count="12">
    <mergeCell ref="J27:L27"/>
    <mergeCell ref="J28:L28"/>
    <mergeCell ref="I29:L29"/>
    <mergeCell ref="A1:K1"/>
    <mergeCell ref="A2:K2"/>
    <mergeCell ref="A6:A7"/>
    <mergeCell ref="B6:B7"/>
    <mergeCell ref="C6:E6"/>
    <mergeCell ref="F6:I6"/>
    <mergeCell ref="J6:L6"/>
    <mergeCell ref="A4:L4"/>
    <mergeCell ref="H9:H21"/>
  </mergeCells>
  <printOptions horizontalCentered="1"/>
  <pageMargins left="0.28999999999999998" right="0.27" top="0.33" bottom="0.26" header="0.25" footer="0.2"/>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FF00"/>
    <pageSetUpPr fitToPage="1"/>
  </sheetPr>
  <dimension ref="A1:M29"/>
  <sheetViews>
    <sheetView view="pageBreakPreview" zoomScaleSheetLayoutView="100" workbookViewId="0">
      <selection activeCell="L7" sqref="L7"/>
    </sheetView>
  </sheetViews>
  <sheetFormatPr defaultRowHeight="12.75" x14ac:dyDescent="0.2"/>
  <cols>
    <col min="1" max="1" width="7.7109375" style="339" customWidth="1"/>
    <col min="2" max="2" width="15.42578125" style="339" customWidth="1"/>
    <col min="3" max="3" width="15.28515625" style="339" customWidth="1"/>
    <col min="4" max="5" width="15.42578125" style="339" customWidth="1"/>
    <col min="6" max="10" width="15.7109375" style="339" customWidth="1"/>
    <col min="11" max="11" width="14.28515625" style="339" customWidth="1"/>
    <col min="12" max="16384" width="9.140625" style="339"/>
  </cols>
  <sheetData>
    <row r="1" spans="1:11" ht="18" x14ac:dyDescent="0.35">
      <c r="A1" s="1519" t="s">
        <v>0</v>
      </c>
      <c r="B1" s="1519"/>
      <c r="C1" s="1519"/>
      <c r="D1" s="1519"/>
      <c r="E1" s="1519"/>
      <c r="F1" s="1519"/>
      <c r="G1" s="1519"/>
      <c r="H1" s="1519"/>
      <c r="I1" s="1519"/>
      <c r="J1" s="1519"/>
      <c r="K1" s="358" t="s">
        <v>652</v>
      </c>
    </row>
    <row r="2" spans="1:11" ht="21" x14ac:dyDescent="0.35">
      <c r="A2" s="1518" t="s">
        <v>985</v>
      </c>
      <c r="B2" s="1518"/>
      <c r="C2" s="1518"/>
      <c r="D2" s="1518"/>
      <c r="E2" s="1518"/>
      <c r="F2" s="1518"/>
      <c r="G2" s="1518"/>
      <c r="H2" s="1518"/>
      <c r="I2" s="1518"/>
      <c r="J2" s="1518"/>
      <c r="K2" s="1518"/>
    </row>
    <row r="3" spans="1:11" ht="15" x14ac:dyDescent="0.3">
      <c r="A3" s="460"/>
      <c r="B3" s="460"/>
      <c r="C3" s="460"/>
      <c r="D3" s="460"/>
      <c r="E3" s="460"/>
      <c r="F3" s="460"/>
      <c r="G3" s="460"/>
      <c r="H3" s="460"/>
      <c r="I3" s="460"/>
      <c r="J3" s="460"/>
    </row>
    <row r="4" spans="1:11" ht="18.75" x14ac:dyDescent="0.3">
      <c r="A4" s="1517" t="s">
        <v>688</v>
      </c>
      <c r="B4" s="1517"/>
      <c r="C4" s="1517"/>
      <c r="D4" s="1517"/>
      <c r="E4" s="1517"/>
      <c r="F4" s="1517"/>
      <c r="G4" s="1517"/>
      <c r="H4" s="1517"/>
      <c r="I4" s="1517"/>
      <c r="J4" s="1517"/>
      <c r="K4" s="1517"/>
    </row>
    <row r="5" spans="1:11" ht="15" x14ac:dyDescent="0.3">
      <c r="A5" s="360" t="s">
        <v>590</v>
      </c>
      <c r="B5" s="360"/>
      <c r="C5" s="360"/>
      <c r="D5" s="360"/>
      <c r="E5" s="360"/>
      <c r="F5" s="360"/>
      <c r="H5" s="360"/>
      <c r="I5" s="360"/>
      <c r="J5" s="360" t="s">
        <v>1049</v>
      </c>
    </row>
    <row r="6" spans="1:11" ht="21.75" customHeight="1" x14ac:dyDescent="0.2">
      <c r="A6" s="1497" t="s">
        <v>2</v>
      </c>
      <c r="B6" s="1497" t="s">
        <v>37</v>
      </c>
      <c r="C6" s="1513" t="s">
        <v>615</v>
      </c>
      <c r="D6" s="1502"/>
      <c r="E6" s="1514"/>
      <c r="F6" s="1513" t="s">
        <v>616</v>
      </c>
      <c r="G6" s="1502"/>
      <c r="H6" s="1514"/>
      <c r="I6" s="1515" t="s">
        <v>725</v>
      </c>
      <c r="J6" s="1515" t="s">
        <v>726</v>
      </c>
      <c r="K6" s="1515" t="s">
        <v>78</v>
      </c>
    </row>
    <row r="7" spans="1:11" ht="26.25" customHeight="1" x14ac:dyDescent="0.2">
      <c r="A7" s="1498"/>
      <c r="B7" s="1498"/>
      <c r="C7" s="348" t="s">
        <v>617</v>
      </c>
      <c r="D7" s="348" t="s">
        <v>618</v>
      </c>
      <c r="E7" s="348" t="s">
        <v>619</v>
      </c>
      <c r="F7" s="348" t="s">
        <v>617</v>
      </c>
      <c r="G7" s="348" t="s">
        <v>618</v>
      </c>
      <c r="H7" s="348" t="s">
        <v>619</v>
      </c>
      <c r="I7" s="1516"/>
      <c r="J7" s="1516"/>
      <c r="K7" s="1516"/>
    </row>
    <row r="8" spans="1:11" ht="15" x14ac:dyDescent="0.2">
      <c r="A8" s="461">
        <v>1</v>
      </c>
      <c r="B8" s="461">
        <v>2</v>
      </c>
      <c r="C8" s="461">
        <v>3</v>
      </c>
      <c r="D8" s="461">
        <v>4</v>
      </c>
      <c r="E8" s="461">
        <v>5</v>
      </c>
      <c r="F8" s="461">
        <v>6</v>
      </c>
      <c r="G8" s="461">
        <v>7</v>
      </c>
      <c r="H8" s="461">
        <v>8</v>
      </c>
      <c r="I8" s="461">
        <v>9</v>
      </c>
      <c r="J8" s="461">
        <v>10</v>
      </c>
      <c r="K8" s="461">
        <v>11</v>
      </c>
    </row>
    <row r="9" spans="1:11" ht="15" customHeight="1" x14ac:dyDescent="0.2">
      <c r="A9" s="555">
        <v>1</v>
      </c>
      <c r="B9" s="213" t="s">
        <v>382</v>
      </c>
      <c r="C9" s="799">
        <v>0</v>
      </c>
      <c r="D9" s="799">
        <v>0</v>
      </c>
      <c r="E9" s="799">
        <v>0</v>
      </c>
      <c r="F9" s="799">
        <v>0</v>
      </c>
      <c r="G9" s="799">
        <v>0</v>
      </c>
      <c r="H9" s="799">
        <v>0</v>
      </c>
      <c r="I9" s="799">
        <v>0</v>
      </c>
      <c r="J9" s="799">
        <v>0</v>
      </c>
      <c r="K9" s="604"/>
    </row>
    <row r="10" spans="1:11" ht="15" customHeight="1" x14ac:dyDescent="0.2">
      <c r="A10" s="555">
        <v>2</v>
      </c>
      <c r="B10" s="213" t="s">
        <v>383</v>
      </c>
      <c r="C10" s="799">
        <v>0</v>
      </c>
      <c r="D10" s="799">
        <v>0</v>
      </c>
      <c r="E10" s="799">
        <v>0</v>
      </c>
      <c r="F10" s="799">
        <v>0</v>
      </c>
      <c r="G10" s="799">
        <v>0</v>
      </c>
      <c r="H10" s="799">
        <v>0</v>
      </c>
      <c r="I10" s="799">
        <v>0</v>
      </c>
      <c r="J10" s="799">
        <v>0</v>
      </c>
      <c r="K10" s="604"/>
    </row>
    <row r="11" spans="1:11" ht="15" customHeight="1" x14ac:dyDescent="0.2">
      <c r="A11" s="555">
        <v>3</v>
      </c>
      <c r="B11" s="213" t="s">
        <v>384</v>
      </c>
      <c r="C11" s="799">
        <v>0</v>
      </c>
      <c r="D11" s="799">
        <v>0</v>
      </c>
      <c r="E11" s="799">
        <v>0</v>
      </c>
      <c r="F11" s="799">
        <v>0</v>
      </c>
      <c r="G11" s="799">
        <v>0</v>
      </c>
      <c r="H11" s="799">
        <v>0</v>
      </c>
      <c r="I11" s="799">
        <v>0</v>
      </c>
      <c r="J11" s="799">
        <v>0</v>
      </c>
      <c r="K11" s="604"/>
    </row>
    <row r="12" spans="1:11" ht="15" customHeight="1" x14ac:dyDescent="0.2">
      <c r="A12" s="555">
        <v>4</v>
      </c>
      <c r="B12" s="213" t="s">
        <v>385</v>
      </c>
      <c r="C12" s="799">
        <v>0</v>
      </c>
      <c r="D12" s="799">
        <v>0</v>
      </c>
      <c r="E12" s="799">
        <v>0</v>
      </c>
      <c r="F12" s="799">
        <v>0</v>
      </c>
      <c r="G12" s="799">
        <v>0</v>
      </c>
      <c r="H12" s="799">
        <v>0</v>
      </c>
      <c r="I12" s="799">
        <v>0</v>
      </c>
      <c r="J12" s="799">
        <v>0</v>
      </c>
      <c r="K12" s="604"/>
    </row>
    <row r="13" spans="1:11" ht="15" customHeight="1" x14ac:dyDescent="0.2">
      <c r="A13" s="555">
        <v>5</v>
      </c>
      <c r="B13" s="215" t="s">
        <v>386</v>
      </c>
      <c r="C13" s="799">
        <v>0</v>
      </c>
      <c r="D13" s="799">
        <v>0</v>
      </c>
      <c r="E13" s="799">
        <v>0</v>
      </c>
      <c r="F13" s="799">
        <v>0</v>
      </c>
      <c r="G13" s="799">
        <v>0</v>
      </c>
      <c r="H13" s="799">
        <v>0</v>
      </c>
      <c r="I13" s="799">
        <v>0</v>
      </c>
      <c r="J13" s="799">
        <v>0</v>
      </c>
      <c r="K13" s="604"/>
    </row>
    <row r="14" spans="1:11" ht="15" customHeight="1" x14ac:dyDescent="0.2">
      <c r="A14" s="555">
        <v>6</v>
      </c>
      <c r="B14" s="213" t="s">
        <v>387</v>
      </c>
      <c r="C14" s="799">
        <v>0</v>
      </c>
      <c r="D14" s="799">
        <v>0</v>
      </c>
      <c r="E14" s="799">
        <v>0</v>
      </c>
      <c r="F14" s="799">
        <v>0</v>
      </c>
      <c r="G14" s="799">
        <v>0</v>
      </c>
      <c r="H14" s="799">
        <v>0</v>
      </c>
      <c r="I14" s="799">
        <v>0</v>
      </c>
      <c r="J14" s="799">
        <v>0</v>
      </c>
      <c r="K14" s="604"/>
    </row>
    <row r="15" spans="1:11" ht="15" customHeight="1" x14ac:dyDescent="0.2">
      <c r="A15" s="555">
        <v>7</v>
      </c>
      <c r="B15" s="215" t="s">
        <v>388</v>
      </c>
      <c r="C15" s="799">
        <v>0</v>
      </c>
      <c r="D15" s="799">
        <v>0</v>
      </c>
      <c r="E15" s="799">
        <v>0</v>
      </c>
      <c r="F15" s="799">
        <v>0</v>
      </c>
      <c r="G15" s="799">
        <v>0</v>
      </c>
      <c r="H15" s="799">
        <v>0</v>
      </c>
      <c r="I15" s="799">
        <v>0</v>
      </c>
      <c r="J15" s="799">
        <v>0</v>
      </c>
      <c r="K15" s="604"/>
    </row>
    <row r="16" spans="1:11" ht="15" customHeight="1" x14ac:dyDescent="0.25">
      <c r="A16" s="555">
        <v>8</v>
      </c>
      <c r="B16" s="213" t="s">
        <v>389</v>
      </c>
      <c r="C16" s="800">
        <v>0</v>
      </c>
      <c r="D16" s="800">
        <v>0</v>
      </c>
      <c r="E16" s="800">
        <v>0</v>
      </c>
      <c r="F16" s="800">
        <v>0</v>
      </c>
      <c r="G16" s="800">
        <v>0</v>
      </c>
      <c r="H16" s="800">
        <v>0</v>
      </c>
      <c r="I16" s="799">
        <v>0</v>
      </c>
      <c r="J16" s="800">
        <v>0</v>
      </c>
      <c r="K16" s="604"/>
    </row>
    <row r="17" spans="1:13" ht="15" customHeight="1" x14ac:dyDescent="0.2">
      <c r="A17" s="555">
        <v>9</v>
      </c>
      <c r="B17" s="213" t="s">
        <v>390</v>
      </c>
      <c r="C17" s="799">
        <v>0</v>
      </c>
      <c r="D17" s="799">
        <v>0</v>
      </c>
      <c r="E17" s="799">
        <v>0</v>
      </c>
      <c r="F17" s="799">
        <v>0</v>
      </c>
      <c r="G17" s="799">
        <v>0</v>
      </c>
      <c r="H17" s="799">
        <v>0</v>
      </c>
      <c r="I17" s="799">
        <v>0</v>
      </c>
      <c r="J17" s="799">
        <v>0</v>
      </c>
      <c r="K17" s="604"/>
      <c r="M17" s="339" t="s">
        <v>10</v>
      </c>
    </row>
    <row r="18" spans="1:13" ht="15" customHeight="1" x14ac:dyDescent="0.25">
      <c r="A18" s="555">
        <v>10</v>
      </c>
      <c r="B18" s="213" t="s">
        <v>391</v>
      </c>
      <c r="C18" s="800">
        <v>0</v>
      </c>
      <c r="D18" s="800">
        <v>0</v>
      </c>
      <c r="E18" s="800">
        <v>0</v>
      </c>
      <c r="F18" s="800">
        <v>0</v>
      </c>
      <c r="G18" s="800">
        <v>0</v>
      </c>
      <c r="H18" s="800">
        <v>0</v>
      </c>
      <c r="I18" s="799">
        <v>0</v>
      </c>
      <c r="J18" s="800">
        <v>0</v>
      </c>
      <c r="K18" s="604"/>
      <c r="M18" s="339" t="s">
        <v>10</v>
      </c>
    </row>
    <row r="19" spans="1:13" ht="15" customHeight="1" x14ac:dyDescent="0.2">
      <c r="A19" s="555">
        <v>11</v>
      </c>
      <c r="B19" s="213" t="s">
        <v>392</v>
      </c>
      <c r="C19" s="799">
        <v>0</v>
      </c>
      <c r="D19" s="799">
        <v>0</v>
      </c>
      <c r="E19" s="799">
        <v>0</v>
      </c>
      <c r="F19" s="799">
        <v>0</v>
      </c>
      <c r="G19" s="799">
        <v>0</v>
      </c>
      <c r="H19" s="799">
        <v>0</v>
      </c>
      <c r="I19" s="799">
        <v>0</v>
      </c>
      <c r="J19" s="799">
        <v>0</v>
      </c>
      <c r="K19" s="604"/>
      <c r="M19" s="339" t="s">
        <v>10</v>
      </c>
    </row>
    <row r="20" spans="1:13" ht="15" customHeight="1" x14ac:dyDescent="0.2">
      <c r="A20" s="555">
        <v>12</v>
      </c>
      <c r="B20" s="213" t="s">
        <v>393</v>
      </c>
      <c r="C20" s="799">
        <v>0</v>
      </c>
      <c r="D20" s="799">
        <v>0</v>
      </c>
      <c r="E20" s="799">
        <v>0</v>
      </c>
      <c r="F20" s="799">
        <v>0</v>
      </c>
      <c r="G20" s="799">
        <v>0</v>
      </c>
      <c r="H20" s="799">
        <v>0</v>
      </c>
      <c r="I20" s="799">
        <v>0</v>
      </c>
      <c r="J20" s="799">
        <v>0</v>
      </c>
      <c r="K20" s="604"/>
    </row>
    <row r="21" spans="1:13" ht="15" customHeight="1" x14ac:dyDescent="0.2">
      <c r="A21" s="555">
        <v>13</v>
      </c>
      <c r="B21" s="213" t="s">
        <v>394</v>
      </c>
      <c r="C21" s="799">
        <v>0</v>
      </c>
      <c r="D21" s="799">
        <v>0</v>
      </c>
      <c r="E21" s="799">
        <v>0</v>
      </c>
      <c r="F21" s="799">
        <v>0</v>
      </c>
      <c r="G21" s="799">
        <v>0</v>
      </c>
      <c r="H21" s="799">
        <v>0</v>
      </c>
      <c r="I21" s="799">
        <v>0</v>
      </c>
      <c r="J21" s="799">
        <v>0</v>
      </c>
      <c r="K21" s="604"/>
    </row>
    <row r="22" spans="1:13" x14ac:dyDescent="0.2">
      <c r="A22" s="221" t="s">
        <v>18</v>
      </c>
      <c r="B22" s="221"/>
      <c r="C22" s="535">
        <f>SUM(C9:C21)</f>
        <v>0</v>
      </c>
      <c r="D22" s="535">
        <f t="shared" ref="D22:J22" si="0">SUM(D9:D21)</f>
        <v>0</v>
      </c>
      <c r="E22" s="535">
        <f t="shared" si="0"/>
        <v>0</v>
      </c>
      <c r="F22" s="535">
        <f t="shared" si="0"/>
        <v>0</v>
      </c>
      <c r="G22" s="535">
        <f t="shared" si="0"/>
        <v>0</v>
      </c>
      <c r="H22" s="535">
        <f t="shared" si="0"/>
        <v>0</v>
      </c>
      <c r="I22" s="535">
        <f t="shared" si="0"/>
        <v>0</v>
      </c>
      <c r="J22" s="535">
        <f t="shared" si="0"/>
        <v>0</v>
      </c>
      <c r="K22" s="801"/>
    </row>
    <row r="25" spans="1:13" ht="12.75" customHeight="1" x14ac:dyDescent="0.2">
      <c r="A25" s="110"/>
      <c r="B25" s="110"/>
      <c r="C25" s="110"/>
      <c r="D25" s="110"/>
      <c r="E25" s="110"/>
      <c r="F25" s="110"/>
    </row>
    <row r="26" spans="1:13" ht="12.75" customHeight="1" x14ac:dyDescent="0.2">
      <c r="A26" s="110" t="s">
        <v>11</v>
      </c>
      <c r="B26" s="110"/>
      <c r="C26" s="110"/>
      <c r="D26" s="110"/>
      <c r="E26" s="110"/>
      <c r="F26" s="110"/>
      <c r="G26" s="1410" t="s">
        <v>12</v>
      </c>
      <c r="H26" s="1410"/>
      <c r="I26" s="1410"/>
      <c r="J26" s="1410"/>
      <c r="K26" s="1410"/>
    </row>
    <row r="27" spans="1:13" ht="12.75" customHeight="1" x14ac:dyDescent="0.2">
      <c r="A27" s="110"/>
      <c r="B27" s="110"/>
      <c r="C27" s="110"/>
      <c r="D27" s="110"/>
      <c r="E27" s="110"/>
      <c r="F27" s="110"/>
      <c r="G27" s="1410" t="s">
        <v>13</v>
      </c>
      <c r="H27" s="1410"/>
      <c r="I27" s="1410"/>
      <c r="J27" s="1410"/>
      <c r="K27" s="1410"/>
    </row>
    <row r="28" spans="1:13" ht="12.75" customHeight="1" x14ac:dyDescent="0.2">
      <c r="F28" s="110"/>
      <c r="H28" s="111" t="s">
        <v>87</v>
      </c>
      <c r="I28" s="582"/>
      <c r="J28" s="582"/>
    </row>
    <row r="29" spans="1:13" x14ac:dyDescent="0.2">
      <c r="H29" s="112" t="s">
        <v>84</v>
      </c>
      <c r="I29" s="583"/>
      <c r="J29" s="583"/>
    </row>
  </sheetData>
  <mergeCells count="12">
    <mergeCell ref="A4:K4"/>
    <mergeCell ref="A2:K2"/>
    <mergeCell ref="A1:J1"/>
    <mergeCell ref="K6:K7"/>
    <mergeCell ref="G26:K26"/>
    <mergeCell ref="G27:K27"/>
    <mergeCell ref="A6:A7"/>
    <mergeCell ref="B6:B7"/>
    <mergeCell ref="C6:E6"/>
    <mergeCell ref="F6:H6"/>
    <mergeCell ref="I6:I7"/>
    <mergeCell ref="J6:J7"/>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4"/>
  <sheetViews>
    <sheetView view="pageBreakPreview" topLeftCell="C15" zoomScale="80" zoomScaleNormal="85" zoomScaleSheetLayoutView="80" workbookViewId="0">
      <selection activeCell="J24" sqref="J24"/>
    </sheetView>
  </sheetViews>
  <sheetFormatPr defaultRowHeight="12.75" x14ac:dyDescent="0.2"/>
  <cols>
    <col min="1" max="1" width="7.42578125" style="853" customWidth="1"/>
    <col min="2" max="2" width="15" style="853" customWidth="1"/>
    <col min="3" max="3" width="16.28515625" style="853" customWidth="1"/>
    <col min="4" max="4" width="16.5703125" style="853" customWidth="1"/>
    <col min="5" max="5" width="14.28515625" style="853" customWidth="1"/>
    <col min="6" max="6" width="15.140625" style="853" customWidth="1"/>
    <col min="7" max="12" width="14.28515625" style="853" customWidth="1"/>
    <col min="13" max="16384" width="9.140625" style="853"/>
  </cols>
  <sheetData>
    <row r="1" spans="1:12" ht="15" x14ac:dyDescent="0.2">
      <c r="A1" s="53"/>
      <c r="B1" s="53"/>
      <c r="C1" s="53"/>
      <c r="D1" s="53"/>
      <c r="E1" s="53"/>
      <c r="F1" s="53"/>
      <c r="G1" s="53"/>
      <c r="H1" s="53"/>
      <c r="K1" s="1359" t="s">
        <v>88</v>
      </c>
      <c r="L1" s="1359"/>
    </row>
    <row r="2" spans="1:12" ht="15.75" x14ac:dyDescent="0.25">
      <c r="A2" s="1248" t="s">
        <v>0</v>
      </c>
      <c r="B2" s="1248"/>
      <c r="C2" s="1248"/>
      <c r="D2" s="1248"/>
      <c r="E2" s="1248"/>
      <c r="F2" s="1248"/>
      <c r="G2" s="1248"/>
      <c r="H2" s="1248"/>
      <c r="I2" s="1248"/>
      <c r="J2" s="1248"/>
      <c r="K2" s="1248"/>
      <c r="L2" s="1248"/>
    </row>
    <row r="3" spans="1:12" ht="15.75" x14ac:dyDescent="0.25">
      <c r="A3" s="1248" t="s">
        <v>985</v>
      </c>
      <c r="B3" s="1248"/>
      <c r="C3" s="1248"/>
      <c r="D3" s="1248"/>
      <c r="E3" s="1248"/>
      <c r="F3" s="1248"/>
      <c r="G3" s="1248"/>
      <c r="H3" s="1248"/>
      <c r="I3" s="1248"/>
      <c r="J3" s="1248"/>
      <c r="K3" s="1248"/>
      <c r="L3" s="1248"/>
    </row>
    <row r="4" spans="1:12" ht="20.25" x14ac:dyDescent="0.3">
      <c r="A4" s="1520" t="s">
        <v>1016</v>
      </c>
      <c r="B4" s="1520"/>
      <c r="C4" s="1520"/>
      <c r="D4" s="1520"/>
      <c r="E4" s="1520"/>
      <c r="F4" s="1520"/>
      <c r="G4" s="1520"/>
      <c r="H4" s="1520"/>
      <c r="I4" s="1520"/>
      <c r="J4" s="1520"/>
      <c r="K4" s="1520"/>
      <c r="L4" s="1520"/>
    </row>
    <row r="5" spans="1:12" x14ac:dyDescent="0.2">
      <c r="A5" s="53"/>
      <c r="B5" s="53"/>
      <c r="C5" s="53"/>
      <c r="D5" s="53"/>
      <c r="E5" s="53"/>
      <c r="F5" s="53"/>
      <c r="G5" s="53"/>
      <c r="H5" s="53"/>
      <c r="I5" s="53"/>
      <c r="J5" s="53"/>
      <c r="K5" s="53"/>
      <c r="L5" s="53"/>
    </row>
    <row r="6" spans="1:12" x14ac:dyDescent="0.2">
      <c r="A6" s="1206" t="s">
        <v>452</v>
      </c>
      <c r="B6" s="1206"/>
      <c r="C6" s="1206"/>
      <c r="D6" s="53"/>
      <c r="E6" s="53"/>
      <c r="F6" s="53"/>
      <c r="G6" s="53"/>
      <c r="H6" s="843"/>
      <c r="I6" s="53"/>
      <c r="J6" s="53"/>
      <c r="K6" s="53"/>
      <c r="L6" s="53"/>
    </row>
    <row r="7" spans="1:12" ht="18" x14ac:dyDescent="0.25">
      <c r="A7" s="57"/>
      <c r="B7" s="57"/>
      <c r="C7" s="53"/>
      <c r="D7" s="53"/>
      <c r="E7" s="53"/>
      <c r="F7" s="53"/>
      <c r="G7" s="53"/>
      <c r="H7" s="53"/>
      <c r="I7" s="68"/>
      <c r="J7" s="847"/>
      <c r="K7" s="1314" t="s">
        <v>1049</v>
      </c>
      <c r="L7" s="1314"/>
    </row>
    <row r="8" spans="1:12" ht="27.75" customHeight="1" x14ac:dyDescent="0.2">
      <c r="A8" s="1524" t="s">
        <v>238</v>
      </c>
      <c r="B8" s="1524" t="s">
        <v>237</v>
      </c>
      <c r="C8" s="1361" t="s">
        <v>521</v>
      </c>
      <c r="D8" s="1282" t="s">
        <v>522</v>
      </c>
      <c r="E8" s="1305" t="s">
        <v>236</v>
      </c>
      <c r="F8" s="1307"/>
      <c r="G8" s="1305" t="s">
        <v>523</v>
      </c>
      <c r="H8" s="1307"/>
      <c r="I8" s="1305" t="s">
        <v>246</v>
      </c>
      <c r="J8" s="1307"/>
      <c r="K8" s="1521" t="s">
        <v>247</v>
      </c>
      <c r="L8" s="1522"/>
    </row>
    <row r="9" spans="1:12" ht="38.25" x14ac:dyDescent="0.2">
      <c r="A9" s="1525"/>
      <c r="B9" s="1525"/>
      <c r="C9" s="1526"/>
      <c r="D9" s="1283"/>
      <c r="E9" s="845" t="s">
        <v>235</v>
      </c>
      <c r="F9" s="851" t="s">
        <v>211</v>
      </c>
      <c r="G9" s="845" t="s">
        <v>235</v>
      </c>
      <c r="H9" s="851" t="s">
        <v>211</v>
      </c>
      <c r="I9" s="845" t="s">
        <v>235</v>
      </c>
      <c r="J9" s="845" t="s">
        <v>211</v>
      </c>
      <c r="K9" s="846" t="s">
        <v>235</v>
      </c>
      <c r="L9" s="846" t="s">
        <v>211</v>
      </c>
    </row>
    <row r="10" spans="1:12" s="11" customFormat="1" x14ac:dyDescent="0.2">
      <c r="A10" s="852">
        <v>1</v>
      </c>
      <c r="B10" s="852">
        <v>2</v>
      </c>
      <c r="C10" s="852">
        <v>3</v>
      </c>
      <c r="D10" s="852">
        <v>4</v>
      </c>
      <c r="E10" s="852">
        <v>5</v>
      </c>
      <c r="F10" s="852">
        <v>6</v>
      </c>
      <c r="G10" s="852">
        <v>7</v>
      </c>
      <c r="H10" s="852">
        <v>8</v>
      </c>
      <c r="I10" s="852">
        <v>9</v>
      </c>
      <c r="J10" s="852">
        <v>10</v>
      </c>
      <c r="K10" s="852">
        <v>11</v>
      </c>
      <c r="L10" s="852">
        <v>12</v>
      </c>
    </row>
    <row r="11" spans="1:12" ht="35.1" customHeight="1" x14ac:dyDescent="0.2">
      <c r="A11" s="844">
        <v>1</v>
      </c>
      <c r="B11" s="337" t="s">
        <v>382</v>
      </c>
      <c r="C11" s="334">
        <v>1762</v>
      </c>
      <c r="D11" s="334">
        <v>41227</v>
      </c>
      <c r="E11" s="334">
        <v>1686</v>
      </c>
      <c r="F11" s="334">
        <v>40189</v>
      </c>
      <c r="G11" s="334">
        <v>1762</v>
      </c>
      <c r="H11" s="334">
        <v>41227</v>
      </c>
      <c r="I11" s="334">
        <v>1762</v>
      </c>
      <c r="J11" s="334">
        <v>41227</v>
      </c>
      <c r="K11" s="334">
        <v>504</v>
      </c>
      <c r="L11" s="334">
        <v>108</v>
      </c>
    </row>
    <row r="12" spans="1:12" ht="35.1" customHeight="1" x14ac:dyDescent="0.2">
      <c r="A12" s="844">
        <v>2</v>
      </c>
      <c r="B12" s="337" t="s">
        <v>383</v>
      </c>
      <c r="C12" s="536">
        <v>791</v>
      </c>
      <c r="D12" s="536">
        <v>20561</v>
      </c>
      <c r="E12" s="536">
        <v>926</v>
      </c>
      <c r="F12" s="536">
        <v>25055</v>
      </c>
      <c r="G12" s="536">
        <v>791</v>
      </c>
      <c r="H12" s="536">
        <v>20561</v>
      </c>
      <c r="I12" s="536">
        <v>791</v>
      </c>
      <c r="J12" s="536">
        <v>20561</v>
      </c>
      <c r="K12" s="334">
        <v>186</v>
      </c>
      <c r="L12" s="334">
        <v>123</v>
      </c>
    </row>
    <row r="13" spans="1:12" ht="35.1" customHeight="1" x14ac:dyDescent="0.2">
      <c r="A13" s="844">
        <v>3</v>
      </c>
      <c r="B13" s="337" t="s">
        <v>384</v>
      </c>
      <c r="C13" s="334">
        <v>1356</v>
      </c>
      <c r="D13" s="334">
        <v>33568</v>
      </c>
      <c r="E13" s="334">
        <v>1156</v>
      </c>
      <c r="F13" s="334">
        <v>42087</v>
      </c>
      <c r="G13" s="334">
        <v>1356</v>
      </c>
      <c r="H13" s="334">
        <v>33568</v>
      </c>
      <c r="I13" s="334">
        <v>1356</v>
      </c>
      <c r="J13" s="334">
        <v>33568</v>
      </c>
      <c r="K13" s="334">
        <v>525</v>
      </c>
      <c r="L13" s="334">
        <v>46</v>
      </c>
    </row>
    <row r="14" spans="1:12" ht="35.1" customHeight="1" x14ac:dyDescent="0.2">
      <c r="A14" s="844">
        <v>4</v>
      </c>
      <c r="B14" s="337" t="s">
        <v>385</v>
      </c>
      <c r="C14" s="334">
        <v>682</v>
      </c>
      <c r="D14" s="334">
        <v>21599</v>
      </c>
      <c r="E14" s="334">
        <v>586</v>
      </c>
      <c r="F14" s="334">
        <v>26329</v>
      </c>
      <c r="G14" s="334">
        <v>682</v>
      </c>
      <c r="H14" s="334">
        <v>21599</v>
      </c>
      <c r="I14" s="334">
        <v>682</v>
      </c>
      <c r="J14" s="334">
        <v>21599</v>
      </c>
      <c r="K14" s="334">
        <v>178</v>
      </c>
      <c r="L14" s="334">
        <v>101</v>
      </c>
    </row>
    <row r="15" spans="1:12" ht="35.1" customHeight="1" x14ac:dyDescent="0.2">
      <c r="A15" s="844">
        <v>5</v>
      </c>
      <c r="B15" s="338" t="s">
        <v>386</v>
      </c>
      <c r="C15" s="334">
        <v>1390</v>
      </c>
      <c r="D15" s="334">
        <v>73267</v>
      </c>
      <c r="E15" s="334">
        <v>1032</v>
      </c>
      <c r="F15" s="334">
        <v>61843</v>
      </c>
      <c r="G15" s="334">
        <v>1390</v>
      </c>
      <c r="H15" s="334">
        <v>73267</v>
      </c>
      <c r="I15" s="334">
        <v>1390</v>
      </c>
      <c r="J15" s="334">
        <v>73267</v>
      </c>
      <c r="K15" s="334">
        <v>176</v>
      </c>
      <c r="L15" s="334">
        <v>0</v>
      </c>
    </row>
    <row r="16" spans="1:12" ht="35.1" customHeight="1" x14ac:dyDescent="0.2">
      <c r="A16" s="844">
        <v>6</v>
      </c>
      <c r="B16" s="337" t="s">
        <v>387</v>
      </c>
      <c r="C16" s="334">
        <v>1073</v>
      </c>
      <c r="D16" s="334">
        <v>153038</v>
      </c>
      <c r="E16" s="334">
        <v>942</v>
      </c>
      <c r="F16" s="334">
        <v>89931</v>
      </c>
      <c r="G16" s="334">
        <v>1073</v>
      </c>
      <c r="H16" s="334">
        <v>153038</v>
      </c>
      <c r="I16" s="334">
        <v>1073</v>
      </c>
      <c r="J16" s="334">
        <v>153038</v>
      </c>
      <c r="K16" s="334">
        <v>773</v>
      </c>
      <c r="L16" s="334">
        <v>512</v>
      </c>
    </row>
    <row r="17" spans="1:12" ht="35.1" customHeight="1" x14ac:dyDescent="0.2">
      <c r="A17" s="844">
        <v>7</v>
      </c>
      <c r="B17" s="338" t="s">
        <v>388</v>
      </c>
      <c r="C17" s="334">
        <v>1397</v>
      </c>
      <c r="D17" s="334">
        <v>59700</v>
      </c>
      <c r="E17" s="334">
        <v>1361</v>
      </c>
      <c r="F17" s="334">
        <v>58888</v>
      </c>
      <c r="G17" s="334">
        <v>1397</v>
      </c>
      <c r="H17" s="334">
        <v>59700</v>
      </c>
      <c r="I17" s="334">
        <v>1397</v>
      </c>
      <c r="J17" s="334">
        <v>59700</v>
      </c>
      <c r="K17" s="334">
        <v>713</v>
      </c>
      <c r="L17" s="334">
        <v>451</v>
      </c>
    </row>
    <row r="18" spans="1:12" ht="35.1" customHeight="1" x14ac:dyDescent="0.2">
      <c r="A18" s="844">
        <v>8</v>
      </c>
      <c r="B18" s="337" t="s">
        <v>389</v>
      </c>
      <c r="C18" s="334">
        <v>2093</v>
      </c>
      <c r="D18" s="334">
        <v>40624</v>
      </c>
      <c r="E18" s="334">
        <v>1974</v>
      </c>
      <c r="F18" s="334">
        <v>53052</v>
      </c>
      <c r="G18" s="334">
        <v>2093</v>
      </c>
      <c r="H18" s="334">
        <v>40624</v>
      </c>
      <c r="I18" s="334">
        <v>2093</v>
      </c>
      <c r="J18" s="334">
        <v>40624</v>
      </c>
      <c r="K18" s="334">
        <v>568</v>
      </c>
      <c r="L18" s="334">
        <v>340</v>
      </c>
    </row>
    <row r="19" spans="1:12" ht="35.1" customHeight="1" x14ac:dyDescent="0.2">
      <c r="A19" s="844">
        <v>9</v>
      </c>
      <c r="B19" s="337" t="s">
        <v>390</v>
      </c>
      <c r="C19" s="334">
        <v>1500</v>
      </c>
      <c r="D19" s="334">
        <v>31425</v>
      </c>
      <c r="E19" s="334">
        <v>1361</v>
      </c>
      <c r="F19" s="334">
        <v>42531</v>
      </c>
      <c r="G19" s="334">
        <v>1500</v>
      </c>
      <c r="H19" s="334">
        <v>31425</v>
      </c>
      <c r="I19" s="334">
        <v>1500</v>
      </c>
      <c r="J19" s="334">
        <v>31425</v>
      </c>
      <c r="K19" s="334">
        <v>237</v>
      </c>
      <c r="L19" s="334">
        <v>163</v>
      </c>
    </row>
    <row r="20" spans="1:12" ht="35.1" customHeight="1" x14ac:dyDescent="0.2">
      <c r="A20" s="844">
        <v>10</v>
      </c>
      <c r="B20" s="337" t="s">
        <v>391</v>
      </c>
      <c r="C20" s="334">
        <v>797</v>
      </c>
      <c r="D20" s="334">
        <v>22039</v>
      </c>
      <c r="E20" s="334">
        <v>687</v>
      </c>
      <c r="F20" s="334">
        <v>17288</v>
      </c>
      <c r="G20" s="334">
        <v>797</v>
      </c>
      <c r="H20" s="334">
        <v>22039</v>
      </c>
      <c r="I20" s="334">
        <v>797</v>
      </c>
      <c r="J20" s="334">
        <v>22039</v>
      </c>
      <c r="K20" s="334">
        <v>220</v>
      </c>
      <c r="L20" s="334">
        <v>118</v>
      </c>
    </row>
    <row r="21" spans="1:12" ht="35.1" customHeight="1" x14ac:dyDescent="0.2">
      <c r="A21" s="844">
        <v>11</v>
      </c>
      <c r="B21" s="337" t="s">
        <v>392</v>
      </c>
      <c r="C21" s="334">
        <v>1905</v>
      </c>
      <c r="D21" s="334">
        <v>49790</v>
      </c>
      <c r="E21" s="334">
        <v>1444</v>
      </c>
      <c r="F21" s="334">
        <v>54356</v>
      </c>
      <c r="G21" s="334">
        <v>1905</v>
      </c>
      <c r="H21" s="334">
        <v>49790</v>
      </c>
      <c r="I21" s="334">
        <v>1905</v>
      </c>
      <c r="J21" s="334">
        <v>49790</v>
      </c>
      <c r="K21" s="334">
        <v>645</v>
      </c>
      <c r="L21" s="334">
        <v>427</v>
      </c>
    </row>
    <row r="22" spans="1:12" ht="35.1" customHeight="1" x14ac:dyDescent="0.2">
      <c r="A22" s="844">
        <v>12</v>
      </c>
      <c r="B22" s="337" t="s">
        <v>393</v>
      </c>
      <c r="C22" s="334">
        <v>1276</v>
      </c>
      <c r="D22" s="334">
        <v>113057</v>
      </c>
      <c r="E22" s="334">
        <v>1559</v>
      </c>
      <c r="F22" s="334">
        <v>127574</v>
      </c>
      <c r="G22" s="334">
        <v>1276</v>
      </c>
      <c r="H22" s="334">
        <v>113057</v>
      </c>
      <c r="I22" s="334">
        <v>1276</v>
      </c>
      <c r="J22" s="334">
        <v>113057</v>
      </c>
      <c r="K22" s="334">
        <v>876</v>
      </c>
      <c r="L22" s="334">
        <v>134</v>
      </c>
    </row>
    <row r="23" spans="1:12" ht="35.1" customHeight="1" x14ac:dyDescent="0.2">
      <c r="A23" s="844">
        <v>13</v>
      </c>
      <c r="B23" s="337" t="s">
        <v>394</v>
      </c>
      <c r="C23" s="334">
        <v>1023</v>
      </c>
      <c r="D23" s="334">
        <v>29411</v>
      </c>
      <c r="E23" s="334">
        <v>1018</v>
      </c>
      <c r="F23" s="334">
        <v>33024</v>
      </c>
      <c r="G23" s="334">
        <v>1023</v>
      </c>
      <c r="H23" s="334">
        <v>29411</v>
      </c>
      <c r="I23" s="334">
        <v>1023</v>
      </c>
      <c r="J23" s="334">
        <v>29411</v>
      </c>
      <c r="K23" s="334">
        <v>442</v>
      </c>
      <c r="L23" s="334">
        <v>136</v>
      </c>
    </row>
    <row r="24" spans="1:12" s="11" customFormat="1" ht="35.1" customHeight="1" x14ac:dyDescent="0.2">
      <c r="A24" s="855" t="s">
        <v>18</v>
      </c>
      <c r="B24" s="855"/>
      <c r="C24" s="336">
        <f t="shared" ref="C24:L24" si="0">SUM(C11:C23)</f>
        <v>17045</v>
      </c>
      <c r="D24" s="336">
        <f t="shared" si="0"/>
        <v>689306</v>
      </c>
      <c r="E24" s="336">
        <f t="shared" si="0"/>
        <v>15732</v>
      </c>
      <c r="F24" s="336">
        <f t="shared" si="0"/>
        <v>672147</v>
      </c>
      <c r="G24" s="336">
        <f t="shared" si="0"/>
        <v>17045</v>
      </c>
      <c r="H24" s="336">
        <f t="shared" si="0"/>
        <v>689306</v>
      </c>
      <c r="I24" s="336">
        <f t="shared" si="0"/>
        <v>17045</v>
      </c>
      <c r="J24" s="336">
        <f t="shared" si="0"/>
        <v>689306</v>
      </c>
      <c r="K24" s="336">
        <f t="shared" si="0"/>
        <v>6043</v>
      </c>
      <c r="L24" s="336">
        <f t="shared" si="0"/>
        <v>2659</v>
      </c>
    </row>
    <row r="25" spans="1:12" x14ac:dyDescent="0.2">
      <c r="A25" s="58"/>
      <c r="B25" s="58"/>
      <c r="C25" s="53"/>
      <c r="D25" s="53"/>
      <c r="E25" s="1139">
        <f>E24/C24</f>
        <v>0.92296861249633322</v>
      </c>
      <c r="F25" s="1139">
        <f>F24/D24</f>
        <v>0.97510684659643176</v>
      </c>
      <c r="G25" s="1139">
        <f>G24/C24</f>
        <v>1</v>
      </c>
      <c r="H25" s="1139">
        <f>H24/D24</f>
        <v>1</v>
      </c>
      <c r="I25" s="1139">
        <f>I24/C24</f>
        <v>1</v>
      </c>
      <c r="J25" s="1139">
        <f>J24/D24</f>
        <v>1</v>
      </c>
      <c r="K25" s="1126">
        <f>K24/C24</f>
        <v>0.35453212085655617</v>
      </c>
      <c r="L25" s="1126">
        <f>L24/D24</f>
        <v>3.8575030537961368E-3</v>
      </c>
    </row>
    <row r="26" spans="1:12" x14ac:dyDescent="0.2">
      <c r="A26" s="53"/>
      <c r="B26" s="53"/>
      <c r="C26" s="53"/>
      <c r="D26" s="53"/>
      <c r="E26" s="53"/>
      <c r="F26" s="53"/>
      <c r="G26" s="53"/>
      <c r="H26" s="53"/>
      <c r="I26" s="53"/>
      <c r="J26" s="53"/>
      <c r="K26" s="53"/>
      <c r="L26" s="53"/>
    </row>
    <row r="27" spans="1:12" x14ac:dyDescent="0.2">
      <c r="A27" s="53"/>
      <c r="B27" s="53"/>
      <c r="C27" s="53"/>
      <c r="D27" s="53"/>
      <c r="E27" s="53"/>
      <c r="F27" s="53"/>
      <c r="G27" s="53"/>
      <c r="H27" s="53"/>
      <c r="I27" s="53"/>
      <c r="J27" s="53"/>
      <c r="K27" s="53"/>
      <c r="L27" s="53"/>
    </row>
    <row r="29" spans="1:12" x14ac:dyDescent="0.2">
      <c r="A29" s="1309"/>
      <c r="B29" s="1309"/>
      <c r="C29" s="1309"/>
      <c r="D29" s="1309"/>
      <c r="E29" s="1309"/>
      <c r="F29" s="1309"/>
      <c r="G29" s="1309"/>
      <c r="H29" s="1309"/>
      <c r="I29" s="1309"/>
      <c r="J29" s="1309"/>
      <c r="K29" s="1309"/>
      <c r="L29" s="1309"/>
    </row>
    <row r="30" spans="1:12" x14ac:dyDescent="0.2">
      <c r="A30" s="53"/>
      <c r="B30" s="53"/>
      <c r="C30" s="53"/>
      <c r="D30" s="53"/>
      <c r="E30" s="53"/>
      <c r="F30" s="53"/>
      <c r="G30" s="53"/>
      <c r="H30" s="53"/>
      <c r="I30" s="53"/>
      <c r="J30" s="53"/>
      <c r="K30" s="53"/>
      <c r="L30" s="53"/>
    </row>
    <row r="31" spans="1:12" ht="15.75" customHeight="1" x14ac:dyDescent="0.25">
      <c r="A31" s="61" t="s">
        <v>11</v>
      </c>
      <c r="B31" s="61"/>
      <c r="C31" s="61"/>
      <c r="D31" s="61"/>
      <c r="E31" s="61"/>
      <c r="F31" s="61"/>
      <c r="G31" s="61"/>
      <c r="H31" s="61"/>
      <c r="I31" s="80"/>
      <c r="J31" s="1523" t="s">
        <v>12</v>
      </c>
      <c r="K31" s="1523"/>
      <c r="L31" s="53"/>
    </row>
    <row r="32" spans="1:12" ht="15.75" customHeight="1" x14ac:dyDescent="0.2">
      <c r="A32" s="1231" t="s">
        <v>13</v>
      </c>
      <c r="B32" s="1231"/>
      <c r="C32" s="1231"/>
      <c r="D32" s="1231"/>
      <c r="E32" s="1231"/>
      <c r="F32" s="1231"/>
      <c r="G32" s="1231"/>
      <c r="H32" s="1231"/>
      <c r="I32" s="1231"/>
      <c r="J32" s="1231"/>
      <c r="K32" s="1231"/>
      <c r="L32" s="1231"/>
    </row>
    <row r="33" spans="1:12" ht="15.75" customHeight="1" x14ac:dyDescent="0.2">
      <c r="A33" s="1231" t="s">
        <v>14</v>
      </c>
      <c r="B33" s="1231"/>
      <c r="C33" s="1231"/>
      <c r="D33" s="1231"/>
      <c r="E33" s="1231"/>
      <c r="F33" s="1231"/>
      <c r="G33" s="1231"/>
      <c r="H33" s="1231"/>
      <c r="I33" s="1231"/>
      <c r="J33" s="1231"/>
      <c r="K33" s="1231"/>
      <c r="L33" s="1231"/>
    </row>
    <row r="34" spans="1:12" ht="15.75" customHeight="1" x14ac:dyDescent="0.25">
      <c r="A34" s="53"/>
      <c r="B34" s="53"/>
      <c r="C34" s="53"/>
      <c r="D34" s="53"/>
      <c r="E34" s="53"/>
      <c r="F34" s="53"/>
      <c r="J34" s="67" t="s">
        <v>84</v>
      </c>
      <c r="K34" s="24"/>
      <c r="L34" s="24"/>
    </row>
  </sheetData>
  <mergeCells count="19">
    <mergeCell ref="A33:L33"/>
    <mergeCell ref="I8:J8"/>
    <mergeCell ref="K8:L8"/>
    <mergeCell ref="A29:H29"/>
    <mergeCell ref="I29:L29"/>
    <mergeCell ref="J31:K31"/>
    <mergeCell ref="A32:L32"/>
    <mergeCell ref="A8:A9"/>
    <mergeCell ref="B8:B9"/>
    <mergeCell ref="C8:C9"/>
    <mergeCell ref="D8:D9"/>
    <mergeCell ref="E8:F8"/>
    <mergeCell ref="G8:H8"/>
    <mergeCell ref="K7:L7"/>
    <mergeCell ref="K1:L1"/>
    <mergeCell ref="A2:L2"/>
    <mergeCell ref="A3:L3"/>
    <mergeCell ref="A4:L4"/>
    <mergeCell ref="A6:C6"/>
  </mergeCells>
  <printOptions horizontalCentered="1"/>
  <pageMargins left="0.53" right="0.35" top="0.23622047244094491" bottom="0" header="0.31496062992125984" footer="0.31496062992125984"/>
  <pageSetup paperSize="9" scale="71"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2:H34"/>
  <sheetViews>
    <sheetView view="pageBreakPreview" topLeftCell="A6" zoomScale="91" zoomScaleSheetLayoutView="91" workbookViewId="0">
      <selection activeCell="E6" sqref="E6"/>
    </sheetView>
  </sheetViews>
  <sheetFormatPr defaultColWidth="8.85546875" defaultRowHeight="12.75" x14ac:dyDescent="0.2"/>
  <cols>
    <col min="1" max="1" width="7.85546875" style="53" customWidth="1"/>
    <col min="2" max="2" width="25.85546875" style="53" customWidth="1"/>
    <col min="3" max="3" width="21.7109375" style="53" customWidth="1"/>
    <col min="4" max="4" width="23.85546875" style="53" customWidth="1"/>
    <col min="5" max="5" width="24.42578125" style="53" customWidth="1"/>
    <col min="6" max="6" width="27" style="53" customWidth="1"/>
    <col min="7" max="16384" width="8.85546875" style="53"/>
  </cols>
  <sheetData>
    <row r="2" spans="1:8" ht="16.5" customHeight="1" x14ac:dyDescent="0.2">
      <c r="D2" s="54"/>
      <c r="E2" s="54"/>
      <c r="F2" s="280" t="s">
        <v>104</v>
      </c>
    </row>
    <row r="3" spans="1:8" ht="15" customHeight="1" x14ac:dyDescent="0.25">
      <c r="A3" s="1248" t="s">
        <v>0</v>
      </c>
      <c r="B3" s="1248"/>
      <c r="C3" s="1248"/>
      <c r="D3" s="1248"/>
      <c r="E3" s="1248"/>
      <c r="F3" s="1248"/>
    </row>
    <row r="4" spans="1:8" ht="15.75" x14ac:dyDescent="0.25">
      <c r="A4" s="1248" t="s">
        <v>985</v>
      </c>
      <c r="B4" s="1248"/>
      <c r="C4" s="1248"/>
      <c r="D4" s="1248"/>
      <c r="E4" s="1248"/>
      <c r="F4" s="1248"/>
    </row>
    <row r="5" spans="1:8" s="179" customFormat="1" ht="39" customHeight="1" x14ac:dyDescent="0.25">
      <c r="A5" s="1533" t="s">
        <v>511</v>
      </c>
      <c r="B5" s="1533"/>
      <c r="C5" s="1533"/>
      <c r="D5" s="1533"/>
      <c r="E5" s="1533"/>
      <c r="F5" s="1533"/>
    </row>
    <row r="6" spans="1:8" ht="18" customHeight="1" x14ac:dyDescent="0.2">
      <c r="A6" s="1206" t="s">
        <v>452</v>
      </c>
      <c r="B6" s="1206"/>
      <c r="C6" s="1206"/>
    </row>
    <row r="7" spans="1:8" ht="18" hidden="1" customHeight="1" x14ac:dyDescent="0.25">
      <c r="A7" s="57" t="s">
        <v>1</v>
      </c>
    </row>
    <row r="8" spans="1:8" ht="30.6" customHeight="1" x14ac:dyDescent="0.2">
      <c r="A8" s="1528" t="s">
        <v>2</v>
      </c>
      <c r="B8" s="1528" t="s">
        <v>3</v>
      </c>
      <c r="C8" s="1530" t="s">
        <v>512</v>
      </c>
      <c r="D8" s="1531"/>
      <c r="E8" s="1532" t="s">
        <v>515</v>
      </c>
      <c r="F8" s="1532"/>
    </row>
    <row r="9" spans="1:8" s="62" customFormat="1" ht="25.5" x14ac:dyDescent="0.2">
      <c r="A9" s="1529"/>
      <c r="B9" s="1529"/>
      <c r="C9" s="279" t="s">
        <v>513</v>
      </c>
      <c r="D9" s="279" t="s">
        <v>514</v>
      </c>
      <c r="E9" s="279" t="s">
        <v>513</v>
      </c>
      <c r="F9" s="279" t="s">
        <v>514</v>
      </c>
      <c r="G9" s="72"/>
      <c r="H9" s="72"/>
    </row>
    <row r="10" spans="1:8" s="92" customFormat="1" x14ac:dyDescent="0.2">
      <c r="A10" s="249">
        <v>1</v>
      </c>
      <c r="B10" s="249">
        <v>2</v>
      </c>
      <c r="C10" s="249">
        <v>3</v>
      </c>
      <c r="D10" s="249">
        <v>4</v>
      </c>
      <c r="E10" s="249">
        <v>5</v>
      </c>
      <c r="F10" s="249">
        <v>6</v>
      </c>
    </row>
    <row r="11" spans="1:8" ht="24.95" customHeight="1" x14ac:dyDescent="0.2">
      <c r="A11" s="182">
        <v>1</v>
      </c>
      <c r="B11" s="213" t="s">
        <v>382</v>
      </c>
      <c r="C11" s="250">
        <v>1283</v>
      </c>
      <c r="D11" s="250">
        <f>C11</f>
        <v>1283</v>
      </c>
      <c r="E11" s="250">
        <v>479</v>
      </c>
      <c r="F11" s="250">
        <f>E11</f>
        <v>479</v>
      </c>
    </row>
    <row r="12" spans="1:8" ht="24.95" customHeight="1" x14ac:dyDescent="0.2">
      <c r="A12" s="182">
        <v>2</v>
      </c>
      <c r="B12" s="213" t="s">
        <v>383</v>
      </c>
      <c r="C12" s="250">
        <v>568</v>
      </c>
      <c r="D12" s="250">
        <f t="shared" ref="D12:D23" si="0">C12</f>
        <v>568</v>
      </c>
      <c r="E12" s="250">
        <v>223</v>
      </c>
      <c r="F12" s="250">
        <f t="shared" ref="F12:F23" si="1">E12</f>
        <v>223</v>
      </c>
    </row>
    <row r="13" spans="1:8" ht="24.95" customHeight="1" x14ac:dyDescent="0.2">
      <c r="A13" s="182">
        <v>3</v>
      </c>
      <c r="B13" s="213" t="s">
        <v>384</v>
      </c>
      <c r="C13" s="250">
        <v>937</v>
      </c>
      <c r="D13" s="250">
        <f t="shared" si="0"/>
        <v>937</v>
      </c>
      <c r="E13" s="250">
        <v>419</v>
      </c>
      <c r="F13" s="250">
        <f t="shared" si="1"/>
        <v>419</v>
      </c>
    </row>
    <row r="14" spans="1:8" ht="24.95" customHeight="1" x14ac:dyDescent="0.2">
      <c r="A14" s="182">
        <v>4</v>
      </c>
      <c r="B14" s="213" t="s">
        <v>385</v>
      </c>
      <c r="C14" s="250">
        <v>484</v>
      </c>
      <c r="D14" s="250">
        <f t="shared" si="0"/>
        <v>484</v>
      </c>
      <c r="E14" s="250">
        <v>198</v>
      </c>
      <c r="F14" s="250">
        <f t="shared" si="1"/>
        <v>198</v>
      </c>
    </row>
    <row r="15" spans="1:8" ht="24.95" customHeight="1" x14ac:dyDescent="0.2">
      <c r="A15" s="182">
        <v>5</v>
      </c>
      <c r="B15" s="215" t="s">
        <v>386</v>
      </c>
      <c r="C15" s="250">
        <v>928</v>
      </c>
      <c r="D15" s="250">
        <f t="shared" si="0"/>
        <v>928</v>
      </c>
      <c r="E15" s="250">
        <v>462</v>
      </c>
      <c r="F15" s="250">
        <f t="shared" si="1"/>
        <v>462</v>
      </c>
    </row>
    <row r="16" spans="1:8" ht="24.95" customHeight="1" x14ac:dyDescent="0.2">
      <c r="A16" s="182">
        <v>6</v>
      </c>
      <c r="B16" s="213" t="s">
        <v>387</v>
      </c>
      <c r="C16" s="250">
        <v>737</v>
      </c>
      <c r="D16" s="250">
        <f t="shared" si="0"/>
        <v>737</v>
      </c>
      <c r="E16" s="250">
        <v>336</v>
      </c>
      <c r="F16" s="250">
        <f t="shared" si="1"/>
        <v>336</v>
      </c>
    </row>
    <row r="17" spans="1:7" ht="24.95" customHeight="1" x14ac:dyDescent="0.2">
      <c r="A17" s="182">
        <v>7</v>
      </c>
      <c r="B17" s="215" t="s">
        <v>388</v>
      </c>
      <c r="C17" s="250">
        <v>950</v>
      </c>
      <c r="D17" s="250">
        <f t="shared" si="0"/>
        <v>950</v>
      </c>
      <c r="E17" s="250">
        <v>447</v>
      </c>
      <c r="F17" s="250">
        <f t="shared" si="1"/>
        <v>447</v>
      </c>
    </row>
    <row r="18" spans="1:7" ht="24.95" customHeight="1" x14ac:dyDescent="0.2">
      <c r="A18" s="182">
        <v>8</v>
      </c>
      <c r="B18" s="213" t="s">
        <v>389</v>
      </c>
      <c r="C18" s="250">
        <v>1445</v>
      </c>
      <c r="D18" s="250">
        <f t="shared" si="0"/>
        <v>1445</v>
      </c>
      <c r="E18" s="250">
        <v>648</v>
      </c>
      <c r="F18" s="250">
        <f t="shared" si="1"/>
        <v>648</v>
      </c>
    </row>
    <row r="19" spans="1:7" ht="24.95" customHeight="1" x14ac:dyDescent="0.2">
      <c r="A19" s="182">
        <v>9</v>
      </c>
      <c r="B19" s="213" t="s">
        <v>390</v>
      </c>
      <c r="C19" s="250">
        <v>1059</v>
      </c>
      <c r="D19" s="250">
        <f t="shared" si="0"/>
        <v>1059</v>
      </c>
      <c r="E19" s="250">
        <v>441</v>
      </c>
      <c r="F19" s="250">
        <f t="shared" si="1"/>
        <v>441</v>
      </c>
    </row>
    <row r="20" spans="1:7" ht="24.95" customHeight="1" x14ac:dyDescent="0.2">
      <c r="A20" s="182">
        <v>10</v>
      </c>
      <c r="B20" s="213" t="s">
        <v>391</v>
      </c>
      <c r="C20" s="250">
        <v>533</v>
      </c>
      <c r="D20" s="250">
        <f t="shared" si="0"/>
        <v>533</v>
      </c>
      <c r="E20" s="250">
        <v>264</v>
      </c>
      <c r="F20" s="250">
        <f t="shared" si="1"/>
        <v>264</v>
      </c>
    </row>
    <row r="21" spans="1:7" ht="24.95" customHeight="1" x14ac:dyDescent="0.2">
      <c r="A21" s="182">
        <v>11</v>
      </c>
      <c r="B21" s="213" t="s">
        <v>392</v>
      </c>
      <c r="C21" s="250">
        <v>1315</v>
      </c>
      <c r="D21" s="250">
        <f t="shared" si="0"/>
        <v>1315</v>
      </c>
      <c r="E21" s="250">
        <v>590</v>
      </c>
      <c r="F21" s="250">
        <f t="shared" si="1"/>
        <v>590</v>
      </c>
    </row>
    <row r="22" spans="1:7" ht="24.95" customHeight="1" x14ac:dyDescent="0.2">
      <c r="A22" s="182">
        <v>12</v>
      </c>
      <c r="B22" s="213" t="s">
        <v>393</v>
      </c>
      <c r="C22" s="250">
        <v>856</v>
      </c>
      <c r="D22" s="250">
        <f t="shared" si="0"/>
        <v>856</v>
      </c>
      <c r="E22" s="250">
        <v>420</v>
      </c>
      <c r="F22" s="250">
        <f t="shared" si="1"/>
        <v>420</v>
      </c>
    </row>
    <row r="23" spans="1:7" ht="24.95" customHeight="1" x14ac:dyDescent="0.2">
      <c r="A23" s="182">
        <v>13</v>
      </c>
      <c r="B23" s="213" t="s">
        <v>394</v>
      </c>
      <c r="C23" s="250">
        <v>705</v>
      </c>
      <c r="D23" s="250">
        <f t="shared" si="0"/>
        <v>705</v>
      </c>
      <c r="E23" s="250">
        <v>318</v>
      </c>
      <c r="F23" s="250">
        <f t="shared" si="1"/>
        <v>318</v>
      </c>
    </row>
    <row r="24" spans="1:7" s="62" customFormat="1" ht="24.95" customHeight="1" x14ac:dyDescent="0.2">
      <c r="A24" s="221" t="s">
        <v>18</v>
      </c>
      <c r="B24" s="221"/>
      <c r="C24" s="221">
        <f>SUM(C11:C23)</f>
        <v>11800</v>
      </c>
      <c r="D24" s="221">
        <f>SUM(D11:D23)</f>
        <v>11800</v>
      </c>
      <c r="E24" s="221">
        <f>SUM(E11:E23)</f>
        <v>5245</v>
      </c>
      <c r="F24" s="221">
        <f>SUM(F11:F23)</f>
        <v>5245</v>
      </c>
      <c r="G24" s="72"/>
    </row>
    <row r="25" spans="1:7" x14ac:dyDescent="0.2">
      <c r="A25" s="59"/>
      <c r="B25" s="60"/>
      <c r="C25" s="60"/>
      <c r="D25" s="60"/>
      <c r="E25" s="60"/>
      <c r="F25" s="60"/>
    </row>
    <row r="26" spans="1:7" x14ac:dyDescent="0.2">
      <c r="A26" s="58" t="s">
        <v>7</v>
      </c>
    </row>
    <row r="27" spans="1:7" x14ac:dyDescent="0.2">
      <c r="A27" s="53" t="s">
        <v>8</v>
      </c>
    </row>
    <row r="28" spans="1:7" x14ac:dyDescent="0.2">
      <c r="A28" s="53" t="s">
        <v>9</v>
      </c>
    </row>
    <row r="29" spans="1:7" x14ac:dyDescent="0.2">
      <c r="C29" s="53" t="s">
        <v>10</v>
      </c>
    </row>
    <row r="30" spans="1:7" ht="15.75" customHeight="1" x14ac:dyDescent="0.25">
      <c r="A30" s="137" t="s">
        <v>11</v>
      </c>
      <c r="B30" s="61"/>
      <c r="C30" s="11"/>
      <c r="D30" s="11"/>
      <c r="F30" s="468" t="s">
        <v>12</v>
      </c>
    </row>
    <row r="31" spans="1:7" ht="15.6" customHeight="1" x14ac:dyDescent="0.2">
      <c r="B31" s="80"/>
      <c r="C31" s="24"/>
      <c r="E31" s="1191" t="s">
        <v>13</v>
      </c>
      <c r="F31" s="1191"/>
    </row>
    <row r="32" spans="1:7" ht="15.75" customHeight="1" x14ac:dyDescent="0.2">
      <c r="B32" s="80"/>
      <c r="D32" s="24"/>
      <c r="E32" s="1191" t="s">
        <v>87</v>
      </c>
      <c r="F32" s="1191"/>
    </row>
    <row r="33" spans="1:6" x14ac:dyDescent="0.2">
      <c r="C33" s="11"/>
      <c r="D33" s="11"/>
      <c r="E33" s="1" t="s">
        <v>84</v>
      </c>
      <c r="F33" s="11"/>
    </row>
    <row r="34" spans="1:6" x14ac:dyDescent="0.2">
      <c r="A34" s="1527"/>
      <c r="B34" s="1527"/>
      <c r="C34" s="1527"/>
      <c r="D34" s="1527"/>
      <c r="E34" s="1527"/>
      <c r="F34" s="1527"/>
    </row>
  </sheetData>
  <mergeCells count="11">
    <mergeCell ref="A6:C6"/>
    <mergeCell ref="E31:F31"/>
    <mergeCell ref="E32:F32"/>
    <mergeCell ref="A5:F5"/>
    <mergeCell ref="A3:F3"/>
    <mergeCell ref="A4:F4"/>
    <mergeCell ref="A34:F34"/>
    <mergeCell ref="A8:A9"/>
    <mergeCell ref="B8:B9"/>
    <mergeCell ref="C8:D8"/>
    <mergeCell ref="E8:F8"/>
  </mergeCells>
  <phoneticPr fontId="0" type="noConversion"/>
  <hyperlinks>
    <hyperlink ref="E11" location="Dehradun!A1" display="DEHRADUN"/>
    <hyperlink ref="E12" location="Garhwal!A1" display="GARHWAL"/>
    <hyperlink ref="E13" location="Haridwar!A1" display="HARDWAR"/>
    <hyperlink ref="E14" location="Nainital!A1" display="NAINITAL"/>
    <hyperlink ref="E15" location="Pithoragrah!A1" display="PITHORAGARH"/>
    <hyperlink ref="E16" location="Rudraprayag!A1" display="RUDRAPRAYAG"/>
    <hyperlink ref="E17" location="Tehri_garhwal!A1" display="TEHRI GARHWAL"/>
    <hyperlink ref="E18" location="USnagar!A1" display="UDHAM SINGH NAGAR"/>
    <hyperlink ref="E19" location="Uttarkashi!A1" display="UTTARKASHI"/>
  </hyperlinks>
  <printOptions horizontalCentered="1"/>
  <pageMargins left="0.70866141732283505" right="0.70866141732283505" top="0.23622047244094499" bottom="0" header="0.41" footer="0.22"/>
  <pageSetup paperSize="9" scale="8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pageSetUpPr fitToPage="1"/>
  </sheetPr>
  <dimension ref="A1:W37"/>
  <sheetViews>
    <sheetView view="pageBreakPreview" topLeftCell="A13" zoomScale="120" zoomScaleNormal="85" zoomScaleSheetLayoutView="120" workbookViewId="0">
      <selection activeCell="E29" sqref="E29:J29"/>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23" ht="15" x14ac:dyDescent="0.2">
      <c r="A1" s="53"/>
      <c r="B1" s="53"/>
      <c r="C1" s="53"/>
      <c r="D1" s="1377"/>
      <c r="E1" s="1377"/>
      <c r="F1" s="31"/>
      <c r="G1" s="1299" t="s">
        <v>462</v>
      </c>
      <c r="H1" s="1299"/>
      <c r="I1" s="1299"/>
      <c r="J1" s="1299"/>
      <c r="K1" s="63"/>
      <c r="L1" s="53"/>
      <c r="M1" s="53"/>
    </row>
    <row r="2" spans="1:23" ht="15.75" x14ac:dyDescent="0.25">
      <c r="A2" s="1248" t="s">
        <v>0</v>
      </c>
      <c r="B2" s="1248"/>
      <c r="C2" s="1248"/>
      <c r="D2" s="1248"/>
      <c r="E2" s="1248"/>
      <c r="F2" s="1248"/>
      <c r="G2" s="1248"/>
      <c r="H2" s="1248"/>
      <c r="I2" s="1248"/>
      <c r="J2" s="1248"/>
      <c r="K2" s="53"/>
      <c r="L2" s="53"/>
      <c r="M2" s="53"/>
    </row>
    <row r="3" spans="1:23" ht="15.75" x14ac:dyDescent="0.25">
      <c r="A3" s="1540" t="s">
        <v>985</v>
      </c>
      <c r="B3" s="1540"/>
      <c r="C3" s="1540"/>
      <c r="D3" s="1540"/>
      <c r="E3" s="1540"/>
      <c r="F3" s="1540"/>
      <c r="G3" s="1540"/>
      <c r="H3" s="1540"/>
      <c r="I3" s="1540"/>
      <c r="J3" s="1540"/>
      <c r="K3" s="484"/>
      <c r="L3" s="484"/>
      <c r="M3" s="484"/>
      <c r="N3" s="484"/>
      <c r="O3" s="484"/>
      <c r="P3" s="484"/>
      <c r="Q3" s="484"/>
      <c r="R3" s="484"/>
      <c r="S3" s="484"/>
      <c r="T3" s="484"/>
      <c r="U3" s="484"/>
      <c r="V3" s="484"/>
      <c r="W3" s="484"/>
    </row>
    <row r="4" spans="1:23" s="180" customFormat="1" ht="18" x14ac:dyDescent="0.25">
      <c r="A4" s="1538" t="s">
        <v>516</v>
      </c>
      <c r="B4" s="1538"/>
      <c r="C4" s="1538"/>
      <c r="D4" s="1538"/>
      <c r="E4" s="1538"/>
      <c r="F4" s="1538"/>
      <c r="G4" s="1538"/>
      <c r="H4" s="1538"/>
      <c r="I4" s="1538"/>
      <c r="J4" s="1538"/>
      <c r="K4" s="179"/>
      <c r="L4" s="179"/>
      <c r="M4" s="179"/>
    </row>
    <row r="5" spans="1:23" ht="15.75" x14ac:dyDescent="0.25">
      <c r="A5" s="1206" t="s">
        <v>452</v>
      </c>
      <c r="B5" s="1206"/>
      <c r="C5" s="1206"/>
      <c r="D5" s="56"/>
      <c r="E5" s="56"/>
      <c r="F5" s="56"/>
      <c r="G5" s="56"/>
      <c r="H5" s="56"/>
      <c r="I5" s="56"/>
      <c r="J5" s="56"/>
      <c r="K5" s="53"/>
      <c r="L5" s="53"/>
      <c r="M5" s="53"/>
    </row>
    <row r="6" spans="1:23" x14ac:dyDescent="0.2">
      <c r="A6" s="53"/>
      <c r="B6" s="53"/>
      <c r="C6" s="53"/>
      <c r="D6" s="53"/>
      <c r="E6" s="53"/>
      <c r="F6" s="53"/>
      <c r="G6" s="53"/>
      <c r="H6" s="53"/>
      <c r="I6" s="53"/>
      <c r="J6" s="53"/>
      <c r="K6" s="53"/>
      <c r="L6" s="53"/>
      <c r="M6" s="53"/>
    </row>
    <row r="7" spans="1:23" ht="18" x14ac:dyDescent="0.25">
      <c r="A7" s="57"/>
      <c r="B7" s="53"/>
      <c r="C7" s="53"/>
      <c r="D7" s="53"/>
      <c r="E7" s="53"/>
      <c r="F7" s="53"/>
      <c r="G7" s="53"/>
      <c r="H7" s="53"/>
      <c r="I7" s="53"/>
      <c r="J7" s="53"/>
      <c r="K7" s="53"/>
      <c r="L7" s="53"/>
      <c r="M7" s="53"/>
    </row>
    <row r="8" spans="1:23" ht="21.75" customHeight="1" x14ac:dyDescent="0.2">
      <c r="A8" s="1524" t="s">
        <v>2</v>
      </c>
      <c r="B8" s="1524" t="s">
        <v>3</v>
      </c>
      <c r="C8" s="1539" t="s">
        <v>153</v>
      </c>
      <c r="D8" s="1539"/>
      <c r="E8" s="1539"/>
      <c r="F8" s="1539"/>
      <c r="G8" s="1539"/>
      <c r="H8" s="1539"/>
      <c r="I8" s="1539"/>
      <c r="J8" s="1539"/>
      <c r="K8" s="53"/>
      <c r="L8" s="53"/>
      <c r="M8" s="53"/>
    </row>
    <row r="9" spans="1:23" ht="44.25" customHeight="1" x14ac:dyDescent="0.2">
      <c r="A9" s="1524"/>
      <c r="B9" s="1524"/>
      <c r="C9" s="248" t="s">
        <v>209</v>
      </c>
      <c r="D9" s="248" t="s">
        <v>129</v>
      </c>
      <c r="E9" s="542" t="s">
        <v>689</v>
      </c>
      <c r="F9" s="474" t="s">
        <v>179</v>
      </c>
      <c r="G9" s="474" t="s">
        <v>130</v>
      </c>
      <c r="H9" s="474" t="s">
        <v>208</v>
      </c>
      <c r="I9" s="474" t="s">
        <v>779</v>
      </c>
      <c r="J9" s="248" t="s">
        <v>18</v>
      </c>
      <c r="K9" s="62"/>
      <c r="L9" s="62"/>
      <c r="M9" s="62"/>
    </row>
    <row r="10" spans="1:23" s="11" customFormat="1" x14ac:dyDescent="0.2">
      <c r="A10" s="248">
        <v>1</v>
      </c>
      <c r="B10" s="248">
        <v>2</v>
      </c>
      <c r="C10" s="248">
        <v>3</v>
      </c>
      <c r="D10" s="248">
        <v>4</v>
      </c>
      <c r="E10" s="248">
        <v>5</v>
      </c>
      <c r="F10" s="248">
        <v>6</v>
      </c>
      <c r="G10" s="248">
        <v>7</v>
      </c>
      <c r="H10" s="248">
        <v>8</v>
      </c>
      <c r="I10" s="248">
        <v>9</v>
      </c>
      <c r="J10" s="248">
        <v>10</v>
      </c>
      <c r="K10" s="62"/>
      <c r="L10" s="62"/>
      <c r="M10" s="62"/>
    </row>
    <row r="11" spans="1:23" ht="20.25" customHeight="1" x14ac:dyDescent="0.2">
      <c r="A11" s="182">
        <v>1</v>
      </c>
      <c r="B11" s="213" t="s">
        <v>382</v>
      </c>
      <c r="C11" s="250">
        <v>0</v>
      </c>
      <c r="D11" s="250">
        <v>0</v>
      </c>
      <c r="E11" s="250">
        <v>1762</v>
      </c>
      <c r="F11" s="250">
        <v>0</v>
      </c>
      <c r="G11" s="250">
        <v>0</v>
      </c>
      <c r="H11" s="250">
        <v>0</v>
      </c>
      <c r="I11" s="250">
        <v>0</v>
      </c>
      <c r="J11" s="251">
        <f>E11</f>
        <v>1762</v>
      </c>
      <c r="K11" s="53"/>
      <c r="L11" s="53"/>
      <c r="M11" s="53"/>
    </row>
    <row r="12" spans="1:23" ht="20.25" customHeight="1" x14ac:dyDescent="0.2">
      <c r="A12" s="182">
        <v>2</v>
      </c>
      <c r="B12" s="213" t="s">
        <v>383</v>
      </c>
      <c r="C12" s="250">
        <v>0</v>
      </c>
      <c r="D12" s="250">
        <v>0</v>
      </c>
      <c r="E12" s="250">
        <v>791</v>
      </c>
      <c r="F12" s="250">
        <v>0</v>
      </c>
      <c r="G12" s="250">
        <v>0</v>
      </c>
      <c r="H12" s="250">
        <v>0</v>
      </c>
      <c r="I12" s="250">
        <v>0</v>
      </c>
      <c r="J12" s="251">
        <f t="shared" ref="J12:J23" si="0">E12</f>
        <v>791</v>
      </c>
      <c r="K12" s="53"/>
      <c r="L12" s="53"/>
      <c r="M12" s="53"/>
    </row>
    <row r="13" spans="1:23" ht="20.25" customHeight="1" x14ac:dyDescent="0.2">
      <c r="A13" s="182">
        <v>3</v>
      </c>
      <c r="B13" s="213" t="s">
        <v>384</v>
      </c>
      <c r="C13" s="250">
        <v>0</v>
      </c>
      <c r="D13" s="250">
        <v>0</v>
      </c>
      <c r="E13" s="250">
        <v>1356</v>
      </c>
      <c r="F13" s="250">
        <v>0</v>
      </c>
      <c r="G13" s="250">
        <v>0</v>
      </c>
      <c r="H13" s="250">
        <v>0</v>
      </c>
      <c r="I13" s="250">
        <v>0</v>
      </c>
      <c r="J13" s="251">
        <f t="shared" si="0"/>
        <v>1356</v>
      </c>
      <c r="K13" s="53"/>
      <c r="L13" s="53"/>
      <c r="M13" s="53"/>
    </row>
    <row r="14" spans="1:23" ht="20.25" customHeight="1" x14ac:dyDescent="0.2">
      <c r="A14" s="182">
        <v>4</v>
      </c>
      <c r="B14" s="213" t="s">
        <v>385</v>
      </c>
      <c r="C14" s="250">
        <v>0</v>
      </c>
      <c r="D14" s="250">
        <v>0</v>
      </c>
      <c r="E14" s="250">
        <v>682</v>
      </c>
      <c r="F14" s="250">
        <v>0</v>
      </c>
      <c r="G14" s="250">
        <v>0</v>
      </c>
      <c r="H14" s="250">
        <v>0</v>
      </c>
      <c r="I14" s="250">
        <v>0</v>
      </c>
      <c r="J14" s="251">
        <f t="shared" si="0"/>
        <v>682</v>
      </c>
      <c r="K14" s="53"/>
      <c r="L14" s="53"/>
      <c r="M14" s="53"/>
    </row>
    <row r="15" spans="1:23" ht="20.25" customHeight="1" x14ac:dyDescent="0.2">
      <c r="A15" s="182">
        <v>5</v>
      </c>
      <c r="B15" s="215" t="s">
        <v>386</v>
      </c>
      <c r="C15" s="250">
        <v>0</v>
      </c>
      <c r="D15" s="250">
        <v>0</v>
      </c>
      <c r="E15" s="250">
        <v>1390</v>
      </c>
      <c r="F15" s="250">
        <v>0</v>
      </c>
      <c r="G15" s="250">
        <v>0</v>
      </c>
      <c r="H15" s="250">
        <v>0</v>
      </c>
      <c r="I15" s="250">
        <v>0</v>
      </c>
      <c r="J15" s="251">
        <f t="shared" si="0"/>
        <v>1390</v>
      </c>
      <c r="K15" s="53"/>
      <c r="L15" s="53"/>
      <c r="M15" s="53"/>
    </row>
    <row r="16" spans="1:23" ht="20.25" customHeight="1" x14ac:dyDescent="0.2">
      <c r="A16" s="182">
        <v>6</v>
      </c>
      <c r="B16" s="213" t="s">
        <v>387</v>
      </c>
      <c r="C16" s="250">
        <v>0</v>
      </c>
      <c r="D16" s="250">
        <v>0</v>
      </c>
      <c r="E16" s="250">
        <v>1073</v>
      </c>
      <c r="F16" s="250">
        <v>0</v>
      </c>
      <c r="G16" s="250">
        <v>0</v>
      </c>
      <c r="H16" s="250">
        <v>0</v>
      </c>
      <c r="I16" s="250">
        <v>0</v>
      </c>
      <c r="J16" s="251">
        <f t="shared" si="0"/>
        <v>1073</v>
      </c>
      <c r="K16" s="53"/>
      <c r="L16" s="53"/>
      <c r="M16" s="53"/>
    </row>
    <row r="17" spans="1:13" ht="20.25" customHeight="1" x14ac:dyDescent="0.2">
      <c r="A17" s="182">
        <v>7</v>
      </c>
      <c r="B17" s="215" t="s">
        <v>388</v>
      </c>
      <c r="C17" s="250">
        <v>0</v>
      </c>
      <c r="D17" s="250">
        <v>0</v>
      </c>
      <c r="E17" s="250">
        <v>1397</v>
      </c>
      <c r="F17" s="250">
        <v>0</v>
      </c>
      <c r="G17" s="250">
        <v>0</v>
      </c>
      <c r="H17" s="250">
        <v>0</v>
      </c>
      <c r="I17" s="250">
        <v>0</v>
      </c>
      <c r="J17" s="251">
        <f t="shared" si="0"/>
        <v>1397</v>
      </c>
      <c r="K17" s="53"/>
      <c r="L17" s="53"/>
      <c r="M17" s="53"/>
    </row>
    <row r="18" spans="1:13" ht="20.25" customHeight="1" x14ac:dyDescent="0.2">
      <c r="A18" s="182">
        <v>8</v>
      </c>
      <c r="B18" s="213" t="s">
        <v>389</v>
      </c>
      <c r="C18" s="250">
        <v>0</v>
      </c>
      <c r="D18" s="250">
        <v>0</v>
      </c>
      <c r="E18" s="250">
        <v>2093</v>
      </c>
      <c r="F18" s="250">
        <v>0</v>
      </c>
      <c r="G18" s="250">
        <v>0</v>
      </c>
      <c r="H18" s="250">
        <v>0</v>
      </c>
      <c r="I18" s="250">
        <v>0</v>
      </c>
      <c r="J18" s="251">
        <f t="shared" si="0"/>
        <v>2093</v>
      </c>
      <c r="K18" s="53"/>
      <c r="L18" s="53"/>
      <c r="M18" s="53"/>
    </row>
    <row r="19" spans="1:13" ht="20.25" customHeight="1" x14ac:dyDescent="0.2">
      <c r="A19" s="182">
        <v>9</v>
      </c>
      <c r="B19" s="213" t="s">
        <v>390</v>
      </c>
      <c r="C19" s="250">
        <v>0</v>
      </c>
      <c r="D19" s="250">
        <v>0</v>
      </c>
      <c r="E19" s="250">
        <v>1500</v>
      </c>
      <c r="F19" s="250">
        <v>0</v>
      </c>
      <c r="G19" s="250">
        <v>0</v>
      </c>
      <c r="H19" s="250">
        <v>0</v>
      </c>
      <c r="I19" s="250">
        <v>0</v>
      </c>
      <c r="J19" s="251">
        <f t="shared" si="0"/>
        <v>1500</v>
      </c>
      <c r="K19" s="53"/>
      <c r="L19" s="53"/>
      <c r="M19" s="53"/>
    </row>
    <row r="20" spans="1:13" ht="20.25" customHeight="1" x14ac:dyDescent="0.2">
      <c r="A20" s="182">
        <v>10</v>
      </c>
      <c r="B20" s="213" t="s">
        <v>391</v>
      </c>
      <c r="C20" s="250">
        <v>0</v>
      </c>
      <c r="D20" s="250">
        <v>0</v>
      </c>
      <c r="E20" s="250">
        <v>797</v>
      </c>
      <c r="F20" s="250">
        <v>0</v>
      </c>
      <c r="G20" s="250">
        <v>0</v>
      </c>
      <c r="H20" s="250">
        <v>0</v>
      </c>
      <c r="I20" s="250">
        <v>0</v>
      </c>
      <c r="J20" s="251">
        <f t="shared" si="0"/>
        <v>797</v>
      </c>
      <c r="K20" s="53"/>
      <c r="L20" s="53"/>
      <c r="M20" s="53"/>
    </row>
    <row r="21" spans="1:13" ht="20.25" customHeight="1" x14ac:dyDescent="0.2">
      <c r="A21" s="182">
        <v>11</v>
      </c>
      <c r="B21" s="213" t="s">
        <v>392</v>
      </c>
      <c r="C21" s="250">
        <v>0</v>
      </c>
      <c r="D21" s="250">
        <v>0</v>
      </c>
      <c r="E21" s="250">
        <v>1905</v>
      </c>
      <c r="F21" s="250">
        <v>0</v>
      </c>
      <c r="G21" s="250">
        <v>0</v>
      </c>
      <c r="H21" s="250">
        <v>0</v>
      </c>
      <c r="I21" s="250">
        <v>0</v>
      </c>
      <c r="J21" s="251">
        <f t="shared" si="0"/>
        <v>1905</v>
      </c>
      <c r="K21" s="53"/>
      <c r="L21" s="53"/>
      <c r="M21" s="53"/>
    </row>
    <row r="22" spans="1:13" ht="20.25" customHeight="1" x14ac:dyDescent="0.2">
      <c r="A22" s="182">
        <v>12</v>
      </c>
      <c r="B22" s="213" t="s">
        <v>393</v>
      </c>
      <c r="C22" s="250">
        <v>0</v>
      </c>
      <c r="D22" s="250">
        <v>0</v>
      </c>
      <c r="E22" s="250">
        <v>1276</v>
      </c>
      <c r="F22" s="250">
        <v>0</v>
      </c>
      <c r="G22" s="250">
        <v>0</v>
      </c>
      <c r="H22" s="250">
        <v>0</v>
      </c>
      <c r="I22" s="250">
        <v>0</v>
      </c>
      <c r="J22" s="251">
        <f t="shared" si="0"/>
        <v>1276</v>
      </c>
      <c r="K22" s="53"/>
      <c r="L22" s="53"/>
      <c r="M22" s="53"/>
    </row>
    <row r="23" spans="1:13" ht="20.25" customHeight="1" x14ac:dyDescent="0.2">
      <c r="A23" s="182">
        <v>13</v>
      </c>
      <c r="B23" s="213" t="s">
        <v>394</v>
      </c>
      <c r="C23" s="250">
        <v>0</v>
      </c>
      <c r="D23" s="250">
        <v>0</v>
      </c>
      <c r="E23" s="250">
        <v>1023</v>
      </c>
      <c r="F23" s="250">
        <v>0</v>
      </c>
      <c r="G23" s="250">
        <v>0</v>
      </c>
      <c r="H23" s="250">
        <v>0</v>
      </c>
      <c r="I23" s="250">
        <v>0</v>
      </c>
      <c r="J23" s="251">
        <f t="shared" si="0"/>
        <v>1023</v>
      </c>
      <c r="K23" s="53"/>
      <c r="L23" s="53"/>
      <c r="M23" s="53"/>
    </row>
    <row r="24" spans="1:13" s="11" customFormat="1" ht="20.25" customHeight="1" x14ac:dyDescent="0.2">
      <c r="A24" s="221" t="s">
        <v>18</v>
      </c>
      <c r="B24" s="221"/>
      <c r="C24" s="221">
        <f t="shared" ref="C24:D24" si="1">SUM(C11:C23)</f>
        <v>0</v>
      </c>
      <c r="D24" s="221">
        <f t="shared" si="1"/>
        <v>0</v>
      </c>
      <c r="E24" s="221">
        <f>SUM(E11:E23)</f>
        <v>17045</v>
      </c>
      <c r="F24" s="221">
        <f t="shared" ref="F24:I24" si="2">SUM(F11:F23)</f>
        <v>0</v>
      </c>
      <c r="G24" s="221">
        <f t="shared" si="2"/>
        <v>0</v>
      </c>
      <c r="H24" s="221">
        <f t="shared" si="2"/>
        <v>0</v>
      </c>
      <c r="I24" s="221">
        <f t="shared" si="2"/>
        <v>0</v>
      </c>
      <c r="J24" s="221">
        <f>SUM(J11:J23)</f>
        <v>17045</v>
      </c>
      <c r="K24" s="62"/>
      <c r="L24" s="62"/>
      <c r="M24" s="62"/>
    </row>
    <row r="25" spans="1:13" x14ac:dyDescent="0.2">
      <c r="A25" s="472"/>
      <c r="B25" s="472"/>
      <c r="C25" s="472"/>
      <c r="D25" s="472"/>
      <c r="E25" s="53"/>
      <c r="F25" s="53"/>
      <c r="G25" s="53"/>
      <c r="H25" s="53"/>
      <c r="I25" s="53"/>
      <c r="J25" s="53"/>
      <c r="K25" s="53"/>
      <c r="L25" s="53"/>
      <c r="M25" s="53"/>
    </row>
    <row r="26" spans="1:13" x14ac:dyDescent="0.2">
      <c r="A26" s="472" t="s">
        <v>131</v>
      </c>
      <c r="B26" s="472"/>
      <c r="C26" s="472"/>
      <c r="D26" s="472"/>
      <c r="E26" s="53"/>
      <c r="F26" s="53"/>
      <c r="G26" s="53"/>
      <c r="H26" s="53"/>
      <c r="I26" s="53"/>
      <c r="J26" s="53"/>
      <c r="K26" s="53"/>
      <c r="L26" s="53"/>
      <c r="M26" s="53"/>
    </row>
    <row r="27" spans="1:13" x14ac:dyDescent="0.2">
      <c r="A27" s="472" t="s">
        <v>210</v>
      </c>
      <c r="B27" s="472"/>
      <c r="C27" s="472"/>
      <c r="D27" s="472"/>
      <c r="E27" s="53"/>
      <c r="F27" s="53"/>
      <c r="G27" s="53"/>
      <c r="H27" s="53"/>
      <c r="I27" s="53"/>
      <c r="J27" s="53"/>
      <c r="K27" s="53"/>
      <c r="L27" s="53"/>
      <c r="M27" s="53"/>
    </row>
    <row r="28" spans="1:13" x14ac:dyDescent="0.2">
      <c r="A28" s="429" t="s">
        <v>132</v>
      </c>
      <c r="B28" s="429"/>
      <c r="C28" s="429"/>
      <c r="D28" s="429"/>
    </row>
    <row r="29" spans="1:13" x14ac:dyDescent="0.2">
      <c r="A29" s="1536" t="s">
        <v>133</v>
      </c>
      <c r="B29" s="1536"/>
      <c r="C29" s="1536"/>
      <c r="D29" s="1536"/>
      <c r="E29" s="1309"/>
      <c r="F29" s="1309"/>
      <c r="G29" s="1309"/>
      <c r="H29" s="1309"/>
      <c r="I29" s="1309"/>
      <c r="J29" s="1309"/>
      <c r="K29" s="1309"/>
      <c r="L29" s="1309"/>
      <c r="M29" s="1309"/>
    </row>
    <row r="30" spans="1:13" x14ac:dyDescent="0.2">
      <c r="A30" s="1537" t="s">
        <v>134</v>
      </c>
      <c r="B30" s="1537"/>
      <c r="C30" s="1537"/>
      <c r="D30" s="1537"/>
      <c r="E30" s="53"/>
      <c r="F30" s="53"/>
      <c r="G30" s="53"/>
      <c r="H30" s="53"/>
      <c r="I30" s="53"/>
      <c r="J30" s="53"/>
      <c r="K30" s="53"/>
      <c r="L30" s="53"/>
      <c r="M30" s="53"/>
    </row>
    <row r="31" spans="1:13" x14ac:dyDescent="0.2">
      <c r="A31" s="473" t="s">
        <v>180</v>
      </c>
      <c r="B31" s="473"/>
      <c r="C31" s="473"/>
      <c r="D31" s="473"/>
      <c r="E31" s="53"/>
      <c r="F31" s="53"/>
      <c r="G31" s="53"/>
      <c r="H31" s="53"/>
      <c r="I31" s="53"/>
      <c r="J31" s="53"/>
      <c r="K31" s="53"/>
      <c r="L31" s="53"/>
      <c r="M31" s="53"/>
    </row>
    <row r="32" spans="1:13" x14ac:dyDescent="0.2">
      <c r="A32" s="79"/>
      <c r="B32" s="79"/>
      <c r="C32" s="79"/>
      <c r="D32" s="79"/>
      <c r="E32" s="53"/>
      <c r="F32" s="53"/>
      <c r="G32" s="53"/>
      <c r="H32" s="53"/>
      <c r="I32" s="53"/>
      <c r="J32" s="53"/>
      <c r="K32" s="53"/>
      <c r="L32" s="53"/>
      <c r="M32" s="53"/>
    </row>
    <row r="33" spans="1:13" ht="15.75" x14ac:dyDescent="0.2">
      <c r="A33" s="470" t="s">
        <v>11</v>
      </c>
      <c r="B33" s="470"/>
      <c r="C33" s="470"/>
      <c r="D33" s="470"/>
      <c r="E33" s="470"/>
      <c r="F33" s="470"/>
      <c r="G33" s="470"/>
      <c r="H33" s="470"/>
      <c r="I33" s="470"/>
      <c r="J33" s="471" t="s">
        <v>12</v>
      </c>
      <c r="K33" s="80"/>
      <c r="L33" s="53"/>
      <c r="M33" s="53"/>
    </row>
    <row r="34" spans="1:13" x14ac:dyDescent="0.2">
      <c r="A34" s="1535" t="s">
        <v>13</v>
      </c>
      <c r="B34" s="1535"/>
      <c r="C34" s="1535"/>
      <c r="D34" s="1535"/>
      <c r="E34" s="1535"/>
      <c r="F34" s="1535"/>
      <c r="G34" s="1535"/>
      <c r="H34" s="1535"/>
      <c r="I34" s="1535"/>
      <c r="J34" s="1535"/>
      <c r="K34" s="53"/>
      <c r="L34" s="53"/>
      <c r="M34" s="53"/>
    </row>
    <row r="35" spans="1:13" ht="15.75" customHeight="1" x14ac:dyDescent="0.2">
      <c r="A35" s="1535" t="s">
        <v>14</v>
      </c>
      <c r="B35" s="1535"/>
      <c r="C35" s="1535"/>
      <c r="D35" s="1535"/>
      <c r="E35" s="1535"/>
      <c r="F35" s="1535"/>
      <c r="G35" s="1535"/>
      <c r="H35" s="1535"/>
      <c r="I35" s="1535"/>
      <c r="J35" s="1535"/>
      <c r="K35" s="80"/>
      <c r="L35" s="53"/>
      <c r="M35" s="53"/>
    </row>
    <row r="36" spans="1:13" x14ac:dyDescent="0.2">
      <c r="A36" s="470"/>
      <c r="B36" s="470"/>
      <c r="C36" s="470"/>
      <c r="D36" s="470"/>
      <c r="E36" s="470"/>
      <c r="F36" s="470"/>
      <c r="G36" s="1368" t="s">
        <v>84</v>
      </c>
      <c r="H36" s="1368"/>
      <c r="I36" s="1368"/>
      <c r="J36" s="1368"/>
      <c r="K36" s="24"/>
      <c r="L36" s="24"/>
      <c r="M36" s="53"/>
    </row>
    <row r="37" spans="1:13" x14ac:dyDescent="0.2">
      <c r="A37" s="1534"/>
      <c r="B37" s="1534"/>
      <c r="C37" s="1534"/>
      <c r="D37" s="1534"/>
      <c r="E37" s="1534"/>
      <c r="F37" s="1534"/>
      <c r="G37" s="1534"/>
      <c r="H37" s="1534"/>
      <c r="I37" s="1534"/>
      <c r="J37" s="1534"/>
      <c r="K37" s="53"/>
      <c r="L37" s="53"/>
      <c r="M37" s="53"/>
    </row>
  </sheetData>
  <mergeCells count="17">
    <mergeCell ref="K29:M29"/>
    <mergeCell ref="A30:D30"/>
    <mergeCell ref="A35:J35"/>
    <mergeCell ref="D1:E1"/>
    <mergeCell ref="G1:J1"/>
    <mergeCell ref="A2:J2"/>
    <mergeCell ref="A4:J4"/>
    <mergeCell ref="A8:A9"/>
    <mergeCell ref="B8:B9"/>
    <mergeCell ref="C8:J8"/>
    <mergeCell ref="A5:C5"/>
    <mergeCell ref="A3:J3"/>
    <mergeCell ref="G36:J36"/>
    <mergeCell ref="A37:J37"/>
    <mergeCell ref="A34:J34"/>
    <mergeCell ref="A29:D29"/>
    <mergeCell ref="E29:J29"/>
  </mergeCells>
  <phoneticPr fontId="0" type="noConversion"/>
  <printOptions horizontalCentered="1"/>
  <pageMargins left="0.70866141732283472" right="0.70866141732283472" top="0.27" bottom="0" header="0.45" footer="0.31496062992125984"/>
  <pageSetup paperSize="9" scale="9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FF00"/>
  </sheetPr>
  <dimension ref="A1:M34"/>
  <sheetViews>
    <sheetView view="pageBreakPreview" topLeftCell="C1" zoomScale="112" zoomScaleSheetLayoutView="112" workbookViewId="0">
      <selection activeCell="K9" sqref="K9"/>
    </sheetView>
  </sheetViews>
  <sheetFormatPr defaultColWidth="18.28515625" defaultRowHeight="12.75" x14ac:dyDescent="0.2"/>
  <cols>
    <col min="1" max="1" width="5.85546875" customWidth="1"/>
    <col min="2" max="2" width="15.28515625" customWidth="1"/>
    <col min="3" max="3" width="13.28515625" bestFit="1" customWidth="1"/>
    <col min="4" max="4" width="9.85546875" bestFit="1" customWidth="1"/>
    <col min="5" max="5" width="14.42578125" bestFit="1" customWidth="1"/>
    <col min="6" max="6" width="13.42578125" bestFit="1" customWidth="1"/>
    <col min="7" max="7" width="14.7109375" bestFit="1" customWidth="1"/>
    <col min="8" max="8" width="15.85546875" customWidth="1"/>
    <col min="9" max="9" width="14.42578125" bestFit="1" customWidth="1"/>
    <col min="10" max="10" width="13.7109375" bestFit="1" customWidth="1"/>
    <col min="11" max="11" width="14.7109375" bestFit="1" customWidth="1"/>
    <col min="12" max="12" width="15.85546875" bestFit="1" customWidth="1"/>
    <col min="13" max="13" width="14.42578125" bestFit="1" customWidth="1"/>
  </cols>
  <sheetData>
    <row r="1" spans="1:13" x14ac:dyDescent="0.2">
      <c r="A1" s="53"/>
      <c r="B1" s="53"/>
      <c r="C1" s="53"/>
      <c r="D1" s="53"/>
      <c r="E1" s="53"/>
      <c r="F1" s="53"/>
      <c r="G1" s="53"/>
      <c r="H1" s="53"/>
      <c r="I1" s="53"/>
      <c r="L1" s="1299" t="s">
        <v>681</v>
      </c>
      <c r="M1" s="1299"/>
    </row>
    <row r="2" spans="1:13" ht="15" x14ac:dyDescent="0.25">
      <c r="A2" s="1251" t="s">
        <v>0</v>
      </c>
      <c r="B2" s="1251"/>
      <c r="C2" s="1251"/>
      <c r="D2" s="1251"/>
      <c r="E2" s="1251"/>
      <c r="F2" s="1251"/>
      <c r="G2" s="1251"/>
      <c r="H2" s="1251"/>
      <c r="I2" s="1251"/>
      <c r="J2" s="1251"/>
      <c r="K2" s="1251"/>
      <c r="L2" s="1251"/>
      <c r="M2" s="1251"/>
    </row>
    <row r="3" spans="1:13" ht="15" x14ac:dyDescent="0.25">
      <c r="A3" s="1251" t="s">
        <v>985</v>
      </c>
      <c r="B3" s="1251"/>
      <c r="C3" s="1251"/>
      <c r="D3" s="1251"/>
      <c r="E3" s="1251"/>
      <c r="F3" s="1251"/>
      <c r="G3" s="1251"/>
      <c r="H3" s="1251"/>
      <c r="I3" s="1251"/>
      <c r="J3" s="1251"/>
      <c r="K3" s="1251"/>
      <c r="L3" s="1251"/>
      <c r="M3" s="1251"/>
    </row>
    <row r="4" spans="1:13" x14ac:dyDescent="0.2">
      <c r="A4" s="53"/>
      <c r="B4" s="53"/>
      <c r="C4" s="53"/>
      <c r="D4" s="53"/>
      <c r="E4" s="53"/>
      <c r="F4" s="53"/>
      <c r="G4" s="53"/>
      <c r="H4" s="53"/>
      <c r="I4" s="53"/>
      <c r="J4" s="53"/>
      <c r="K4" s="53"/>
    </row>
    <row r="5" spans="1:13" ht="15.75" x14ac:dyDescent="0.25">
      <c r="A5" s="1542" t="s">
        <v>676</v>
      </c>
      <c r="B5" s="1542"/>
      <c r="C5" s="1542"/>
      <c r="D5" s="1542"/>
      <c r="E5" s="1542"/>
      <c r="F5" s="1542"/>
      <c r="G5" s="1542"/>
      <c r="H5" s="1542"/>
      <c r="I5" s="1542"/>
      <c r="J5" s="1542"/>
      <c r="K5" s="1542"/>
      <c r="L5" s="1542"/>
      <c r="M5" s="1542"/>
    </row>
    <row r="6" spans="1:13" ht="8.25" customHeight="1" x14ac:dyDescent="0.2">
      <c r="A6" s="53"/>
      <c r="B6" s="53"/>
      <c r="C6" s="53"/>
      <c r="D6" s="53"/>
      <c r="E6" s="53"/>
      <c r="F6" s="53"/>
      <c r="G6" s="53"/>
      <c r="H6" s="53"/>
      <c r="I6" s="53"/>
      <c r="J6" s="53"/>
      <c r="K6" s="53"/>
    </row>
    <row r="7" spans="1:13" x14ac:dyDescent="0.2">
      <c r="A7" s="1381" t="s">
        <v>570</v>
      </c>
      <c r="B7" s="1381"/>
      <c r="C7" s="472"/>
      <c r="D7" s="53"/>
      <c r="E7" s="53"/>
      <c r="F7" s="53"/>
      <c r="G7" s="53"/>
      <c r="H7" s="53"/>
      <c r="I7" s="53"/>
      <c r="J7" s="53"/>
      <c r="K7" s="53"/>
    </row>
    <row r="8" spans="1:13" s="314" customFormat="1" ht="18" customHeight="1" x14ac:dyDescent="0.2">
      <c r="A8" s="1524" t="s">
        <v>2</v>
      </c>
      <c r="B8" s="1524" t="s">
        <v>3</v>
      </c>
      <c r="C8" s="1524" t="s">
        <v>129</v>
      </c>
      <c r="D8" s="1524"/>
      <c r="E8" s="1524"/>
      <c r="F8" s="1524" t="s">
        <v>208</v>
      </c>
      <c r="G8" s="1524"/>
      <c r="H8" s="1524"/>
      <c r="I8" s="1524"/>
      <c r="J8" s="1524" t="s">
        <v>208</v>
      </c>
      <c r="K8" s="1524"/>
      <c r="L8" s="1524"/>
      <c r="M8" s="1524"/>
    </row>
    <row r="9" spans="1:13" s="314" customFormat="1" ht="38.25" x14ac:dyDescent="0.2">
      <c r="A9" s="1524"/>
      <c r="B9" s="1524"/>
      <c r="C9" s="183" t="s">
        <v>677</v>
      </c>
      <c r="D9" s="183" t="s">
        <v>678</v>
      </c>
      <c r="E9" s="183" t="s">
        <v>211</v>
      </c>
      <c r="F9" s="183" t="s">
        <v>518</v>
      </c>
      <c r="G9" s="183" t="s">
        <v>519</v>
      </c>
      <c r="H9" s="183" t="s">
        <v>517</v>
      </c>
      <c r="I9" s="183" t="s">
        <v>211</v>
      </c>
      <c r="J9" s="183" t="s">
        <v>520</v>
      </c>
      <c r="K9" s="183" t="s">
        <v>519</v>
      </c>
      <c r="L9" s="183" t="s">
        <v>517</v>
      </c>
      <c r="M9" s="183" t="s">
        <v>211</v>
      </c>
    </row>
    <row r="10" spans="1:13" x14ac:dyDescent="0.2">
      <c r="A10" s="279">
        <v>1</v>
      </c>
      <c r="B10" s="279">
        <v>2</v>
      </c>
      <c r="C10" s="279">
        <v>3</v>
      </c>
      <c r="D10" s="279">
        <v>4</v>
      </c>
      <c r="E10" s="279">
        <v>5</v>
      </c>
      <c r="F10" s="279">
        <v>6</v>
      </c>
      <c r="G10" s="279">
        <v>7</v>
      </c>
      <c r="H10" s="279">
        <v>8</v>
      </c>
      <c r="I10" s="279">
        <v>9</v>
      </c>
      <c r="J10" s="279">
        <v>10</v>
      </c>
      <c r="K10" s="279">
        <v>11</v>
      </c>
      <c r="L10" s="279">
        <v>12</v>
      </c>
      <c r="M10" s="279">
        <v>13</v>
      </c>
    </row>
    <row r="11" spans="1:13" ht="23.25" customHeight="1" x14ac:dyDescent="0.2">
      <c r="A11" s="182">
        <v>1</v>
      </c>
      <c r="B11" s="213" t="s">
        <v>382</v>
      </c>
      <c r="C11" s="1543" t="s">
        <v>396</v>
      </c>
      <c r="D11" s="1544"/>
      <c r="E11" s="1544"/>
      <c r="F11" s="1544"/>
      <c r="G11" s="1544"/>
      <c r="H11" s="1544"/>
      <c r="I11" s="1544"/>
      <c r="J11" s="1544"/>
      <c r="K11" s="1544"/>
      <c r="L11" s="1544"/>
      <c r="M11" s="1545"/>
    </row>
    <row r="12" spans="1:13" ht="23.25" customHeight="1" x14ac:dyDescent="0.2">
      <c r="A12" s="182">
        <v>2</v>
      </c>
      <c r="B12" s="213" t="s">
        <v>383</v>
      </c>
      <c r="C12" s="1546"/>
      <c r="D12" s="1547"/>
      <c r="E12" s="1547"/>
      <c r="F12" s="1547"/>
      <c r="G12" s="1547"/>
      <c r="H12" s="1547"/>
      <c r="I12" s="1547"/>
      <c r="J12" s="1547"/>
      <c r="K12" s="1547"/>
      <c r="L12" s="1547"/>
      <c r="M12" s="1548"/>
    </row>
    <row r="13" spans="1:13" ht="23.25" customHeight="1" x14ac:dyDescent="0.2">
      <c r="A13" s="182">
        <v>3</v>
      </c>
      <c r="B13" s="213" t="s">
        <v>384</v>
      </c>
      <c r="C13" s="1546"/>
      <c r="D13" s="1547"/>
      <c r="E13" s="1547"/>
      <c r="F13" s="1547"/>
      <c r="G13" s="1547"/>
      <c r="H13" s="1547"/>
      <c r="I13" s="1547"/>
      <c r="J13" s="1547"/>
      <c r="K13" s="1547"/>
      <c r="L13" s="1547"/>
      <c r="M13" s="1548"/>
    </row>
    <row r="14" spans="1:13" ht="23.25" customHeight="1" x14ac:dyDescent="0.2">
      <c r="A14" s="182">
        <v>4</v>
      </c>
      <c r="B14" s="213" t="s">
        <v>385</v>
      </c>
      <c r="C14" s="1546"/>
      <c r="D14" s="1547"/>
      <c r="E14" s="1547"/>
      <c r="F14" s="1547"/>
      <c r="G14" s="1547"/>
      <c r="H14" s="1547"/>
      <c r="I14" s="1547"/>
      <c r="J14" s="1547"/>
      <c r="K14" s="1547"/>
      <c r="L14" s="1547"/>
      <c r="M14" s="1548"/>
    </row>
    <row r="15" spans="1:13" ht="23.25" customHeight="1" x14ac:dyDescent="0.2">
      <c r="A15" s="182">
        <v>5</v>
      </c>
      <c r="B15" s="215" t="s">
        <v>386</v>
      </c>
      <c r="C15" s="1546"/>
      <c r="D15" s="1547"/>
      <c r="E15" s="1547"/>
      <c r="F15" s="1547"/>
      <c r="G15" s="1547"/>
      <c r="H15" s="1547"/>
      <c r="I15" s="1547"/>
      <c r="J15" s="1547"/>
      <c r="K15" s="1547"/>
      <c r="L15" s="1547"/>
      <c r="M15" s="1548"/>
    </row>
    <row r="16" spans="1:13" ht="23.25" customHeight="1" x14ac:dyDescent="0.2">
      <c r="A16" s="182">
        <v>6</v>
      </c>
      <c r="B16" s="213" t="s">
        <v>387</v>
      </c>
      <c r="C16" s="1546"/>
      <c r="D16" s="1547"/>
      <c r="E16" s="1547"/>
      <c r="F16" s="1547"/>
      <c r="G16" s="1547"/>
      <c r="H16" s="1547"/>
      <c r="I16" s="1547"/>
      <c r="J16" s="1547"/>
      <c r="K16" s="1547"/>
      <c r="L16" s="1547"/>
      <c r="M16" s="1548"/>
    </row>
    <row r="17" spans="1:13" ht="23.25" customHeight="1" x14ac:dyDescent="0.2">
      <c r="A17" s="182">
        <v>7</v>
      </c>
      <c r="B17" s="215" t="s">
        <v>388</v>
      </c>
      <c r="C17" s="1546"/>
      <c r="D17" s="1547"/>
      <c r="E17" s="1547"/>
      <c r="F17" s="1547"/>
      <c r="G17" s="1547"/>
      <c r="H17" s="1547"/>
      <c r="I17" s="1547"/>
      <c r="J17" s="1547"/>
      <c r="K17" s="1547"/>
      <c r="L17" s="1547"/>
      <c r="M17" s="1548"/>
    </row>
    <row r="18" spans="1:13" ht="23.25" customHeight="1" x14ac:dyDescent="0.2">
      <c r="A18" s="182">
        <v>8</v>
      </c>
      <c r="B18" s="213" t="s">
        <v>389</v>
      </c>
      <c r="C18" s="1546"/>
      <c r="D18" s="1547"/>
      <c r="E18" s="1547"/>
      <c r="F18" s="1547"/>
      <c r="G18" s="1547"/>
      <c r="H18" s="1547"/>
      <c r="I18" s="1547"/>
      <c r="J18" s="1547"/>
      <c r="K18" s="1547"/>
      <c r="L18" s="1547"/>
      <c r="M18" s="1548"/>
    </row>
    <row r="19" spans="1:13" ht="23.25" customHeight="1" x14ac:dyDescent="0.2">
      <c r="A19" s="182">
        <v>9</v>
      </c>
      <c r="B19" s="213" t="s">
        <v>390</v>
      </c>
      <c r="C19" s="1546"/>
      <c r="D19" s="1547"/>
      <c r="E19" s="1547"/>
      <c r="F19" s="1547"/>
      <c r="G19" s="1547"/>
      <c r="H19" s="1547"/>
      <c r="I19" s="1547"/>
      <c r="J19" s="1547"/>
      <c r="K19" s="1547"/>
      <c r="L19" s="1547"/>
      <c r="M19" s="1548"/>
    </row>
    <row r="20" spans="1:13" ht="23.25" customHeight="1" x14ac:dyDescent="0.2">
      <c r="A20" s="182">
        <v>10</v>
      </c>
      <c r="B20" s="213" t="s">
        <v>391</v>
      </c>
      <c r="C20" s="1546"/>
      <c r="D20" s="1547"/>
      <c r="E20" s="1547"/>
      <c r="F20" s="1547"/>
      <c r="G20" s="1547"/>
      <c r="H20" s="1547"/>
      <c r="I20" s="1547"/>
      <c r="J20" s="1547"/>
      <c r="K20" s="1547"/>
      <c r="L20" s="1547"/>
      <c r="M20" s="1548"/>
    </row>
    <row r="21" spans="1:13" ht="23.25" customHeight="1" x14ac:dyDescent="0.2">
      <c r="A21" s="182">
        <v>11</v>
      </c>
      <c r="B21" s="213" t="s">
        <v>392</v>
      </c>
      <c r="C21" s="1546"/>
      <c r="D21" s="1547"/>
      <c r="E21" s="1547"/>
      <c r="F21" s="1547"/>
      <c r="G21" s="1547"/>
      <c r="H21" s="1547"/>
      <c r="I21" s="1547"/>
      <c r="J21" s="1547"/>
      <c r="K21" s="1547"/>
      <c r="L21" s="1547"/>
      <c r="M21" s="1548"/>
    </row>
    <row r="22" spans="1:13" ht="23.25" customHeight="1" x14ac:dyDescent="0.2">
      <c r="A22" s="182">
        <v>12</v>
      </c>
      <c r="B22" s="213" t="s">
        <v>393</v>
      </c>
      <c r="C22" s="1546"/>
      <c r="D22" s="1547"/>
      <c r="E22" s="1547"/>
      <c r="F22" s="1547"/>
      <c r="G22" s="1547"/>
      <c r="H22" s="1547"/>
      <c r="I22" s="1547"/>
      <c r="J22" s="1547"/>
      <c r="K22" s="1547"/>
      <c r="L22" s="1547"/>
      <c r="M22" s="1548"/>
    </row>
    <row r="23" spans="1:13" ht="23.25" customHeight="1" x14ac:dyDescent="0.2">
      <c r="A23" s="182">
        <v>13</v>
      </c>
      <c r="B23" s="213" t="s">
        <v>394</v>
      </c>
      <c r="C23" s="1549"/>
      <c r="D23" s="1550"/>
      <c r="E23" s="1550"/>
      <c r="F23" s="1550"/>
      <c r="G23" s="1550"/>
      <c r="H23" s="1550"/>
      <c r="I23" s="1550"/>
      <c r="J23" s="1550"/>
      <c r="K23" s="1550"/>
      <c r="L23" s="1550"/>
      <c r="M23" s="1551"/>
    </row>
    <row r="24" spans="1:13" ht="16.5" customHeight="1" x14ac:dyDescent="0.2">
      <c r="A24" s="221" t="s">
        <v>18</v>
      </c>
      <c r="B24" s="221"/>
      <c r="C24" s="281"/>
      <c r="D24" s="281"/>
      <c r="E24" s="281"/>
      <c r="F24" s="281"/>
      <c r="G24" s="281"/>
      <c r="H24" s="281"/>
      <c r="I24" s="281"/>
      <c r="J24" s="281"/>
      <c r="K24" s="281"/>
      <c r="L24" s="6"/>
      <c r="M24" s="6"/>
    </row>
    <row r="25" spans="1:13" x14ac:dyDescent="0.2">
      <c r="A25" s="335"/>
      <c r="B25" s="335"/>
      <c r="C25" s="60"/>
      <c r="D25" s="60"/>
      <c r="E25" s="60"/>
      <c r="F25" s="60"/>
      <c r="G25" s="60"/>
      <c r="H25" s="60"/>
      <c r="I25" s="60"/>
      <c r="J25" s="60"/>
      <c r="K25" s="60"/>
    </row>
    <row r="26" spans="1:13" x14ac:dyDescent="0.2">
      <c r="A26" s="53"/>
      <c r="B26" s="53"/>
      <c r="C26" s="53"/>
      <c r="D26" s="53"/>
      <c r="E26" s="53"/>
      <c r="F26" s="53"/>
      <c r="G26" s="53"/>
      <c r="H26" s="53"/>
      <c r="I26" s="53"/>
      <c r="J26" s="53"/>
      <c r="K26" s="53"/>
    </row>
    <row r="27" spans="1:13" x14ac:dyDescent="0.2">
      <c r="B27" s="62"/>
      <c r="C27" s="62"/>
      <c r="D27" s="62"/>
    </row>
    <row r="29" spans="1:13" ht="12.75" customHeight="1" x14ac:dyDescent="0.2">
      <c r="B29" s="469"/>
      <c r="C29" s="469"/>
      <c r="D29" s="469"/>
    </row>
    <row r="30" spans="1:13" ht="12.75" customHeight="1" x14ac:dyDescent="0.2">
      <c r="B30" s="469"/>
      <c r="C30" s="469"/>
      <c r="D30" s="469"/>
    </row>
    <row r="31" spans="1:13" x14ac:dyDescent="0.2">
      <c r="L31" s="469" t="s">
        <v>12</v>
      </c>
      <c r="M31" s="469"/>
    </row>
    <row r="32" spans="1:13" x14ac:dyDescent="0.2">
      <c r="K32" s="1541" t="s">
        <v>13</v>
      </c>
      <c r="L32" s="1541"/>
      <c r="M32" s="1541"/>
    </row>
    <row r="33" spans="1:13" x14ac:dyDescent="0.2">
      <c r="K33" s="1541" t="s">
        <v>607</v>
      </c>
      <c r="L33" s="1541"/>
      <c r="M33" s="1541"/>
    </row>
    <row r="34" spans="1:13" x14ac:dyDescent="0.2">
      <c r="A34" s="62" t="s">
        <v>606</v>
      </c>
      <c r="L34" s="24" t="s">
        <v>84</v>
      </c>
    </row>
  </sheetData>
  <mergeCells count="13">
    <mergeCell ref="L1:M1"/>
    <mergeCell ref="A7:B7"/>
    <mergeCell ref="A8:A9"/>
    <mergeCell ref="B8:B9"/>
    <mergeCell ref="A2:M2"/>
    <mergeCell ref="A3:M3"/>
    <mergeCell ref="F8:I8"/>
    <mergeCell ref="K32:M32"/>
    <mergeCell ref="K33:M33"/>
    <mergeCell ref="C8:E8"/>
    <mergeCell ref="J8:M8"/>
    <mergeCell ref="A5:M5"/>
    <mergeCell ref="C11:M23"/>
  </mergeCells>
  <printOptions horizontalCentered="1"/>
  <pageMargins left="0.26" right="0.38" top="0.5" bottom="0.28999999999999998" header="0.33" footer="0.22"/>
  <pageSetup paperSize="9" scale="8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FF00"/>
    <pageSetUpPr fitToPage="1"/>
  </sheetPr>
  <dimension ref="A1:L29"/>
  <sheetViews>
    <sheetView view="pageBreakPreview" zoomScale="90" zoomScaleSheetLayoutView="90" workbookViewId="0">
      <selection activeCell="J6" sqref="J6:L6"/>
    </sheetView>
  </sheetViews>
  <sheetFormatPr defaultRowHeight="12.75" x14ac:dyDescent="0.2"/>
  <cols>
    <col min="1" max="1" width="5.85546875" customWidth="1"/>
    <col min="2" max="6" width="13.5703125" customWidth="1"/>
    <col min="7" max="7" width="14.85546875" customWidth="1"/>
    <col min="8" max="8" width="12.42578125" customWidth="1"/>
    <col min="9" max="9" width="15.28515625" customWidth="1"/>
    <col min="10" max="10" width="14.28515625" customWidth="1"/>
    <col min="11" max="11" width="21.85546875" customWidth="1"/>
    <col min="12" max="12" width="9.140625" hidden="1" customWidth="1"/>
  </cols>
  <sheetData>
    <row r="1" spans="1:12" ht="18" x14ac:dyDescent="0.35">
      <c r="J1" s="1552" t="s">
        <v>653</v>
      </c>
      <c r="K1" s="1552"/>
    </row>
    <row r="2" spans="1:12" ht="18" x14ac:dyDescent="0.35">
      <c r="A2" s="1451" t="s">
        <v>0</v>
      </c>
      <c r="B2" s="1451"/>
      <c r="C2" s="1451"/>
      <c r="D2" s="1451"/>
      <c r="E2" s="1451"/>
      <c r="F2" s="1451"/>
      <c r="G2" s="1451"/>
      <c r="H2" s="1451"/>
      <c r="I2" s="1451"/>
      <c r="J2" s="1451"/>
      <c r="K2" s="1451"/>
    </row>
    <row r="3" spans="1:12" ht="18.75" x14ac:dyDescent="0.3">
      <c r="A3" s="1422" t="s">
        <v>985</v>
      </c>
      <c r="B3" s="1422"/>
      <c r="C3" s="1422"/>
      <c r="D3" s="1422"/>
      <c r="E3" s="1422"/>
      <c r="F3" s="1422"/>
      <c r="G3" s="1422"/>
      <c r="H3" s="1422"/>
      <c r="I3" s="1422"/>
      <c r="J3" s="1422"/>
      <c r="K3" s="1422"/>
    </row>
    <row r="4" spans="1:12" ht="15" x14ac:dyDescent="0.3">
      <c r="A4" s="107"/>
      <c r="B4" s="107"/>
      <c r="C4" s="107"/>
      <c r="D4" s="107"/>
      <c r="E4" s="107"/>
      <c r="F4" s="107"/>
      <c r="G4" s="107"/>
      <c r="H4" s="107"/>
      <c r="I4" s="107"/>
      <c r="J4" s="107"/>
      <c r="K4" s="107"/>
    </row>
    <row r="5" spans="1:12" ht="18" x14ac:dyDescent="0.35">
      <c r="A5" s="1553" t="s">
        <v>690</v>
      </c>
      <c r="B5" s="1553"/>
      <c r="C5" s="1553"/>
      <c r="D5" s="1553"/>
      <c r="E5" s="1553"/>
      <c r="F5" s="1553"/>
      <c r="G5" s="1553"/>
      <c r="H5" s="1553"/>
      <c r="I5" s="1553"/>
      <c r="J5" s="1553"/>
      <c r="K5" s="1553"/>
    </row>
    <row r="6" spans="1:12" ht="15" x14ac:dyDescent="0.3">
      <c r="A6" s="1206" t="s">
        <v>452</v>
      </c>
      <c r="B6" s="1206"/>
      <c r="C6" s="1206"/>
      <c r="D6" s="108"/>
      <c r="E6" s="108"/>
      <c r="F6" s="108"/>
      <c r="G6" s="108"/>
      <c r="H6" s="108"/>
      <c r="I6" s="107"/>
      <c r="J6" s="1411" t="s">
        <v>1049</v>
      </c>
      <c r="K6" s="1411"/>
      <c r="L6" s="1411"/>
    </row>
    <row r="7" spans="1:12" ht="32.25" customHeight="1" x14ac:dyDescent="0.2">
      <c r="A7" s="1423" t="s">
        <v>2</v>
      </c>
      <c r="B7" s="1423" t="s">
        <v>3</v>
      </c>
      <c r="C7" s="1423" t="s">
        <v>458</v>
      </c>
      <c r="D7" s="1423" t="s">
        <v>323</v>
      </c>
      <c r="E7" s="1423"/>
      <c r="F7" s="1423"/>
      <c r="G7" s="1423"/>
      <c r="H7" s="1423"/>
      <c r="I7" s="1424" t="s">
        <v>324</v>
      </c>
      <c r="J7" s="1425"/>
      <c r="K7" s="1426"/>
    </row>
    <row r="8" spans="1:12" ht="90" customHeight="1" x14ac:dyDescent="0.2">
      <c r="A8" s="1423"/>
      <c r="B8" s="1423"/>
      <c r="C8" s="1423"/>
      <c r="D8" s="220" t="s">
        <v>325</v>
      </c>
      <c r="E8" s="220" t="s">
        <v>211</v>
      </c>
      <c r="F8" s="220" t="s">
        <v>326</v>
      </c>
      <c r="G8" s="220" t="s">
        <v>327</v>
      </c>
      <c r="H8" s="220" t="s">
        <v>654</v>
      </c>
      <c r="I8" s="220" t="s">
        <v>328</v>
      </c>
      <c r="J8" s="220" t="s">
        <v>329</v>
      </c>
      <c r="K8" s="639" t="s">
        <v>330</v>
      </c>
    </row>
    <row r="9" spans="1:12" ht="15" x14ac:dyDescent="0.2">
      <c r="A9" s="212" t="s">
        <v>283</v>
      </c>
      <c r="B9" s="212" t="s">
        <v>284</v>
      </c>
      <c r="C9" s="212" t="s">
        <v>285</v>
      </c>
      <c r="D9" s="212" t="s">
        <v>286</v>
      </c>
      <c r="E9" s="212" t="s">
        <v>287</v>
      </c>
      <c r="F9" s="212" t="s">
        <v>288</v>
      </c>
      <c r="G9" s="212" t="s">
        <v>289</v>
      </c>
      <c r="H9" s="212" t="s">
        <v>290</v>
      </c>
      <c r="I9" s="212" t="s">
        <v>311</v>
      </c>
      <c r="J9" s="212" t="s">
        <v>312</v>
      </c>
      <c r="K9" s="212" t="s">
        <v>313</v>
      </c>
    </row>
    <row r="10" spans="1:12" x14ac:dyDescent="0.2">
      <c r="A10" s="1554" t="s">
        <v>395</v>
      </c>
      <c r="B10" s="1555"/>
      <c r="C10" s="1555"/>
      <c r="D10" s="1555"/>
      <c r="E10" s="1555"/>
      <c r="F10" s="1555"/>
      <c r="G10" s="1555"/>
      <c r="H10" s="1555"/>
      <c r="I10" s="1555"/>
      <c r="J10" s="1555"/>
      <c r="K10" s="1556"/>
    </row>
    <row r="11" spans="1:12" x14ac:dyDescent="0.2">
      <c r="A11" s="1557"/>
      <c r="B11" s="1558"/>
      <c r="C11" s="1558"/>
      <c r="D11" s="1558"/>
      <c r="E11" s="1558"/>
      <c r="F11" s="1558"/>
      <c r="G11" s="1558"/>
      <c r="H11" s="1558"/>
      <c r="I11" s="1558"/>
      <c r="J11" s="1558"/>
      <c r="K11" s="1559"/>
    </row>
    <row r="12" spans="1:12" x14ac:dyDescent="0.2">
      <c r="A12" s="1557"/>
      <c r="B12" s="1558"/>
      <c r="C12" s="1558"/>
      <c r="D12" s="1558"/>
      <c r="E12" s="1558"/>
      <c r="F12" s="1558"/>
      <c r="G12" s="1558"/>
      <c r="H12" s="1558"/>
      <c r="I12" s="1558"/>
      <c r="J12" s="1558"/>
      <c r="K12" s="1559"/>
    </row>
    <row r="13" spans="1:12" x14ac:dyDescent="0.2">
      <c r="A13" s="1557"/>
      <c r="B13" s="1558"/>
      <c r="C13" s="1558"/>
      <c r="D13" s="1558"/>
      <c r="E13" s="1558"/>
      <c r="F13" s="1558"/>
      <c r="G13" s="1558"/>
      <c r="H13" s="1558"/>
      <c r="I13" s="1558"/>
      <c r="J13" s="1558"/>
      <c r="K13" s="1559"/>
    </row>
    <row r="14" spans="1:12" x14ac:dyDescent="0.2">
      <c r="A14" s="1557"/>
      <c r="B14" s="1558"/>
      <c r="C14" s="1558"/>
      <c r="D14" s="1558"/>
      <c r="E14" s="1558"/>
      <c r="F14" s="1558"/>
      <c r="G14" s="1558"/>
      <c r="H14" s="1558"/>
      <c r="I14" s="1558"/>
      <c r="J14" s="1558"/>
      <c r="K14" s="1559"/>
    </row>
    <row r="15" spans="1:12" x14ac:dyDescent="0.2">
      <c r="A15" s="1557"/>
      <c r="B15" s="1558"/>
      <c r="C15" s="1558"/>
      <c r="D15" s="1558"/>
      <c r="E15" s="1558"/>
      <c r="F15" s="1558"/>
      <c r="G15" s="1558"/>
      <c r="H15" s="1558"/>
      <c r="I15" s="1558"/>
      <c r="J15" s="1558"/>
      <c r="K15" s="1559"/>
    </row>
    <row r="16" spans="1:12" x14ac:dyDescent="0.2">
      <c r="A16" s="1557"/>
      <c r="B16" s="1558"/>
      <c r="C16" s="1558"/>
      <c r="D16" s="1558"/>
      <c r="E16" s="1558"/>
      <c r="F16" s="1558"/>
      <c r="G16" s="1558"/>
      <c r="H16" s="1558"/>
      <c r="I16" s="1558"/>
      <c r="J16" s="1558"/>
      <c r="K16" s="1559"/>
    </row>
    <row r="17" spans="1:12" x14ac:dyDescent="0.2">
      <c r="A17" s="1557"/>
      <c r="B17" s="1558"/>
      <c r="C17" s="1558"/>
      <c r="D17" s="1558"/>
      <c r="E17" s="1558"/>
      <c r="F17" s="1558"/>
      <c r="G17" s="1558"/>
      <c r="H17" s="1558"/>
      <c r="I17" s="1558"/>
      <c r="J17" s="1558"/>
      <c r="K17" s="1559"/>
    </row>
    <row r="18" spans="1:12" x14ac:dyDescent="0.2">
      <c r="A18" s="1557"/>
      <c r="B18" s="1558"/>
      <c r="C18" s="1558"/>
      <c r="D18" s="1558"/>
      <c r="E18" s="1558"/>
      <c r="F18" s="1558"/>
      <c r="G18" s="1558"/>
      <c r="H18" s="1558"/>
      <c r="I18" s="1558"/>
      <c r="J18" s="1558"/>
      <c r="K18" s="1559"/>
    </row>
    <row r="19" spans="1:12" x14ac:dyDescent="0.2">
      <c r="A19" s="1557"/>
      <c r="B19" s="1558"/>
      <c r="C19" s="1558"/>
      <c r="D19" s="1558"/>
      <c r="E19" s="1558"/>
      <c r="F19" s="1558"/>
      <c r="G19" s="1558"/>
      <c r="H19" s="1558"/>
      <c r="I19" s="1558"/>
      <c r="J19" s="1558"/>
      <c r="K19" s="1559"/>
    </row>
    <row r="20" spans="1:12" x14ac:dyDescent="0.2">
      <c r="A20" s="1557"/>
      <c r="B20" s="1558"/>
      <c r="C20" s="1558"/>
      <c r="D20" s="1558"/>
      <c r="E20" s="1558"/>
      <c r="F20" s="1558"/>
      <c r="G20" s="1558"/>
      <c r="H20" s="1558"/>
      <c r="I20" s="1558"/>
      <c r="J20" s="1558"/>
      <c r="K20" s="1559"/>
    </row>
    <row r="21" spans="1:12" x14ac:dyDescent="0.2">
      <c r="A21" s="1557"/>
      <c r="B21" s="1558"/>
      <c r="C21" s="1558"/>
      <c r="D21" s="1558"/>
      <c r="E21" s="1558"/>
      <c r="F21" s="1558"/>
      <c r="G21" s="1558"/>
      <c r="H21" s="1558"/>
      <c r="I21" s="1558"/>
      <c r="J21" s="1558"/>
      <c r="K21" s="1559"/>
    </row>
    <row r="22" spans="1:12" x14ac:dyDescent="0.2">
      <c r="A22" s="1560"/>
      <c r="B22" s="1561"/>
      <c r="C22" s="1561"/>
      <c r="D22" s="1561"/>
      <c r="E22" s="1561"/>
      <c r="F22" s="1561"/>
      <c r="G22" s="1561"/>
      <c r="H22" s="1561"/>
      <c r="I22" s="1561"/>
      <c r="J22" s="1561"/>
      <c r="K22" s="1562"/>
    </row>
    <row r="23" spans="1:12" x14ac:dyDescent="0.2">
      <c r="A23" s="11" t="s">
        <v>655</v>
      </c>
    </row>
    <row r="26" spans="1:12" x14ac:dyDescent="0.2">
      <c r="A26" s="110"/>
      <c r="B26" s="110"/>
      <c r="C26" s="110"/>
      <c r="D26" s="110"/>
      <c r="I26" s="1410" t="s">
        <v>12</v>
      </c>
      <c r="J26" s="1410"/>
      <c r="K26" s="1410"/>
    </row>
    <row r="27" spans="1:12" ht="15" customHeight="1" x14ac:dyDescent="0.2">
      <c r="A27" s="110"/>
      <c r="B27" s="110"/>
      <c r="C27" s="110"/>
      <c r="D27" s="110"/>
      <c r="I27" s="1410" t="s">
        <v>13</v>
      </c>
      <c r="J27" s="1410"/>
      <c r="K27" s="1410"/>
      <c r="L27" s="120"/>
    </row>
    <row r="28" spans="1:12" ht="15" customHeight="1" x14ac:dyDescent="0.2">
      <c r="A28" s="110"/>
      <c r="B28" s="110"/>
      <c r="C28" s="110"/>
      <c r="D28" s="110"/>
      <c r="I28" s="1410" t="s">
        <v>87</v>
      </c>
      <c r="J28" s="1410"/>
      <c r="K28" s="1410"/>
      <c r="L28" s="120"/>
    </row>
    <row r="29" spans="1:12" x14ac:dyDescent="0.2">
      <c r="A29" s="110" t="s">
        <v>11</v>
      </c>
      <c r="C29" s="110"/>
      <c r="D29" s="110"/>
      <c r="I29" s="1443" t="s">
        <v>84</v>
      </c>
      <c r="J29" s="1443"/>
      <c r="K29" s="114"/>
    </row>
  </sheetData>
  <mergeCells count="16">
    <mergeCell ref="I29:J29"/>
    <mergeCell ref="J1:K1"/>
    <mergeCell ref="A3:K3"/>
    <mergeCell ref="A5:K5"/>
    <mergeCell ref="J6:L6"/>
    <mergeCell ref="A10:K22"/>
    <mergeCell ref="I7:K7"/>
    <mergeCell ref="A2:K2"/>
    <mergeCell ref="I26:K26"/>
    <mergeCell ref="I27:K27"/>
    <mergeCell ref="I28:K28"/>
    <mergeCell ref="A7:A8"/>
    <mergeCell ref="B7:B8"/>
    <mergeCell ref="C7:C8"/>
    <mergeCell ref="D7:H7"/>
    <mergeCell ref="A6:C6"/>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IV34"/>
  <sheetViews>
    <sheetView view="pageBreakPreview" topLeftCell="D1" zoomScaleSheetLayoutView="100" workbookViewId="0">
      <selection activeCell="E27" sqref="E27"/>
    </sheetView>
  </sheetViews>
  <sheetFormatPr defaultRowHeight="12.75" x14ac:dyDescent="0.2"/>
  <cols>
    <col min="1" max="1" width="5.42578125" customWidth="1"/>
    <col min="2" max="2" width="19.5703125" customWidth="1"/>
    <col min="3" max="3" width="9.28515625" customWidth="1"/>
    <col min="4" max="4" width="8.28515625" customWidth="1"/>
    <col min="5" max="5" width="7" customWidth="1"/>
    <col min="6" max="6" width="8.7109375" style="11" customWidth="1"/>
    <col min="7" max="7" width="8.42578125" customWidth="1"/>
    <col min="8" max="8" width="7.7109375" customWidth="1"/>
    <col min="9" max="9" width="7" customWidth="1"/>
    <col min="10" max="10" width="8.5703125" style="11" customWidth="1"/>
    <col min="11" max="12" width="7.7109375" customWidth="1"/>
    <col min="13" max="13" width="7" customWidth="1"/>
    <col min="14" max="14" width="7.85546875" style="11" customWidth="1"/>
    <col min="15" max="15" width="8.28515625" customWidth="1"/>
    <col min="16" max="16" width="7.7109375" customWidth="1"/>
    <col min="17" max="17" width="7" customWidth="1"/>
    <col min="18" max="18" width="9.140625" style="11" customWidth="1"/>
    <col min="19" max="19" width="10.5703125" customWidth="1"/>
    <col min="20" max="20" width="9.85546875" customWidth="1"/>
    <col min="21" max="21" width="8.7109375" customWidth="1"/>
    <col min="22" max="22" width="16.140625" style="12" customWidth="1"/>
    <col min="27" max="27" width="11" customWidth="1"/>
    <col min="28" max="29" width="8.85546875" hidden="1" customWidth="1"/>
  </cols>
  <sheetData>
    <row r="2" spans="1:256" x14ac:dyDescent="0.2">
      <c r="G2" s="1191"/>
      <c r="H2" s="1191"/>
      <c r="I2" s="1191"/>
      <c r="J2" s="1191"/>
      <c r="K2" s="1191"/>
      <c r="L2" s="1191"/>
      <c r="M2" s="1191"/>
      <c r="N2" s="1191"/>
      <c r="O2" s="1191"/>
      <c r="P2" s="1"/>
      <c r="Q2" s="1"/>
      <c r="R2" s="1"/>
      <c r="T2" s="1194" t="s">
        <v>60</v>
      </c>
      <c r="U2" s="1194"/>
    </row>
    <row r="3" spans="1:256" ht="16.5" x14ac:dyDescent="0.2">
      <c r="A3" s="1222" t="s">
        <v>58</v>
      </c>
      <c r="B3" s="1222"/>
      <c r="C3" s="1222"/>
      <c r="D3" s="1222"/>
      <c r="E3" s="1222"/>
      <c r="F3" s="1222"/>
      <c r="G3" s="1222"/>
      <c r="H3" s="1222"/>
      <c r="I3" s="1222"/>
      <c r="J3" s="1222"/>
      <c r="K3" s="1222"/>
      <c r="L3" s="1222"/>
      <c r="M3" s="1222"/>
      <c r="N3" s="1222"/>
      <c r="O3" s="1222"/>
      <c r="P3" s="1222"/>
      <c r="Q3" s="1222"/>
      <c r="R3" s="1222"/>
      <c r="S3" s="1222"/>
      <c r="T3" s="1222"/>
      <c r="U3" s="1222"/>
      <c r="V3" s="1222"/>
    </row>
    <row r="4" spans="1:256" ht="20.25" x14ac:dyDescent="0.3">
      <c r="A4" s="1222" t="s">
        <v>985</v>
      </c>
      <c r="B4" s="1222"/>
      <c r="C4" s="1222"/>
      <c r="D4" s="1222"/>
      <c r="E4" s="1222"/>
      <c r="F4" s="1222"/>
      <c r="G4" s="1222"/>
      <c r="H4" s="1222"/>
      <c r="I4" s="1222"/>
      <c r="J4" s="1222"/>
      <c r="K4" s="1222"/>
      <c r="L4" s="1222"/>
      <c r="M4" s="1222"/>
      <c r="N4" s="1222"/>
      <c r="O4" s="1222"/>
      <c r="P4" s="1222"/>
      <c r="Q4" s="1222"/>
      <c r="R4" s="1222"/>
      <c r="S4" s="1222"/>
      <c r="T4" s="1222"/>
      <c r="U4" s="1222"/>
      <c r="V4" s="1222"/>
      <c r="W4" s="33"/>
      <c r="X4" s="33"/>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8" x14ac:dyDescent="0.2">
      <c r="A5" s="1226" t="s">
        <v>988</v>
      </c>
      <c r="B5" s="1226"/>
      <c r="C5" s="1226"/>
      <c r="D5" s="1226"/>
      <c r="E5" s="1226"/>
      <c r="F5" s="1226"/>
      <c r="G5" s="1226"/>
      <c r="H5" s="1226"/>
      <c r="I5" s="1226"/>
      <c r="J5" s="1226"/>
      <c r="K5" s="1226"/>
      <c r="L5" s="1226"/>
      <c r="M5" s="1226"/>
      <c r="N5" s="1226"/>
      <c r="O5" s="1226"/>
      <c r="P5" s="1226"/>
      <c r="Q5" s="1226"/>
      <c r="R5" s="1226"/>
      <c r="S5" s="1226"/>
      <c r="T5" s="1226"/>
      <c r="U5" s="1226"/>
      <c r="V5" s="1226"/>
    </row>
    <row r="6" spans="1:256" ht="15.75" x14ac:dyDescent="0.25">
      <c r="A6" s="1206" t="s">
        <v>452</v>
      </c>
      <c r="B6" s="1206"/>
      <c r="C6" s="1206"/>
      <c r="D6" s="21"/>
      <c r="E6" s="21"/>
      <c r="F6" s="21"/>
      <c r="G6" s="36"/>
      <c r="H6" s="36"/>
      <c r="I6" s="36"/>
      <c r="J6" s="36"/>
      <c r="K6" s="36"/>
      <c r="L6" s="36"/>
      <c r="M6" s="36"/>
      <c r="N6" s="36"/>
      <c r="O6" s="36"/>
      <c r="P6" s="36"/>
      <c r="Q6" s="36"/>
      <c r="R6" s="36"/>
      <c r="S6" s="36"/>
      <c r="T6" s="36"/>
      <c r="U6" s="36"/>
    </row>
    <row r="7" spans="1:256" ht="15.75" thickBot="1" x14ac:dyDescent="0.3">
      <c r="U7" s="1205" t="s">
        <v>267</v>
      </c>
      <c r="V7" s="1205"/>
      <c r="W7" s="12"/>
      <c r="X7" s="12"/>
      <c r="Y7" s="12"/>
      <c r="Z7" s="12"/>
      <c r="AA7" s="1204"/>
      <c r="AB7" s="1204"/>
      <c r="AC7" s="1204"/>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ht="32.25" customHeight="1" thickBot="1" x14ac:dyDescent="0.25">
      <c r="A8" s="1218" t="s">
        <v>2</v>
      </c>
      <c r="B8" s="1218" t="s">
        <v>114</v>
      </c>
      <c r="C8" s="1207" t="s">
        <v>167</v>
      </c>
      <c r="D8" s="1208"/>
      <c r="E8" s="1208"/>
      <c r="F8" s="1209"/>
      <c r="G8" s="1207" t="s">
        <v>1119</v>
      </c>
      <c r="H8" s="1208"/>
      <c r="I8" s="1208"/>
      <c r="J8" s="1208"/>
      <c r="K8" s="1208"/>
      <c r="L8" s="1208"/>
      <c r="M8" s="1208"/>
      <c r="N8" s="1208"/>
      <c r="O8" s="1208"/>
      <c r="P8" s="1208"/>
      <c r="Q8" s="1208"/>
      <c r="R8" s="1209"/>
      <c r="S8" s="1210" t="s">
        <v>268</v>
      </c>
      <c r="T8" s="1211"/>
      <c r="U8" s="1211"/>
      <c r="V8" s="1212"/>
      <c r="W8" s="75"/>
      <c r="X8" s="75"/>
      <c r="Y8" s="75"/>
      <c r="Z8" s="75"/>
      <c r="AA8" s="75"/>
      <c r="AB8" s="75"/>
      <c r="AC8" s="75"/>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ht="32.25" customHeight="1" thickBot="1" x14ac:dyDescent="0.25">
      <c r="A9" s="1219"/>
      <c r="B9" s="1219"/>
      <c r="C9" s="1227"/>
      <c r="D9" s="1228"/>
      <c r="E9" s="1228"/>
      <c r="F9" s="1229"/>
      <c r="G9" s="1223" t="s">
        <v>187</v>
      </c>
      <c r="H9" s="1224"/>
      <c r="I9" s="1224"/>
      <c r="J9" s="1225"/>
      <c r="K9" s="1207" t="s">
        <v>188</v>
      </c>
      <c r="L9" s="1208"/>
      <c r="M9" s="1208"/>
      <c r="N9" s="1225"/>
      <c r="O9" s="1223" t="s">
        <v>18</v>
      </c>
      <c r="P9" s="1224"/>
      <c r="Q9" s="1224"/>
      <c r="R9" s="1225"/>
      <c r="S9" s="1213"/>
      <c r="T9" s="1214"/>
      <c r="U9" s="1214"/>
      <c r="V9" s="1215"/>
      <c r="W9" s="75"/>
      <c r="X9" s="75"/>
      <c r="Y9" s="75"/>
      <c r="Z9" s="75"/>
      <c r="AA9" s="75"/>
      <c r="AB9" s="75"/>
      <c r="AC9" s="75"/>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ht="42" customHeight="1" thickBot="1" x14ac:dyDescent="0.25">
      <c r="A10" s="1221"/>
      <c r="B10" s="1220"/>
      <c r="C10" s="375" t="s">
        <v>269</v>
      </c>
      <c r="D10" s="376" t="s">
        <v>270</v>
      </c>
      <c r="E10" s="377" t="s">
        <v>271</v>
      </c>
      <c r="F10" s="264" t="s">
        <v>18</v>
      </c>
      <c r="G10" s="378" t="s">
        <v>269</v>
      </c>
      <c r="H10" s="379" t="s">
        <v>270</v>
      </c>
      <c r="I10" s="380" t="s">
        <v>271</v>
      </c>
      <c r="J10" s="264" t="s">
        <v>18</v>
      </c>
      <c r="K10" s="375" t="s">
        <v>269</v>
      </c>
      <c r="L10" s="376" t="s">
        <v>270</v>
      </c>
      <c r="M10" s="377" t="s">
        <v>271</v>
      </c>
      <c r="N10" s="316" t="s">
        <v>18</v>
      </c>
      <c r="O10" s="388" t="s">
        <v>269</v>
      </c>
      <c r="P10" s="379" t="s">
        <v>270</v>
      </c>
      <c r="Q10" s="380" t="s">
        <v>271</v>
      </c>
      <c r="R10" s="315" t="s">
        <v>18</v>
      </c>
      <c r="S10" s="417" t="s">
        <v>479</v>
      </c>
      <c r="T10" s="418" t="s">
        <v>480</v>
      </c>
      <c r="U10" s="419" t="s">
        <v>481</v>
      </c>
      <c r="V10" s="390" t="s">
        <v>482</v>
      </c>
      <c r="W10" s="75"/>
      <c r="X10" s="75"/>
      <c r="Y10" s="75"/>
      <c r="Z10" s="75"/>
      <c r="AA10" s="75"/>
      <c r="AB10" s="75"/>
      <c r="AC10" s="75"/>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2.25" customHeight="1" x14ac:dyDescent="0.2">
      <c r="A11" s="196">
        <v>1</v>
      </c>
      <c r="B11" s="364">
        <v>2</v>
      </c>
      <c r="C11" s="197">
        <v>3</v>
      </c>
      <c r="D11" s="198">
        <v>4</v>
      </c>
      <c r="E11" s="199">
        <v>5</v>
      </c>
      <c r="F11" s="382">
        <v>6</v>
      </c>
      <c r="G11" s="372">
        <v>7</v>
      </c>
      <c r="H11" s="381">
        <v>8</v>
      </c>
      <c r="I11" s="373">
        <v>9</v>
      </c>
      <c r="J11" s="385">
        <v>10</v>
      </c>
      <c r="K11" s="197">
        <v>11</v>
      </c>
      <c r="L11" s="200">
        <v>12</v>
      </c>
      <c r="M11" s="201">
        <v>13</v>
      </c>
      <c r="N11" s="269">
        <v>14</v>
      </c>
      <c r="O11" s="372">
        <v>15</v>
      </c>
      <c r="P11" s="381">
        <v>16</v>
      </c>
      <c r="Q11" s="373">
        <v>17</v>
      </c>
      <c r="R11" s="383">
        <v>18</v>
      </c>
      <c r="S11" s="197">
        <v>19</v>
      </c>
      <c r="T11" s="200">
        <v>20</v>
      </c>
      <c r="U11" s="201">
        <v>21</v>
      </c>
      <c r="V11" s="296">
        <v>22</v>
      </c>
      <c r="W11" s="93"/>
      <c r="X11" s="93"/>
      <c r="Y11" s="93"/>
      <c r="Z11" s="93"/>
      <c r="AA11" s="93"/>
      <c r="AB11" s="93"/>
      <c r="AC11" s="93"/>
      <c r="AD11" s="93"/>
      <c r="AE11" s="93"/>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row>
    <row r="12" spans="1:256" ht="32.25" customHeight="1" x14ac:dyDescent="0.2">
      <c r="A12" s="202"/>
      <c r="B12" s="365" t="s">
        <v>251</v>
      </c>
      <c r="C12" s="203"/>
      <c r="D12" s="86"/>
      <c r="E12" s="204"/>
      <c r="F12" s="295"/>
      <c r="G12" s="205"/>
      <c r="H12" s="206"/>
      <c r="I12" s="207"/>
      <c r="J12" s="208"/>
      <c r="K12" s="205"/>
      <c r="L12" s="206"/>
      <c r="M12" s="207"/>
      <c r="N12" s="286"/>
      <c r="O12" s="205"/>
      <c r="P12" s="206"/>
      <c r="Q12" s="207"/>
      <c r="R12" s="295"/>
      <c r="S12" s="205"/>
      <c r="T12" s="206"/>
      <c r="U12" s="207"/>
      <c r="V12" s="297"/>
      <c r="W12" s="76"/>
      <c r="X12" s="76"/>
      <c r="Y12" s="76"/>
      <c r="Z12" s="76"/>
      <c r="AA12" s="76"/>
      <c r="AB12" s="76"/>
      <c r="AC12" s="76"/>
      <c r="AD12" s="76"/>
      <c r="AE12" s="76"/>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ht="32.25" customHeight="1" x14ac:dyDescent="0.2">
      <c r="A13" s="208">
        <v>1</v>
      </c>
      <c r="B13" s="365" t="s">
        <v>195</v>
      </c>
      <c r="C13" s="209">
        <v>399</v>
      </c>
      <c r="D13" s="191">
        <v>120</v>
      </c>
      <c r="E13" s="210">
        <v>15.99</v>
      </c>
      <c r="F13" s="298">
        <f t="shared" ref="F13:F22" si="0">C13+D13+E13</f>
        <v>534.99</v>
      </c>
      <c r="G13" s="209">
        <v>378.75</v>
      </c>
      <c r="H13" s="191">
        <v>126.6</v>
      </c>
      <c r="I13" s="210">
        <v>16.059999999999999</v>
      </c>
      <c r="J13" s="298">
        <f t="shared" ref="J13:J22" si="1">G13+H13+I13</f>
        <v>521.41</v>
      </c>
      <c r="K13" s="209">
        <v>0</v>
      </c>
      <c r="L13" s="191">
        <v>0</v>
      </c>
      <c r="M13" s="210">
        <v>0</v>
      </c>
      <c r="N13" s="298">
        <f t="shared" ref="N13:N22" si="2">K13+L13+M13</f>
        <v>0</v>
      </c>
      <c r="O13" s="209">
        <f>G13+K13</f>
        <v>378.75</v>
      </c>
      <c r="P13" s="191">
        <f>H13+L13</f>
        <v>126.6</v>
      </c>
      <c r="Q13" s="210">
        <f>I13+M13</f>
        <v>16.059999999999999</v>
      </c>
      <c r="R13" s="298">
        <f t="shared" ref="R13:R22" si="3">O13+P13+Q13</f>
        <v>521.41</v>
      </c>
      <c r="S13" s="209">
        <f>C13-O13</f>
        <v>20.25</v>
      </c>
      <c r="T13" s="191">
        <f>D13-P13</f>
        <v>-6.5999999999999943</v>
      </c>
      <c r="U13" s="210">
        <f>E13-Q13</f>
        <v>-6.9999999999998508E-2</v>
      </c>
      <c r="V13" s="211">
        <f>S13+T13+U13</f>
        <v>13.580000000000007</v>
      </c>
      <c r="W13" s="76"/>
      <c r="X13" s="76"/>
      <c r="Y13" s="76"/>
      <c r="Z13" s="76"/>
      <c r="AA13" s="76"/>
      <c r="AB13" s="76"/>
      <c r="AC13" s="76"/>
      <c r="AD13" s="76"/>
      <c r="AE13" s="76"/>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ht="32.25" customHeight="1" x14ac:dyDescent="0.2">
      <c r="A14" s="208">
        <v>2</v>
      </c>
      <c r="B14" s="366" t="s">
        <v>136</v>
      </c>
      <c r="C14" s="209">
        <v>6337.32</v>
      </c>
      <c r="D14" s="191">
        <v>1885.02</v>
      </c>
      <c r="E14" s="210">
        <v>264.39</v>
      </c>
      <c r="F14" s="298">
        <f t="shared" si="0"/>
        <v>8486.73</v>
      </c>
      <c r="G14" s="209">
        <v>4279</v>
      </c>
      <c r="H14" s="191">
        <v>1430.26</v>
      </c>
      <c r="I14" s="210">
        <v>181.44</v>
      </c>
      <c r="J14" s="298">
        <f t="shared" si="1"/>
        <v>5890.7</v>
      </c>
      <c r="K14" s="209">
        <v>250.03</v>
      </c>
      <c r="L14" s="191">
        <v>83.57</v>
      </c>
      <c r="M14" s="210">
        <v>10.6</v>
      </c>
      <c r="N14" s="298">
        <f t="shared" si="2"/>
        <v>344.20000000000005</v>
      </c>
      <c r="O14" s="209">
        <f t="shared" ref="O14:O22" si="4">G14+K14</f>
        <v>4529.03</v>
      </c>
      <c r="P14" s="191">
        <f t="shared" ref="P14:P22" si="5">H14+L14</f>
        <v>1513.83</v>
      </c>
      <c r="Q14" s="210">
        <f t="shared" ref="Q14:Q22" si="6">I14+M14</f>
        <v>192.04</v>
      </c>
      <c r="R14" s="298">
        <f t="shared" si="3"/>
        <v>6234.9</v>
      </c>
      <c r="S14" s="209">
        <f t="shared" ref="S14:S22" si="7">C14-O14</f>
        <v>1808.29</v>
      </c>
      <c r="T14" s="191">
        <f t="shared" ref="T14:T22" si="8">D14-P14</f>
        <v>371.19000000000005</v>
      </c>
      <c r="U14" s="210">
        <f t="shared" ref="U14:U22" si="9">E14-Q14</f>
        <v>72.349999999999994</v>
      </c>
      <c r="V14" s="211">
        <f t="shared" ref="V14:V22" si="10">S14+T14+U14</f>
        <v>2251.83</v>
      </c>
      <c r="X14" s="1206"/>
      <c r="Y14" s="1206"/>
      <c r="Z14" s="1206"/>
      <c r="AA14" s="1206"/>
    </row>
    <row r="15" spans="1:256" ht="32.25" customHeight="1" x14ac:dyDescent="0.2">
      <c r="A15" s="208">
        <v>3</v>
      </c>
      <c r="B15" s="365" t="s">
        <v>137</v>
      </c>
      <c r="C15" s="209">
        <v>326.02</v>
      </c>
      <c r="D15" s="191">
        <v>144.37</v>
      </c>
      <c r="E15" s="210">
        <v>20.16</v>
      </c>
      <c r="F15" s="298">
        <f t="shared" si="0"/>
        <v>490.55</v>
      </c>
      <c r="G15" s="209">
        <v>309.67</v>
      </c>
      <c r="H15" s="191">
        <v>103.51</v>
      </c>
      <c r="I15" s="210">
        <v>13.13</v>
      </c>
      <c r="J15" s="298">
        <f t="shared" si="1"/>
        <v>426.31</v>
      </c>
      <c r="K15" s="209">
        <v>0</v>
      </c>
      <c r="L15" s="191">
        <v>0</v>
      </c>
      <c r="M15" s="210">
        <v>0</v>
      </c>
      <c r="N15" s="298">
        <f t="shared" si="2"/>
        <v>0</v>
      </c>
      <c r="O15" s="209">
        <f t="shared" si="4"/>
        <v>309.67</v>
      </c>
      <c r="P15" s="191">
        <f t="shared" si="5"/>
        <v>103.51</v>
      </c>
      <c r="Q15" s="210">
        <f t="shared" si="6"/>
        <v>13.13</v>
      </c>
      <c r="R15" s="298">
        <f t="shared" si="3"/>
        <v>426.31</v>
      </c>
      <c r="S15" s="209">
        <f t="shared" si="7"/>
        <v>16.349999999999966</v>
      </c>
      <c r="T15" s="191">
        <f t="shared" si="8"/>
        <v>40.86</v>
      </c>
      <c r="U15" s="210">
        <f t="shared" si="9"/>
        <v>7.0299999999999994</v>
      </c>
      <c r="V15" s="211">
        <f t="shared" si="10"/>
        <v>64.239999999999966</v>
      </c>
    </row>
    <row r="16" spans="1:256" ht="32.25" customHeight="1" x14ac:dyDescent="0.2">
      <c r="A16" s="208">
        <v>4</v>
      </c>
      <c r="B16" s="366" t="s">
        <v>138</v>
      </c>
      <c r="C16" s="209">
        <v>210.02</v>
      </c>
      <c r="D16" s="191">
        <v>114.37</v>
      </c>
      <c r="E16" s="210">
        <v>14.17</v>
      </c>
      <c r="F16" s="298">
        <f t="shared" si="0"/>
        <v>338.56</v>
      </c>
      <c r="G16" s="209">
        <v>205.97</v>
      </c>
      <c r="H16" s="191">
        <v>68.84</v>
      </c>
      <c r="I16" s="210">
        <v>8.73</v>
      </c>
      <c r="J16" s="298">
        <f t="shared" si="1"/>
        <v>283.54000000000002</v>
      </c>
      <c r="K16" s="209">
        <v>0</v>
      </c>
      <c r="L16" s="191">
        <v>0</v>
      </c>
      <c r="M16" s="210">
        <v>0</v>
      </c>
      <c r="N16" s="298">
        <f t="shared" si="2"/>
        <v>0</v>
      </c>
      <c r="O16" s="209">
        <f t="shared" si="4"/>
        <v>205.97</v>
      </c>
      <c r="P16" s="191">
        <f t="shared" si="5"/>
        <v>68.84</v>
      </c>
      <c r="Q16" s="210">
        <f t="shared" si="6"/>
        <v>8.73</v>
      </c>
      <c r="R16" s="298">
        <f t="shared" si="3"/>
        <v>283.54000000000002</v>
      </c>
      <c r="S16" s="209">
        <f t="shared" si="7"/>
        <v>4.0500000000000114</v>
      </c>
      <c r="T16" s="191">
        <f t="shared" si="8"/>
        <v>45.53</v>
      </c>
      <c r="U16" s="210">
        <f t="shared" si="9"/>
        <v>5.4399999999999995</v>
      </c>
      <c r="V16" s="211">
        <f t="shared" si="10"/>
        <v>55.02000000000001</v>
      </c>
    </row>
    <row r="17" spans="1:31" ht="32.25" customHeight="1" x14ac:dyDescent="0.2">
      <c r="A17" s="208">
        <v>5</v>
      </c>
      <c r="B17" s="365" t="s">
        <v>139</v>
      </c>
      <c r="C17" s="209">
        <v>4390.1400000000003</v>
      </c>
      <c r="D17" s="191">
        <v>954.94</v>
      </c>
      <c r="E17" s="210">
        <v>186.18</v>
      </c>
      <c r="F17" s="298">
        <f t="shared" si="0"/>
        <v>5531.26</v>
      </c>
      <c r="G17" s="209">
        <v>1483.97</v>
      </c>
      <c r="H17" s="191">
        <v>496.02</v>
      </c>
      <c r="I17" s="210">
        <v>62.92</v>
      </c>
      <c r="J17" s="298">
        <f t="shared" si="1"/>
        <v>2042.91</v>
      </c>
      <c r="K17" s="209">
        <v>1407.56</v>
      </c>
      <c r="L17" s="191">
        <v>470.48</v>
      </c>
      <c r="M17" s="210">
        <v>59.68</v>
      </c>
      <c r="N17" s="298">
        <f t="shared" si="2"/>
        <v>1937.72</v>
      </c>
      <c r="O17" s="209">
        <f t="shared" si="4"/>
        <v>2891.5299999999997</v>
      </c>
      <c r="P17" s="191">
        <f t="shared" si="5"/>
        <v>966.5</v>
      </c>
      <c r="Q17" s="210">
        <f t="shared" si="6"/>
        <v>122.6</v>
      </c>
      <c r="R17" s="298">
        <f t="shared" si="3"/>
        <v>3980.6299999999997</v>
      </c>
      <c r="S17" s="209">
        <f t="shared" si="7"/>
        <v>1498.6100000000006</v>
      </c>
      <c r="T17" s="191">
        <f t="shared" si="8"/>
        <v>-11.559999999999945</v>
      </c>
      <c r="U17" s="210">
        <f t="shared" si="9"/>
        <v>63.580000000000013</v>
      </c>
      <c r="V17" s="211">
        <f t="shared" si="10"/>
        <v>1550.6300000000006</v>
      </c>
    </row>
    <row r="18" spans="1:31" s="656" customFormat="1" ht="25.5" x14ac:dyDescent="0.2">
      <c r="A18" s="208">
        <v>6</v>
      </c>
      <c r="B18" s="725" t="s">
        <v>911</v>
      </c>
      <c r="C18" s="209">
        <v>300</v>
      </c>
      <c r="D18" s="191">
        <v>0</v>
      </c>
      <c r="E18" s="659">
        <v>0</v>
      </c>
      <c r="F18" s="298">
        <f>C18+D18+E18</f>
        <v>300</v>
      </c>
      <c r="G18" s="209">
        <v>0</v>
      </c>
      <c r="H18" s="191">
        <v>0</v>
      </c>
      <c r="I18" s="191">
        <v>0</v>
      </c>
      <c r="J18" s="298">
        <f t="shared" si="1"/>
        <v>0</v>
      </c>
      <c r="K18" s="209">
        <v>0</v>
      </c>
      <c r="L18" s="191">
        <v>0</v>
      </c>
      <c r="M18" s="210">
        <v>0</v>
      </c>
      <c r="N18" s="298">
        <f t="shared" si="2"/>
        <v>0</v>
      </c>
      <c r="O18" s="209">
        <f t="shared" si="4"/>
        <v>0</v>
      </c>
      <c r="P18" s="191">
        <f t="shared" si="5"/>
        <v>0</v>
      </c>
      <c r="Q18" s="210">
        <f t="shared" si="6"/>
        <v>0</v>
      </c>
      <c r="R18" s="298">
        <f t="shared" si="3"/>
        <v>0</v>
      </c>
      <c r="S18" s="209">
        <f t="shared" si="7"/>
        <v>300</v>
      </c>
      <c r="T18" s="191">
        <f t="shared" si="8"/>
        <v>0</v>
      </c>
      <c r="U18" s="210">
        <f t="shared" si="9"/>
        <v>0</v>
      </c>
      <c r="V18" s="211">
        <f t="shared" si="10"/>
        <v>300</v>
      </c>
    </row>
    <row r="19" spans="1:31" s="723" customFormat="1" ht="38.25" x14ac:dyDescent="0.2">
      <c r="A19" s="208">
        <v>7</v>
      </c>
      <c r="B19" s="725" t="s">
        <v>912</v>
      </c>
      <c r="C19" s="209">
        <v>864.75</v>
      </c>
      <c r="D19" s="191">
        <v>289.04000000000002</v>
      </c>
      <c r="E19" s="659">
        <v>36.67</v>
      </c>
      <c r="F19" s="298">
        <f>C19+D19+E19</f>
        <v>1190.46</v>
      </c>
      <c r="G19" s="209">
        <v>0</v>
      </c>
      <c r="H19" s="191">
        <v>0</v>
      </c>
      <c r="I19" s="191">
        <v>0</v>
      </c>
      <c r="J19" s="298">
        <f t="shared" si="1"/>
        <v>0</v>
      </c>
      <c r="K19" s="209">
        <v>864.75</v>
      </c>
      <c r="L19" s="191">
        <v>289.04000000000002</v>
      </c>
      <c r="M19" s="210">
        <v>36.67</v>
      </c>
      <c r="N19" s="298">
        <f t="shared" si="2"/>
        <v>1190.46</v>
      </c>
      <c r="O19" s="209">
        <f t="shared" si="4"/>
        <v>864.75</v>
      </c>
      <c r="P19" s="191">
        <f t="shared" si="5"/>
        <v>289.04000000000002</v>
      </c>
      <c r="Q19" s="210">
        <f t="shared" si="6"/>
        <v>36.67</v>
      </c>
      <c r="R19" s="298">
        <f t="shared" si="3"/>
        <v>1190.46</v>
      </c>
      <c r="S19" s="209">
        <f t="shared" si="7"/>
        <v>0</v>
      </c>
      <c r="T19" s="191">
        <f t="shared" si="8"/>
        <v>0</v>
      </c>
      <c r="U19" s="210">
        <f t="shared" si="9"/>
        <v>0</v>
      </c>
      <c r="V19" s="211">
        <f t="shared" si="10"/>
        <v>0</v>
      </c>
    </row>
    <row r="20" spans="1:31" s="993" customFormat="1" ht="25.5" customHeight="1" x14ac:dyDescent="0.2">
      <c r="A20" s="208">
        <v>8</v>
      </c>
      <c r="B20" s="994" t="s">
        <v>1120</v>
      </c>
      <c r="C20" s="209">
        <v>10</v>
      </c>
      <c r="D20" s="191">
        <v>0</v>
      </c>
      <c r="E20" s="659">
        <v>0</v>
      </c>
      <c r="F20" s="298">
        <f>C20+D20+E20</f>
        <v>10</v>
      </c>
      <c r="G20" s="209">
        <v>0</v>
      </c>
      <c r="H20" s="191">
        <v>0</v>
      </c>
      <c r="I20" s="191">
        <v>0</v>
      </c>
      <c r="J20" s="298">
        <f t="shared" si="1"/>
        <v>0</v>
      </c>
      <c r="K20" s="209">
        <v>0</v>
      </c>
      <c r="L20" s="191">
        <v>0</v>
      </c>
      <c r="M20" s="210">
        <v>0</v>
      </c>
      <c r="N20" s="298">
        <f t="shared" si="2"/>
        <v>0</v>
      </c>
      <c r="O20" s="209">
        <f t="shared" si="4"/>
        <v>0</v>
      </c>
      <c r="P20" s="191">
        <f t="shared" si="5"/>
        <v>0</v>
      </c>
      <c r="Q20" s="210">
        <f t="shared" si="6"/>
        <v>0</v>
      </c>
      <c r="R20" s="298">
        <f t="shared" si="3"/>
        <v>0</v>
      </c>
      <c r="S20" s="209">
        <f t="shared" si="7"/>
        <v>10</v>
      </c>
      <c r="T20" s="191">
        <f t="shared" si="8"/>
        <v>0</v>
      </c>
      <c r="U20" s="210">
        <f t="shared" si="9"/>
        <v>0</v>
      </c>
      <c r="V20" s="211">
        <f t="shared" si="10"/>
        <v>10</v>
      </c>
    </row>
    <row r="21" spans="1:31" s="656" customFormat="1" ht="38.25" x14ac:dyDescent="0.2">
      <c r="A21" s="208">
        <v>9</v>
      </c>
      <c r="B21" s="657" t="s">
        <v>760</v>
      </c>
      <c r="C21" s="209">
        <v>192.56</v>
      </c>
      <c r="D21" s="191">
        <v>64.36</v>
      </c>
      <c r="E21" s="210">
        <v>8.17</v>
      </c>
      <c r="F21" s="298">
        <f t="shared" si="0"/>
        <v>265.09000000000003</v>
      </c>
      <c r="G21" s="209">
        <v>0</v>
      </c>
      <c r="H21" s="191">
        <v>0</v>
      </c>
      <c r="I21" s="191">
        <v>0</v>
      </c>
      <c r="J21" s="298">
        <f t="shared" si="1"/>
        <v>0</v>
      </c>
      <c r="K21" s="209">
        <v>257.88</v>
      </c>
      <c r="L21" s="191">
        <v>0</v>
      </c>
      <c r="M21" s="210">
        <v>0</v>
      </c>
      <c r="N21" s="298">
        <f t="shared" si="2"/>
        <v>257.88</v>
      </c>
      <c r="O21" s="209">
        <f>G21+K21</f>
        <v>257.88</v>
      </c>
      <c r="P21" s="191">
        <f t="shared" si="5"/>
        <v>0</v>
      </c>
      <c r="Q21" s="210">
        <f t="shared" si="6"/>
        <v>0</v>
      </c>
      <c r="R21" s="298">
        <f t="shared" si="3"/>
        <v>257.88</v>
      </c>
      <c r="S21" s="209">
        <f t="shared" si="7"/>
        <v>-65.319999999999993</v>
      </c>
      <c r="T21" s="191">
        <f t="shared" si="8"/>
        <v>64.36</v>
      </c>
      <c r="U21" s="210">
        <f t="shared" si="9"/>
        <v>8.17</v>
      </c>
      <c r="V21" s="211">
        <f t="shared" si="10"/>
        <v>7.2100000000000062</v>
      </c>
    </row>
    <row r="22" spans="1:31" ht="32.25" customHeight="1" x14ac:dyDescent="0.2">
      <c r="A22" s="208">
        <v>10</v>
      </c>
      <c r="B22" s="365" t="s">
        <v>381</v>
      </c>
      <c r="C22" s="209">
        <v>29.06</v>
      </c>
      <c r="D22" s="191">
        <v>9.7100000000000009</v>
      </c>
      <c r="E22" s="210">
        <v>1.23</v>
      </c>
      <c r="F22" s="298">
        <f t="shared" si="0"/>
        <v>39.999999999999993</v>
      </c>
      <c r="G22" s="209">
        <v>0</v>
      </c>
      <c r="H22" s="191">
        <v>0</v>
      </c>
      <c r="I22" s="210">
        <v>0</v>
      </c>
      <c r="J22" s="298">
        <f t="shared" si="1"/>
        <v>0</v>
      </c>
      <c r="K22" s="209">
        <v>0</v>
      </c>
      <c r="L22" s="191">
        <v>0</v>
      </c>
      <c r="M22" s="210">
        <v>0</v>
      </c>
      <c r="N22" s="298">
        <f t="shared" si="2"/>
        <v>0</v>
      </c>
      <c r="O22" s="209">
        <f t="shared" si="4"/>
        <v>0</v>
      </c>
      <c r="P22" s="191">
        <f t="shared" si="5"/>
        <v>0</v>
      </c>
      <c r="Q22" s="210">
        <f t="shared" si="6"/>
        <v>0</v>
      </c>
      <c r="R22" s="298">
        <f t="shared" si="3"/>
        <v>0</v>
      </c>
      <c r="S22" s="209">
        <f t="shared" si="7"/>
        <v>29.06</v>
      </c>
      <c r="T22" s="191">
        <f t="shared" si="8"/>
        <v>9.7100000000000009</v>
      </c>
      <c r="U22" s="210">
        <f t="shared" si="9"/>
        <v>1.23</v>
      </c>
      <c r="V22" s="211">
        <f t="shared" si="10"/>
        <v>39.999999999999993</v>
      </c>
    </row>
    <row r="23" spans="1:31" s="11" customFormat="1" ht="32.25" customHeight="1" x14ac:dyDescent="0.2">
      <c r="A23" s="208"/>
      <c r="B23" s="365" t="s">
        <v>18</v>
      </c>
      <c r="C23" s="290">
        <f>SUM(C13:C22)</f>
        <v>13058.869999999999</v>
      </c>
      <c r="D23" s="192">
        <f t="shared" ref="D23:V23" si="11">SUM(D13:D22)</f>
        <v>3581.81</v>
      </c>
      <c r="E23" s="374">
        <f t="shared" si="11"/>
        <v>546.96</v>
      </c>
      <c r="F23" s="292">
        <f t="shared" si="11"/>
        <v>17187.64</v>
      </c>
      <c r="G23" s="290">
        <f>SUM(G13:G22)</f>
        <v>6657.3600000000006</v>
      </c>
      <c r="H23" s="192">
        <f t="shared" si="11"/>
        <v>2225.2299999999996</v>
      </c>
      <c r="I23" s="374">
        <f t="shared" si="11"/>
        <v>282.27999999999997</v>
      </c>
      <c r="J23" s="384">
        <f t="shared" si="11"/>
        <v>9164.8700000000008</v>
      </c>
      <c r="K23" s="290">
        <f t="shared" si="11"/>
        <v>2780.2200000000003</v>
      </c>
      <c r="L23" s="192">
        <f t="shared" si="11"/>
        <v>843.08999999999992</v>
      </c>
      <c r="M23" s="374">
        <f t="shared" si="11"/>
        <v>106.95</v>
      </c>
      <c r="N23" s="291">
        <f t="shared" si="11"/>
        <v>3730.26</v>
      </c>
      <c r="O23" s="290">
        <f t="shared" si="11"/>
        <v>9437.58</v>
      </c>
      <c r="P23" s="192">
        <f t="shared" si="11"/>
        <v>3068.3199999999997</v>
      </c>
      <c r="Q23" s="374">
        <f t="shared" si="11"/>
        <v>389.22999999999996</v>
      </c>
      <c r="R23" s="292">
        <f t="shared" si="11"/>
        <v>12895.13</v>
      </c>
      <c r="S23" s="384">
        <f t="shared" si="11"/>
        <v>3621.29</v>
      </c>
      <c r="T23" s="192">
        <f t="shared" si="11"/>
        <v>513.49000000000012</v>
      </c>
      <c r="U23" s="371">
        <f t="shared" si="11"/>
        <v>157.72999999999999</v>
      </c>
      <c r="V23" s="292">
        <f t="shared" si="11"/>
        <v>4292.51</v>
      </c>
    </row>
    <row r="24" spans="1:31" ht="32.25" customHeight="1" x14ac:dyDescent="0.2">
      <c r="A24" s="208"/>
      <c r="B24" s="367" t="s">
        <v>252</v>
      </c>
      <c r="C24" s="209"/>
      <c r="D24" s="191"/>
      <c r="E24" s="210"/>
      <c r="F24" s="292"/>
      <c r="G24" s="209"/>
      <c r="H24" s="191"/>
      <c r="I24" s="210"/>
      <c r="J24" s="384"/>
      <c r="K24" s="209"/>
      <c r="L24" s="191"/>
      <c r="M24" s="210"/>
      <c r="N24" s="291"/>
      <c r="O24" s="209"/>
      <c r="P24" s="191"/>
      <c r="Q24" s="210"/>
      <c r="R24" s="292"/>
      <c r="S24" s="209"/>
      <c r="T24" s="191"/>
      <c r="U24" s="210"/>
      <c r="V24" s="211"/>
    </row>
    <row r="25" spans="1:31" ht="32.25" customHeight="1" x14ac:dyDescent="0.2">
      <c r="A25" s="208">
        <v>11</v>
      </c>
      <c r="B25" s="364" t="s">
        <v>197</v>
      </c>
      <c r="C25" s="209">
        <v>361.17</v>
      </c>
      <c r="D25" s="191">
        <v>120.72</v>
      </c>
      <c r="E25" s="210">
        <v>15.31</v>
      </c>
      <c r="F25" s="298">
        <f>C25+D25+E25</f>
        <v>497.2</v>
      </c>
      <c r="G25" s="209">
        <v>0</v>
      </c>
      <c r="H25" s="191">
        <v>0</v>
      </c>
      <c r="I25" s="210">
        <v>0</v>
      </c>
      <c r="J25" s="386">
        <f>G25+H25+I25</f>
        <v>0</v>
      </c>
      <c r="K25" s="209">
        <v>0</v>
      </c>
      <c r="L25" s="191">
        <v>0</v>
      </c>
      <c r="M25" s="210">
        <v>0</v>
      </c>
      <c r="N25" s="294">
        <f>K25+L25+M25</f>
        <v>0</v>
      </c>
      <c r="O25" s="209">
        <f t="shared" ref="O25:O26" si="12">G25+K25</f>
        <v>0</v>
      </c>
      <c r="P25" s="191">
        <f t="shared" ref="P25:P26" si="13">H25+L25</f>
        <v>0</v>
      </c>
      <c r="Q25" s="210">
        <f t="shared" ref="Q25:Q26" si="14">I25+M25</f>
        <v>0</v>
      </c>
      <c r="R25" s="292">
        <f>O25+P25+Q25</f>
        <v>0</v>
      </c>
      <c r="S25" s="209">
        <f t="shared" ref="S25:T27" si="15">C25-O25</f>
        <v>361.17</v>
      </c>
      <c r="T25" s="191">
        <f t="shared" si="15"/>
        <v>120.72</v>
      </c>
      <c r="U25" s="210">
        <f t="shared" ref="U25:U26" si="16">E25-Q25</f>
        <v>15.31</v>
      </c>
      <c r="V25" s="211">
        <f t="shared" ref="V25:V27" si="17">S25+T25+U25</f>
        <v>497.2</v>
      </c>
    </row>
    <row r="26" spans="1:31" ht="32.25" customHeight="1" x14ac:dyDescent="0.2">
      <c r="A26" s="299">
        <v>12</v>
      </c>
      <c r="B26" s="368" t="s">
        <v>141</v>
      </c>
      <c r="C26" s="209">
        <v>889.96</v>
      </c>
      <c r="D26" s="191">
        <v>297.47000000000003</v>
      </c>
      <c r="E26" s="210">
        <v>37.729999999999997</v>
      </c>
      <c r="F26" s="298">
        <f>C26+D26+E26</f>
        <v>1225.1600000000001</v>
      </c>
      <c r="G26" s="209">
        <v>0</v>
      </c>
      <c r="H26" s="191">
        <v>0</v>
      </c>
      <c r="I26" s="210">
        <v>0</v>
      </c>
      <c r="J26" s="386">
        <f>G26+H26+I26</f>
        <v>0</v>
      </c>
      <c r="K26" s="209">
        <v>0</v>
      </c>
      <c r="L26" s="191">
        <v>0</v>
      </c>
      <c r="M26" s="210">
        <v>0</v>
      </c>
      <c r="N26" s="294">
        <f>K26+L26+M26</f>
        <v>0</v>
      </c>
      <c r="O26" s="209">
        <f t="shared" si="12"/>
        <v>0</v>
      </c>
      <c r="P26" s="191">
        <f t="shared" si="13"/>
        <v>0</v>
      </c>
      <c r="Q26" s="210">
        <f t="shared" si="14"/>
        <v>0</v>
      </c>
      <c r="R26" s="292">
        <f>O26+P26+Q26</f>
        <v>0</v>
      </c>
      <c r="S26" s="209">
        <f t="shared" si="15"/>
        <v>889.96</v>
      </c>
      <c r="T26" s="300">
        <f t="shared" si="15"/>
        <v>297.47000000000003</v>
      </c>
      <c r="U26" s="301">
        <f t="shared" si="16"/>
        <v>37.729999999999997</v>
      </c>
      <c r="V26" s="211">
        <f t="shared" si="17"/>
        <v>1225.1600000000001</v>
      </c>
    </row>
    <row r="27" spans="1:31" s="1041" customFormat="1" ht="32.25" customHeight="1" x14ac:dyDescent="0.2">
      <c r="A27" s="208">
        <v>13</v>
      </c>
      <c r="B27" s="1044" t="s">
        <v>1134</v>
      </c>
      <c r="C27" s="209">
        <v>0</v>
      </c>
      <c r="D27" s="191">
        <v>0</v>
      </c>
      <c r="E27" s="210">
        <v>0</v>
      </c>
      <c r="F27" s="298">
        <f>C27+D27+E27</f>
        <v>0</v>
      </c>
      <c r="G27" s="209">
        <v>0</v>
      </c>
      <c r="H27" s="191">
        <v>0</v>
      </c>
      <c r="I27" s="210">
        <v>0</v>
      </c>
      <c r="J27" s="386">
        <f>G27+H27+I27</f>
        <v>0</v>
      </c>
      <c r="K27" s="209">
        <v>0</v>
      </c>
      <c r="L27" s="191">
        <v>0</v>
      </c>
      <c r="M27" s="210">
        <v>0</v>
      </c>
      <c r="N27" s="294">
        <f>K27+L27+M27</f>
        <v>0</v>
      </c>
      <c r="O27" s="209">
        <f t="shared" ref="O27" si="18">G27+K27</f>
        <v>0</v>
      </c>
      <c r="P27" s="191">
        <f t="shared" ref="P27" si="19">H27+L27</f>
        <v>0</v>
      </c>
      <c r="Q27" s="210">
        <f t="shared" ref="Q27" si="20">I27+M27</f>
        <v>0</v>
      </c>
      <c r="R27" s="292">
        <f>O27+P27+Q27</f>
        <v>0</v>
      </c>
      <c r="S27" s="209">
        <f t="shared" si="15"/>
        <v>0</v>
      </c>
      <c r="T27" s="1040">
        <f t="shared" si="15"/>
        <v>0</v>
      </c>
      <c r="U27" s="301">
        <f t="shared" ref="U27" si="21">E27-Q27</f>
        <v>0</v>
      </c>
      <c r="V27" s="211">
        <f t="shared" si="17"/>
        <v>0</v>
      </c>
    </row>
    <row r="28" spans="1:31" s="303" customFormat="1" ht="32.25" customHeight="1" x14ac:dyDescent="0.2">
      <c r="A28" s="226"/>
      <c r="B28" s="369" t="s">
        <v>18</v>
      </c>
      <c r="C28" s="290">
        <f>SUM(C25:C27)</f>
        <v>1251.1300000000001</v>
      </c>
      <c r="D28" s="192">
        <f>SUM(D25:D27)</f>
        <v>418.19000000000005</v>
      </c>
      <c r="E28" s="374">
        <f>SUM(E25:E27)</f>
        <v>53.04</v>
      </c>
      <c r="F28" s="302">
        <f t="shared" ref="F28:V28" si="22">SUM(F25:F26)</f>
        <v>1722.3600000000001</v>
      </c>
      <c r="G28" s="290">
        <f>SUM(G25:G27)</f>
        <v>0</v>
      </c>
      <c r="H28" s="192">
        <f>SUM(H25:H27)</f>
        <v>0</v>
      </c>
      <c r="I28" s="374">
        <f>SUM(I25:I27)</f>
        <v>0</v>
      </c>
      <c r="J28" s="387">
        <f t="shared" si="22"/>
        <v>0</v>
      </c>
      <c r="K28" s="290">
        <f>SUM(K25:K27)</f>
        <v>0</v>
      </c>
      <c r="L28" s="192">
        <f t="shared" si="22"/>
        <v>0</v>
      </c>
      <c r="M28" s="374">
        <f t="shared" si="22"/>
        <v>0</v>
      </c>
      <c r="N28" s="291">
        <f t="shared" si="22"/>
        <v>0</v>
      </c>
      <c r="O28" s="290">
        <f t="shared" si="22"/>
        <v>0</v>
      </c>
      <c r="P28" s="192">
        <f t="shared" si="22"/>
        <v>0</v>
      </c>
      <c r="Q28" s="374">
        <f t="shared" si="22"/>
        <v>0</v>
      </c>
      <c r="R28" s="292">
        <f t="shared" si="22"/>
        <v>0</v>
      </c>
      <c r="S28" s="290">
        <f t="shared" si="22"/>
        <v>1251.1300000000001</v>
      </c>
      <c r="T28" s="293">
        <f t="shared" si="22"/>
        <v>418.19000000000005</v>
      </c>
      <c r="U28" s="371">
        <f t="shared" si="22"/>
        <v>53.04</v>
      </c>
      <c r="V28" s="292">
        <f t="shared" si="22"/>
        <v>1722.3600000000001</v>
      </c>
    </row>
    <row r="29" spans="1:31" s="11" customFormat="1" ht="32.25" customHeight="1" thickBot="1" x14ac:dyDescent="0.25">
      <c r="A29" s="226"/>
      <c r="B29" s="370" t="s">
        <v>36</v>
      </c>
      <c r="C29" s="420">
        <f>C23+C28</f>
        <v>14310</v>
      </c>
      <c r="D29" s="421">
        <f t="shared" ref="D29:V29" si="23">D23+D28</f>
        <v>4000</v>
      </c>
      <c r="E29" s="422">
        <f>E23+E28</f>
        <v>600</v>
      </c>
      <c r="F29" s="389">
        <f t="shared" si="23"/>
        <v>18910</v>
      </c>
      <c r="G29" s="420">
        <f t="shared" si="23"/>
        <v>6657.3600000000006</v>
      </c>
      <c r="H29" s="421">
        <f t="shared" si="23"/>
        <v>2225.2299999999996</v>
      </c>
      <c r="I29" s="422">
        <f>I23+I28</f>
        <v>282.27999999999997</v>
      </c>
      <c r="J29" s="422">
        <f>J23+J28</f>
        <v>9164.8700000000008</v>
      </c>
      <c r="K29" s="420">
        <f t="shared" si="23"/>
        <v>2780.2200000000003</v>
      </c>
      <c r="L29" s="421">
        <f t="shared" si="23"/>
        <v>843.08999999999992</v>
      </c>
      <c r="M29" s="422">
        <f t="shared" si="23"/>
        <v>106.95</v>
      </c>
      <c r="N29" s="423">
        <f t="shared" si="23"/>
        <v>3730.26</v>
      </c>
      <c r="O29" s="420">
        <f t="shared" si="23"/>
        <v>9437.58</v>
      </c>
      <c r="P29" s="421">
        <f t="shared" si="23"/>
        <v>3068.3199999999997</v>
      </c>
      <c r="Q29" s="422">
        <f t="shared" si="23"/>
        <v>389.22999999999996</v>
      </c>
      <c r="R29" s="389">
        <f t="shared" si="23"/>
        <v>12895.13</v>
      </c>
      <c r="S29" s="420">
        <f t="shared" si="23"/>
        <v>4872.42</v>
      </c>
      <c r="T29" s="424">
        <f t="shared" si="23"/>
        <v>931.68000000000018</v>
      </c>
      <c r="U29" s="425">
        <f t="shared" si="23"/>
        <v>210.76999999999998</v>
      </c>
      <c r="V29" s="389">
        <f t="shared" si="23"/>
        <v>6014.8700000000008</v>
      </c>
    </row>
    <row r="31" spans="1:31" ht="16.5" customHeight="1" x14ac:dyDescent="0.2">
      <c r="A31" s="11" t="s">
        <v>11</v>
      </c>
      <c r="B31" s="11"/>
      <c r="C31" s="11"/>
      <c r="D31" s="11"/>
      <c r="E31" s="11"/>
      <c r="G31" s="11"/>
      <c r="H31" s="11"/>
      <c r="I31" s="11"/>
      <c r="K31" s="11"/>
      <c r="L31" s="11"/>
      <c r="M31" s="11"/>
      <c r="O31" s="11"/>
      <c r="P31" s="11"/>
      <c r="Q31" s="11"/>
      <c r="S31" s="1217" t="s">
        <v>12</v>
      </c>
      <c r="T31" s="1217"/>
      <c r="U31" s="1217"/>
      <c r="W31" s="12"/>
      <c r="X31" s="12"/>
      <c r="Y31" s="12"/>
      <c r="Z31" s="12"/>
      <c r="AD31" s="12"/>
      <c r="AE31" s="12"/>
    </row>
    <row r="32" spans="1:31" ht="12.75" customHeight="1" x14ac:dyDescent="0.2">
      <c r="B32" s="52"/>
      <c r="C32" s="52"/>
      <c r="D32" s="52"/>
      <c r="E32" s="52"/>
      <c r="F32" s="52"/>
      <c r="G32" s="52"/>
      <c r="H32" s="52"/>
      <c r="I32" s="52"/>
      <c r="J32" s="52"/>
      <c r="K32" s="52"/>
      <c r="L32" s="52"/>
      <c r="M32" s="52"/>
      <c r="N32" s="52"/>
      <c r="O32" s="52"/>
      <c r="P32" s="52"/>
      <c r="Q32" s="1216" t="s">
        <v>13</v>
      </c>
      <c r="R32" s="1216"/>
      <c r="S32" s="1216"/>
      <c r="T32" s="1216"/>
      <c r="U32" s="1216"/>
      <c r="V32" s="1216"/>
      <c r="W32" s="52"/>
      <c r="X32" s="52"/>
      <c r="Y32" s="52"/>
      <c r="Z32" s="52"/>
      <c r="AA32" s="52"/>
      <c r="AB32" s="52"/>
      <c r="AC32" s="52"/>
      <c r="AD32" s="12"/>
      <c r="AE32" s="12"/>
    </row>
    <row r="33" spans="1:36" ht="12.75" customHeight="1" x14ac:dyDescent="0.2">
      <c r="B33" s="52"/>
      <c r="C33" s="52"/>
      <c r="D33" s="52"/>
      <c r="E33" s="52"/>
      <c r="F33" s="52"/>
      <c r="G33" s="52"/>
      <c r="H33" s="52"/>
      <c r="I33" s="52"/>
      <c r="J33" s="52"/>
      <c r="K33" s="52"/>
      <c r="L33" s="52"/>
      <c r="M33" s="52"/>
      <c r="N33" s="52"/>
      <c r="O33" s="52"/>
      <c r="P33" s="52"/>
      <c r="Q33" s="52"/>
      <c r="R33" s="1216" t="s">
        <v>19</v>
      </c>
      <c r="S33" s="1216"/>
      <c r="T33" s="1216"/>
      <c r="U33" s="1216"/>
      <c r="V33" s="1216"/>
      <c r="W33" s="75"/>
      <c r="X33" s="75"/>
      <c r="Y33" s="75"/>
      <c r="Z33" s="75"/>
      <c r="AA33" s="75"/>
      <c r="AB33" s="75"/>
      <c r="AC33" s="75"/>
      <c r="AD33" s="75"/>
      <c r="AE33" s="75"/>
      <c r="AF33" s="75"/>
      <c r="AG33" s="75"/>
      <c r="AH33" s="75"/>
      <c r="AI33" s="75"/>
      <c r="AJ33" s="75"/>
    </row>
    <row r="34" spans="1:36" x14ac:dyDescent="0.2">
      <c r="A34" s="11"/>
      <c r="B34" s="11"/>
      <c r="C34" s="11"/>
      <c r="D34" s="11"/>
      <c r="E34" s="11"/>
      <c r="G34" s="11"/>
      <c r="H34" s="11"/>
      <c r="I34" s="11"/>
      <c r="K34" s="11"/>
      <c r="L34" s="11"/>
      <c r="M34" s="11"/>
      <c r="O34" s="11"/>
      <c r="P34" s="11"/>
      <c r="Q34" s="11"/>
      <c r="S34" s="1" t="s">
        <v>84</v>
      </c>
      <c r="T34" s="1"/>
      <c r="U34" s="1"/>
      <c r="V34" s="287"/>
      <c r="W34" s="11"/>
      <c r="X34" s="11"/>
      <c r="Y34" s="11"/>
      <c r="AD34" s="11"/>
      <c r="AE34" s="11"/>
    </row>
  </sheetData>
  <mergeCells count="20">
    <mergeCell ref="Q32:V32"/>
    <mergeCell ref="S31:U31"/>
    <mergeCell ref="R33:V33"/>
    <mergeCell ref="G2:O2"/>
    <mergeCell ref="A6:C6"/>
    <mergeCell ref="B8:B10"/>
    <mergeCell ref="A8:A10"/>
    <mergeCell ref="T2:U2"/>
    <mergeCell ref="A3:V3"/>
    <mergeCell ref="O9:R9"/>
    <mergeCell ref="A4:V4"/>
    <mergeCell ref="A5:V5"/>
    <mergeCell ref="C8:F9"/>
    <mergeCell ref="G9:J9"/>
    <mergeCell ref="K9:N9"/>
    <mergeCell ref="AA7:AC7"/>
    <mergeCell ref="U7:V7"/>
    <mergeCell ref="X14:AA14"/>
    <mergeCell ref="G8:R8"/>
    <mergeCell ref="S8:V9"/>
  </mergeCells>
  <printOptions horizontalCentered="1"/>
  <pageMargins left="0.31" right="0.39" top="0.36" bottom="0" header="0.39" footer="0.31496062992125984"/>
  <pageSetup paperSize="9" scale="64" orientation="landscape" r:id="rId1"/>
  <colBreaks count="1" manualBreakCount="1">
    <brk id="2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FF00"/>
    <pageSetUpPr fitToPage="1"/>
  </sheetPr>
  <dimension ref="A1:Q24"/>
  <sheetViews>
    <sheetView view="pageBreakPreview" zoomScaleSheetLayoutView="100" workbookViewId="0">
      <selection activeCell="I21" sqref="I21"/>
    </sheetView>
  </sheetViews>
  <sheetFormatPr defaultRowHeight="12.75" x14ac:dyDescent="0.2"/>
  <cols>
    <col min="7" max="7" width="10.7109375" customWidth="1"/>
    <col min="8" max="8" width="11.5703125" customWidth="1"/>
    <col min="9" max="12" width="10.42578125" customWidth="1"/>
    <col min="13" max="13" width="11" customWidth="1"/>
    <col min="14" max="14" width="10" customWidth="1"/>
    <col min="15" max="15" width="11.85546875" customWidth="1"/>
    <col min="17" max="17" width="10.5703125" customWidth="1"/>
  </cols>
  <sheetData>
    <row r="1" spans="1:17" x14ac:dyDescent="0.2">
      <c r="P1" s="127" t="s">
        <v>656</v>
      </c>
    </row>
    <row r="2" spans="1:17" ht="18" x14ac:dyDescent="0.35">
      <c r="A2" s="1451" t="s">
        <v>0</v>
      </c>
      <c r="B2" s="1451"/>
      <c r="C2" s="1451"/>
      <c r="D2" s="1451"/>
      <c r="E2" s="1451"/>
      <c r="F2" s="1451"/>
      <c r="G2" s="1451"/>
      <c r="H2" s="1451"/>
      <c r="I2" s="1451"/>
      <c r="J2" s="1451"/>
      <c r="K2" s="1451"/>
      <c r="L2" s="1451"/>
      <c r="M2" s="1451"/>
      <c r="N2" s="1451"/>
      <c r="O2" s="1451"/>
    </row>
    <row r="3" spans="1:17" ht="18" x14ac:dyDescent="0.35">
      <c r="A3" s="1451" t="s">
        <v>985</v>
      </c>
      <c r="B3" s="1451"/>
      <c r="C3" s="1451"/>
      <c r="D3" s="1451"/>
      <c r="E3" s="1451"/>
      <c r="F3" s="1451"/>
      <c r="G3" s="1451"/>
      <c r="H3" s="1451"/>
      <c r="I3" s="1451"/>
      <c r="J3" s="1451"/>
      <c r="K3" s="1451"/>
      <c r="L3" s="1451"/>
      <c r="M3" s="1451"/>
      <c r="N3" s="1451"/>
      <c r="O3" s="1451"/>
    </row>
    <row r="4" spans="1:17" ht="18.75" x14ac:dyDescent="0.3">
      <c r="A4" s="1429" t="s">
        <v>657</v>
      </c>
      <c r="B4" s="1429"/>
      <c r="C4" s="1429"/>
      <c r="D4" s="1429"/>
      <c r="E4" s="1429"/>
      <c r="F4" s="1429"/>
      <c r="G4" s="1429"/>
      <c r="H4" s="1429"/>
      <c r="I4" s="1429"/>
      <c r="J4" s="1429"/>
      <c r="K4" s="1429"/>
      <c r="L4" s="1429"/>
      <c r="M4" s="1429"/>
      <c r="N4" s="1429"/>
      <c r="O4" s="1429"/>
      <c r="P4" s="1429"/>
      <c r="Q4" s="1429"/>
    </row>
    <row r="5" spans="1:17" ht="15" x14ac:dyDescent="0.3">
      <c r="A5" s="1206" t="s">
        <v>452</v>
      </c>
      <c r="B5" s="1206"/>
      <c r="C5" s="1206"/>
      <c r="D5" s="108"/>
      <c r="E5" s="108"/>
      <c r="F5" s="108"/>
      <c r="G5" s="108"/>
      <c r="H5" s="108"/>
      <c r="I5" s="108"/>
      <c r="J5" s="108"/>
      <c r="K5" s="107"/>
      <c r="O5" s="1332" t="s">
        <v>1049</v>
      </c>
      <c r="P5" s="1332"/>
      <c r="Q5" s="1332"/>
    </row>
    <row r="6" spans="1:17" ht="47.25" customHeight="1" x14ac:dyDescent="0.2">
      <c r="A6" s="1423" t="s">
        <v>2</v>
      </c>
      <c r="B6" s="1423" t="s">
        <v>3</v>
      </c>
      <c r="C6" s="1423" t="s">
        <v>457</v>
      </c>
      <c r="D6" s="1427" t="s">
        <v>331</v>
      </c>
      <c r="E6" s="1427" t="s">
        <v>332</v>
      </c>
      <c r="F6" s="1427" t="s">
        <v>333</v>
      </c>
      <c r="G6" s="1427" t="s">
        <v>334</v>
      </c>
      <c r="H6" s="1423" t="s">
        <v>335</v>
      </c>
      <c r="I6" s="1423"/>
      <c r="J6" s="1423" t="s">
        <v>336</v>
      </c>
      <c r="K6" s="1423"/>
      <c r="L6" s="1423" t="s">
        <v>337</v>
      </c>
      <c r="M6" s="1423"/>
      <c r="N6" s="1423" t="s">
        <v>338</v>
      </c>
      <c r="O6" s="1423"/>
      <c r="P6" s="1280" t="s">
        <v>538</v>
      </c>
      <c r="Q6" s="1280"/>
    </row>
    <row r="7" spans="1:17" ht="60.75" customHeight="1" x14ac:dyDescent="0.2">
      <c r="A7" s="1423"/>
      <c r="B7" s="1423"/>
      <c r="C7" s="1423"/>
      <c r="D7" s="1428"/>
      <c r="E7" s="1428"/>
      <c r="F7" s="1428"/>
      <c r="G7" s="1428"/>
      <c r="H7" s="220" t="s">
        <v>339</v>
      </c>
      <c r="I7" s="220" t="s">
        <v>340</v>
      </c>
      <c r="J7" s="220" t="s">
        <v>339</v>
      </c>
      <c r="K7" s="220" t="s">
        <v>340</v>
      </c>
      <c r="L7" s="220" t="s">
        <v>339</v>
      </c>
      <c r="M7" s="220" t="s">
        <v>340</v>
      </c>
      <c r="N7" s="220" t="s">
        <v>339</v>
      </c>
      <c r="O7" s="220" t="s">
        <v>340</v>
      </c>
      <c r="P7" s="220" t="s">
        <v>339</v>
      </c>
      <c r="Q7" s="220" t="s">
        <v>340</v>
      </c>
    </row>
    <row r="8" spans="1:17" ht="15" x14ac:dyDescent="0.2">
      <c r="A8" s="212" t="s">
        <v>283</v>
      </c>
      <c r="B8" s="212" t="s">
        <v>284</v>
      </c>
      <c r="C8" s="212" t="s">
        <v>285</v>
      </c>
      <c r="D8" s="212" t="s">
        <v>286</v>
      </c>
      <c r="E8" s="212" t="s">
        <v>287</v>
      </c>
      <c r="F8" s="212" t="s">
        <v>288</v>
      </c>
      <c r="G8" s="212" t="s">
        <v>289</v>
      </c>
      <c r="H8" s="212" t="s">
        <v>290</v>
      </c>
      <c r="I8" s="212" t="s">
        <v>311</v>
      </c>
      <c r="J8" s="212" t="s">
        <v>312</v>
      </c>
      <c r="K8" s="212" t="s">
        <v>313</v>
      </c>
      <c r="L8" s="212" t="s">
        <v>341</v>
      </c>
      <c r="M8" s="212" t="s">
        <v>342</v>
      </c>
      <c r="N8" s="212" t="s">
        <v>343</v>
      </c>
      <c r="O8" s="212" t="s">
        <v>344</v>
      </c>
      <c r="P8" s="285" t="s">
        <v>539</v>
      </c>
      <c r="Q8" s="285" t="s">
        <v>540</v>
      </c>
    </row>
    <row r="9" spans="1:17" ht="12.75" customHeight="1" x14ac:dyDescent="0.2">
      <c r="A9" s="1563" t="s">
        <v>395</v>
      </c>
      <c r="B9" s="1564"/>
      <c r="C9" s="1564"/>
      <c r="D9" s="1564"/>
      <c r="E9" s="1564"/>
      <c r="F9" s="1564"/>
      <c r="G9" s="1564"/>
      <c r="H9" s="1564"/>
      <c r="I9" s="1564"/>
      <c r="J9" s="1564"/>
      <c r="K9" s="1564"/>
      <c r="L9" s="1564"/>
      <c r="M9" s="1564"/>
      <c r="N9" s="1564"/>
      <c r="O9" s="1564"/>
      <c r="P9" s="1564"/>
      <c r="Q9" s="1565"/>
    </row>
    <row r="10" spans="1:17" ht="12.75" customHeight="1" x14ac:dyDescent="0.2">
      <c r="A10" s="1566"/>
      <c r="B10" s="1567"/>
      <c r="C10" s="1567"/>
      <c r="D10" s="1567"/>
      <c r="E10" s="1567"/>
      <c r="F10" s="1567"/>
      <c r="G10" s="1567"/>
      <c r="H10" s="1567"/>
      <c r="I10" s="1567"/>
      <c r="J10" s="1567"/>
      <c r="K10" s="1567"/>
      <c r="L10" s="1567"/>
      <c r="M10" s="1567"/>
      <c r="N10" s="1567"/>
      <c r="O10" s="1567"/>
      <c r="P10" s="1567"/>
      <c r="Q10" s="1568"/>
    </row>
    <row r="11" spans="1:17" ht="12.75" customHeight="1" x14ac:dyDescent="0.2">
      <c r="A11" s="1566"/>
      <c r="B11" s="1567"/>
      <c r="C11" s="1567"/>
      <c r="D11" s="1567"/>
      <c r="E11" s="1567"/>
      <c r="F11" s="1567"/>
      <c r="G11" s="1567"/>
      <c r="H11" s="1567"/>
      <c r="I11" s="1567"/>
      <c r="J11" s="1567"/>
      <c r="K11" s="1567"/>
      <c r="L11" s="1567"/>
      <c r="M11" s="1567"/>
      <c r="N11" s="1567"/>
      <c r="O11" s="1567"/>
      <c r="P11" s="1567"/>
      <c r="Q11" s="1568"/>
    </row>
    <row r="12" spans="1:17" ht="12.75" customHeight="1" x14ac:dyDescent="0.2">
      <c r="A12" s="1566"/>
      <c r="B12" s="1567"/>
      <c r="C12" s="1567"/>
      <c r="D12" s="1567"/>
      <c r="E12" s="1567"/>
      <c r="F12" s="1567"/>
      <c r="G12" s="1567"/>
      <c r="H12" s="1567"/>
      <c r="I12" s="1567"/>
      <c r="J12" s="1567"/>
      <c r="K12" s="1567"/>
      <c r="L12" s="1567"/>
      <c r="M12" s="1567"/>
      <c r="N12" s="1567"/>
      <c r="O12" s="1567"/>
      <c r="P12" s="1567"/>
      <c r="Q12" s="1568"/>
    </row>
    <row r="13" spans="1:17" ht="12.75" customHeight="1" x14ac:dyDescent="0.2">
      <c r="A13" s="1566"/>
      <c r="B13" s="1567"/>
      <c r="C13" s="1567"/>
      <c r="D13" s="1567"/>
      <c r="E13" s="1567"/>
      <c r="F13" s="1567"/>
      <c r="G13" s="1567"/>
      <c r="H13" s="1567"/>
      <c r="I13" s="1567"/>
      <c r="J13" s="1567"/>
      <c r="K13" s="1567"/>
      <c r="L13" s="1567"/>
      <c r="M13" s="1567"/>
      <c r="N13" s="1567"/>
      <c r="O13" s="1567"/>
      <c r="P13" s="1567"/>
      <c r="Q13" s="1568"/>
    </row>
    <row r="14" spans="1:17" ht="12.75" customHeight="1" x14ac:dyDescent="0.2">
      <c r="A14" s="1566"/>
      <c r="B14" s="1567"/>
      <c r="C14" s="1567"/>
      <c r="D14" s="1567"/>
      <c r="E14" s="1567"/>
      <c r="F14" s="1567"/>
      <c r="G14" s="1567"/>
      <c r="H14" s="1567"/>
      <c r="I14" s="1567"/>
      <c r="J14" s="1567"/>
      <c r="K14" s="1567"/>
      <c r="L14" s="1567"/>
      <c r="M14" s="1567"/>
      <c r="N14" s="1567"/>
      <c r="O14" s="1567"/>
      <c r="P14" s="1567"/>
      <c r="Q14" s="1568"/>
    </row>
    <row r="15" spans="1:17" ht="12.75" customHeight="1" x14ac:dyDescent="0.2">
      <c r="A15" s="1566"/>
      <c r="B15" s="1567"/>
      <c r="C15" s="1567"/>
      <c r="D15" s="1567"/>
      <c r="E15" s="1567"/>
      <c r="F15" s="1567"/>
      <c r="G15" s="1567"/>
      <c r="H15" s="1567"/>
      <c r="I15" s="1567"/>
      <c r="J15" s="1567"/>
      <c r="K15" s="1567"/>
      <c r="L15" s="1567"/>
      <c r="M15" s="1567"/>
      <c r="N15" s="1567"/>
      <c r="O15" s="1567"/>
      <c r="P15" s="1567"/>
      <c r="Q15" s="1568"/>
    </row>
    <row r="16" spans="1:17" ht="12.75" customHeight="1" x14ac:dyDescent="0.2">
      <c r="A16" s="1566"/>
      <c r="B16" s="1567"/>
      <c r="C16" s="1567"/>
      <c r="D16" s="1567"/>
      <c r="E16" s="1567"/>
      <c r="F16" s="1567"/>
      <c r="G16" s="1567"/>
      <c r="H16" s="1567"/>
      <c r="I16" s="1567"/>
      <c r="J16" s="1567"/>
      <c r="K16" s="1567"/>
      <c r="L16" s="1567"/>
      <c r="M16" s="1567"/>
      <c r="N16" s="1567"/>
      <c r="O16" s="1567"/>
      <c r="P16" s="1567"/>
      <c r="Q16" s="1568"/>
    </row>
    <row r="17" spans="1:17" ht="12.75" customHeight="1" x14ac:dyDescent="0.2">
      <c r="A17" s="1566"/>
      <c r="B17" s="1567"/>
      <c r="C17" s="1567"/>
      <c r="D17" s="1567"/>
      <c r="E17" s="1567"/>
      <c r="F17" s="1567"/>
      <c r="G17" s="1567"/>
      <c r="H17" s="1567"/>
      <c r="I17" s="1567"/>
      <c r="J17" s="1567"/>
      <c r="K17" s="1567"/>
      <c r="L17" s="1567"/>
      <c r="M17" s="1567"/>
      <c r="N17" s="1567"/>
      <c r="O17" s="1567"/>
      <c r="P17" s="1567"/>
      <c r="Q17" s="1568"/>
    </row>
    <row r="18" spans="1:17" ht="12.75" customHeight="1" x14ac:dyDescent="0.2">
      <c r="A18" s="1569"/>
      <c r="B18" s="1570"/>
      <c r="C18" s="1570"/>
      <c r="D18" s="1570"/>
      <c r="E18" s="1570"/>
      <c r="F18" s="1570"/>
      <c r="G18" s="1570"/>
      <c r="H18" s="1570"/>
      <c r="I18" s="1570"/>
      <c r="J18" s="1570"/>
      <c r="K18" s="1570"/>
      <c r="L18" s="1570"/>
      <c r="M18" s="1570"/>
      <c r="N18" s="1570"/>
      <c r="O18" s="1570"/>
      <c r="P18" s="1570"/>
      <c r="Q18" s="1571"/>
    </row>
    <row r="21" spans="1:17" x14ac:dyDescent="0.2">
      <c r="A21" s="110"/>
      <c r="B21" s="110"/>
      <c r="C21" s="110"/>
      <c r="D21" s="110"/>
      <c r="L21" s="1410" t="s">
        <v>12</v>
      </c>
      <c r="M21" s="1410"/>
      <c r="N21" s="1410"/>
      <c r="O21" s="1410"/>
    </row>
    <row r="22" spans="1:17" x14ac:dyDescent="0.2">
      <c r="A22" s="110"/>
      <c r="B22" s="110"/>
      <c r="C22" s="110"/>
      <c r="D22" s="110"/>
      <c r="L22" s="1410" t="s">
        <v>13</v>
      </c>
      <c r="M22" s="1410"/>
      <c r="N22" s="1410"/>
      <c r="O22" s="1410"/>
    </row>
    <row r="23" spans="1:17" x14ac:dyDescent="0.2">
      <c r="A23" s="110"/>
      <c r="B23" s="110"/>
      <c r="C23" s="110"/>
      <c r="D23" s="110"/>
      <c r="L23" s="1410" t="s">
        <v>87</v>
      </c>
      <c r="M23" s="1410"/>
      <c r="N23" s="1410"/>
      <c r="O23" s="1410"/>
    </row>
    <row r="24" spans="1:17" x14ac:dyDescent="0.2">
      <c r="A24" s="110" t="s">
        <v>11</v>
      </c>
      <c r="C24" s="110"/>
      <c r="D24" s="110"/>
      <c r="L24" s="1443" t="s">
        <v>84</v>
      </c>
      <c r="M24" s="1443"/>
      <c r="N24" s="1443"/>
      <c r="O24" s="114"/>
    </row>
  </sheetData>
  <mergeCells count="22">
    <mergeCell ref="A2:O2"/>
    <mergeCell ref="B6:B7"/>
    <mergeCell ref="F6:F7"/>
    <mergeCell ref="D6:D7"/>
    <mergeCell ref="C6:C7"/>
    <mergeCell ref="N6:O6"/>
    <mergeCell ref="A4:Q4"/>
    <mergeCell ref="A3:O3"/>
    <mergeCell ref="A6:A7"/>
    <mergeCell ref="A5:C5"/>
    <mergeCell ref="E6:E7"/>
    <mergeCell ref="O5:Q5"/>
    <mergeCell ref="L24:N24"/>
    <mergeCell ref="G6:G7"/>
    <mergeCell ref="H6:I6"/>
    <mergeCell ref="J6:K6"/>
    <mergeCell ref="L6:M6"/>
    <mergeCell ref="L23:O23"/>
    <mergeCell ref="A9:Q18"/>
    <mergeCell ref="P6:Q6"/>
    <mergeCell ref="L21:O21"/>
    <mergeCell ref="L22:O22"/>
  </mergeCells>
  <printOptions horizontalCentered="1"/>
  <pageMargins left="0.70866141732283472" right="0.70866141732283472" top="0.23622047244094491" bottom="0" header="0.31496062992125984" footer="0.31496062992125984"/>
  <pageSetup paperSize="9" scale="7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FF00"/>
    <pageSetUpPr fitToPage="1"/>
  </sheetPr>
  <dimension ref="A1:Q33"/>
  <sheetViews>
    <sheetView view="pageBreakPreview" topLeftCell="A7" zoomScale="89" zoomScaleSheetLayoutView="89" workbookViewId="0">
      <selection activeCell="N26" sqref="N26"/>
    </sheetView>
  </sheetViews>
  <sheetFormatPr defaultRowHeight="12.75" x14ac:dyDescent="0.2"/>
  <cols>
    <col min="1" max="1" width="2.42578125" style="110" customWidth="1"/>
    <col min="2" max="2" width="8.5703125" style="110" customWidth="1"/>
    <col min="3" max="3" width="24.5703125" style="110" customWidth="1"/>
    <col min="4" max="5" width="15.140625" style="110" customWidth="1"/>
    <col min="6" max="17" width="9.5703125" style="110" customWidth="1"/>
    <col min="18" max="16384" width="9.140625" style="110"/>
  </cols>
  <sheetData>
    <row r="1" spans="1:17" x14ac:dyDescent="0.2">
      <c r="A1" s="110" t="s">
        <v>10</v>
      </c>
      <c r="I1" s="1443"/>
      <c r="J1" s="1443"/>
      <c r="M1" s="176" t="s">
        <v>658</v>
      </c>
      <c r="N1" s="176"/>
      <c r="O1" s="176"/>
      <c r="P1" s="176"/>
    </row>
    <row r="2" spans="1:17" s="113" customFormat="1" ht="15.75" x14ac:dyDescent="0.25">
      <c r="A2" s="1349" t="s">
        <v>0</v>
      </c>
      <c r="B2" s="1349"/>
      <c r="C2" s="1349"/>
      <c r="D2" s="1349"/>
      <c r="E2" s="1349"/>
      <c r="F2" s="1349"/>
      <c r="G2" s="1349"/>
      <c r="H2" s="1349"/>
      <c r="I2" s="1349"/>
      <c r="J2" s="1349"/>
      <c r="K2" s="1349"/>
      <c r="L2" s="1349"/>
      <c r="M2" s="1349"/>
      <c r="N2" s="1349"/>
      <c r="O2" s="1349"/>
      <c r="P2" s="1349"/>
      <c r="Q2" s="1349"/>
    </row>
    <row r="3" spans="1:17" s="113" customFormat="1" ht="20.25" customHeight="1" x14ac:dyDescent="0.25">
      <c r="A3" s="1349" t="s">
        <v>985</v>
      </c>
      <c r="B3" s="1349"/>
      <c r="C3" s="1349"/>
      <c r="D3" s="1349"/>
      <c r="E3" s="1349"/>
      <c r="F3" s="1349"/>
      <c r="G3" s="1349"/>
      <c r="H3" s="1349"/>
      <c r="I3" s="1349"/>
      <c r="J3" s="1349"/>
      <c r="K3" s="1349"/>
      <c r="L3" s="1349"/>
      <c r="M3" s="1349"/>
      <c r="N3" s="1349"/>
      <c r="O3" s="1349"/>
      <c r="P3" s="1349"/>
      <c r="Q3" s="1349"/>
    </row>
    <row r="4" spans="1:17" s="113" customFormat="1" ht="18" x14ac:dyDescent="0.25">
      <c r="A4" s="1343" t="s">
        <v>1017</v>
      </c>
      <c r="B4" s="1343"/>
      <c r="C4" s="1343"/>
      <c r="D4" s="1343"/>
      <c r="E4" s="1343"/>
      <c r="F4" s="1343"/>
      <c r="G4" s="1343"/>
      <c r="H4" s="1343"/>
      <c r="I4" s="1343"/>
      <c r="J4" s="1343"/>
      <c r="K4" s="1343"/>
      <c r="L4" s="1343"/>
      <c r="M4" s="1343"/>
      <c r="N4" s="1343"/>
      <c r="O4" s="1343"/>
      <c r="P4" s="1343"/>
      <c r="Q4" s="1343"/>
    </row>
    <row r="6" spans="1:17" x14ac:dyDescent="0.2">
      <c r="B6" s="1206" t="s">
        <v>452</v>
      </c>
      <c r="C6" s="1206"/>
      <c r="D6" s="1206"/>
      <c r="E6" s="115"/>
      <c r="F6" s="115"/>
      <c r="G6" s="115"/>
      <c r="H6" s="115"/>
      <c r="I6" s="115"/>
      <c r="J6" s="115"/>
      <c r="K6" s="115"/>
    </row>
    <row r="8" spans="1:17" s="116" customFormat="1" ht="15" customHeight="1" x14ac:dyDescent="0.25">
      <c r="A8" s="110"/>
      <c r="B8" s="110"/>
      <c r="C8" s="110"/>
      <c r="D8" s="110"/>
      <c r="E8" s="110"/>
      <c r="F8" s="110"/>
      <c r="G8" s="110"/>
      <c r="H8" s="110"/>
      <c r="I8" s="110"/>
      <c r="J8" s="110"/>
      <c r="K8" s="110"/>
      <c r="L8" s="1573" t="s">
        <v>1060</v>
      </c>
      <c r="M8" s="1573"/>
      <c r="N8" s="1573"/>
      <c r="O8" s="1573"/>
      <c r="P8" s="1573"/>
      <c r="Q8" s="1573"/>
    </row>
    <row r="9" spans="1:17" s="116" customFormat="1" ht="20.25" customHeight="1" x14ac:dyDescent="0.2">
      <c r="A9" s="117"/>
      <c r="B9" s="1427" t="s">
        <v>2</v>
      </c>
      <c r="C9" s="1427" t="s">
        <v>3</v>
      </c>
      <c r="D9" s="1575" t="s">
        <v>293</v>
      </c>
      <c r="E9" s="1575" t="s">
        <v>466</v>
      </c>
      <c r="F9" s="1577" t="s">
        <v>294</v>
      </c>
      <c r="G9" s="1577"/>
      <c r="H9" s="1577"/>
      <c r="I9" s="1577"/>
      <c r="J9" s="1577"/>
      <c r="K9" s="1577"/>
      <c r="L9" s="1577"/>
      <c r="M9" s="1577"/>
      <c r="N9" s="1577"/>
      <c r="O9" s="1577"/>
      <c r="P9" s="1577"/>
      <c r="Q9" s="1577"/>
    </row>
    <row r="10" spans="1:17" s="116" customFormat="1" ht="54" customHeight="1" x14ac:dyDescent="0.25">
      <c r="A10" s="118"/>
      <c r="B10" s="1574"/>
      <c r="C10" s="1574"/>
      <c r="D10" s="1576"/>
      <c r="E10" s="1576"/>
      <c r="F10" s="257" t="s">
        <v>295</v>
      </c>
      <c r="G10" s="257" t="s">
        <v>296</v>
      </c>
      <c r="H10" s="257" t="s">
        <v>297</v>
      </c>
      <c r="I10" s="257" t="s">
        <v>298</v>
      </c>
      <c r="J10" s="257" t="s">
        <v>299</v>
      </c>
      <c r="K10" s="257" t="s">
        <v>300</v>
      </c>
      <c r="L10" s="257" t="s">
        <v>301</v>
      </c>
      <c r="M10" s="257" t="s">
        <v>302</v>
      </c>
      <c r="N10" s="257" t="s">
        <v>303</v>
      </c>
      <c r="O10" s="257" t="s">
        <v>753</v>
      </c>
      <c r="P10" s="257" t="s">
        <v>754</v>
      </c>
      <c r="Q10" s="257" t="s">
        <v>755</v>
      </c>
    </row>
    <row r="11" spans="1:17" s="116" customFormat="1" ht="12.75" customHeight="1" x14ac:dyDescent="0.2">
      <c r="B11" s="258">
        <v>1</v>
      </c>
      <c r="C11" s="258">
        <v>2</v>
      </c>
      <c r="D11" s="258">
        <v>3</v>
      </c>
      <c r="E11" s="258">
        <v>4</v>
      </c>
      <c r="F11" s="258">
        <v>5</v>
      </c>
      <c r="G11" s="258">
        <v>6</v>
      </c>
      <c r="H11" s="258">
        <v>7</v>
      </c>
      <c r="I11" s="258">
        <v>8</v>
      </c>
      <c r="J11" s="258">
        <v>9</v>
      </c>
      <c r="K11" s="258">
        <v>10</v>
      </c>
      <c r="L11" s="258">
        <v>11</v>
      </c>
      <c r="M11" s="258">
        <v>12</v>
      </c>
      <c r="N11" s="258">
        <v>13</v>
      </c>
      <c r="O11" s="258">
        <v>14</v>
      </c>
      <c r="P11" s="258">
        <v>15</v>
      </c>
      <c r="Q11" s="258">
        <v>16</v>
      </c>
    </row>
    <row r="12" spans="1:17" ht="20.100000000000001" customHeight="1" x14ac:dyDescent="0.2">
      <c r="B12" s="182">
        <v>1</v>
      </c>
      <c r="C12" s="213" t="s">
        <v>382</v>
      </c>
      <c r="D12" s="247">
        <v>1762</v>
      </c>
      <c r="E12" s="247">
        <v>1762</v>
      </c>
      <c r="F12" s="247">
        <v>1762</v>
      </c>
      <c r="G12" s="247">
        <v>1762</v>
      </c>
      <c r="H12" s="247">
        <v>1762</v>
      </c>
      <c r="I12" s="247">
        <v>1762</v>
      </c>
      <c r="J12" s="247">
        <v>1762</v>
      </c>
      <c r="K12" s="247">
        <v>1762</v>
      </c>
      <c r="L12" s="247">
        <v>1762</v>
      </c>
      <c r="M12" s="247">
        <v>1762</v>
      </c>
      <c r="N12" s="247">
        <v>1762</v>
      </c>
      <c r="O12" s="247"/>
      <c r="P12" s="247"/>
      <c r="Q12" s="247"/>
    </row>
    <row r="13" spans="1:17" ht="20.100000000000001" customHeight="1" x14ac:dyDescent="0.2">
      <c r="A13" s="119"/>
      <c r="B13" s="182">
        <v>2</v>
      </c>
      <c r="C13" s="213" t="s">
        <v>383</v>
      </c>
      <c r="D13" s="247">
        <v>791</v>
      </c>
      <c r="E13" s="247">
        <v>791</v>
      </c>
      <c r="F13" s="247">
        <v>791</v>
      </c>
      <c r="G13" s="247">
        <v>791</v>
      </c>
      <c r="H13" s="247">
        <v>791</v>
      </c>
      <c r="I13" s="247">
        <v>791</v>
      </c>
      <c r="J13" s="247">
        <v>791</v>
      </c>
      <c r="K13" s="247">
        <v>791</v>
      </c>
      <c r="L13" s="247">
        <v>791</v>
      </c>
      <c r="M13" s="247">
        <v>791</v>
      </c>
      <c r="N13" s="247">
        <v>791</v>
      </c>
      <c r="O13" s="247"/>
      <c r="P13" s="247"/>
      <c r="Q13" s="247"/>
    </row>
    <row r="14" spans="1:17" ht="20.100000000000001" customHeight="1" x14ac:dyDescent="0.2">
      <c r="B14" s="182">
        <v>3</v>
      </c>
      <c r="C14" s="213" t="s">
        <v>384</v>
      </c>
      <c r="D14" s="247">
        <v>1356</v>
      </c>
      <c r="E14" s="247">
        <v>1356</v>
      </c>
      <c r="F14" s="247">
        <v>1356</v>
      </c>
      <c r="G14" s="247">
        <v>1356</v>
      </c>
      <c r="H14" s="247">
        <v>1356</v>
      </c>
      <c r="I14" s="247">
        <v>1356</v>
      </c>
      <c r="J14" s="247">
        <v>1356</v>
      </c>
      <c r="K14" s="247">
        <v>1356</v>
      </c>
      <c r="L14" s="247">
        <v>1356</v>
      </c>
      <c r="M14" s="247">
        <v>1356</v>
      </c>
      <c r="N14" s="247">
        <v>1356</v>
      </c>
      <c r="O14" s="247"/>
      <c r="P14" s="247"/>
      <c r="Q14" s="247"/>
    </row>
    <row r="15" spans="1:17" s="82" customFormat="1" ht="20.100000000000001" customHeight="1" x14ac:dyDescent="0.2">
      <c r="B15" s="182">
        <v>4</v>
      </c>
      <c r="C15" s="213" t="s">
        <v>385</v>
      </c>
      <c r="D15" s="247">
        <v>682</v>
      </c>
      <c r="E15" s="247">
        <v>682</v>
      </c>
      <c r="F15" s="247">
        <v>682</v>
      </c>
      <c r="G15" s="247">
        <v>682</v>
      </c>
      <c r="H15" s="247">
        <v>682</v>
      </c>
      <c r="I15" s="247">
        <v>682</v>
      </c>
      <c r="J15" s="247">
        <v>682</v>
      </c>
      <c r="K15" s="247">
        <v>682</v>
      </c>
      <c r="L15" s="247">
        <v>682</v>
      </c>
      <c r="M15" s="247">
        <v>682</v>
      </c>
      <c r="N15" s="247">
        <v>682</v>
      </c>
      <c r="O15" s="247"/>
      <c r="P15" s="247"/>
      <c r="Q15" s="247"/>
    </row>
    <row r="16" spans="1:17" s="82" customFormat="1" ht="20.100000000000001" customHeight="1" x14ac:dyDescent="0.2">
      <c r="B16" s="182">
        <v>5</v>
      </c>
      <c r="C16" s="215" t="s">
        <v>386</v>
      </c>
      <c r="D16" s="230">
        <v>1390</v>
      </c>
      <c r="E16" s="230">
        <v>1390</v>
      </c>
      <c r="F16" s="230">
        <v>1390</v>
      </c>
      <c r="G16" s="230">
        <v>1390</v>
      </c>
      <c r="H16" s="230">
        <v>1390</v>
      </c>
      <c r="I16" s="230">
        <v>1390</v>
      </c>
      <c r="J16" s="230">
        <v>1390</v>
      </c>
      <c r="K16" s="230">
        <v>1390</v>
      </c>
      <c r="L16" s="230">
        <v>1390</v>
      </c>
      <c r="M16" s="230">
        <v>1390</v>
      </c>
      <c r="N16" s="230">
        <v>1390</v>
      </c>
      <c r="O16" s="230"/>
      <c r="P16" s="230"/>
      <c r="Q16" s="230"/>
    </row>
    <row r="17" spans="1:17" s="82" customFormat="1" ht="20.100000000000001" customHeight="1" x14ac:dyDescent="0.2">
      <c r="A17" s="120" t="s">
        <v>304</v>
      </c>
      <c r="B17" s="182">
        <v>6</v>
      </c>
      <c r="C17" s="213" t="s">
        <v>387</v>
      </c>
      <c r="D17" s="230">
        <v>1073</v>
      </c>
      <c r="E17" s="230">
        <v>1073</v>
      </c>
      <c r="F17" s="230">
        <v>1073</v>
      </c>
      <c r="G17" s="230">
        <v>1073</v>
      </c>
      <c r="H17" s="230">
        <v>1073</v>
      </c>
      <c r="I17" s="230">
        <v>1073</v>
      </c>
      <c r="J17" s="230">
        <v>1073</v>
      </c>
      <c r="K17" s="230">
        <v>1073</v>
      </c>
      <c r="L17" s="230">
        <v>1073</v>
      </c>
      <c r="M17" s="230">
        <v>1073</v>
      </c>
      <c r="N17" s="230">
        <v>1073</v>
      </c>
      <c r="O17" s="230"/>
      <c r="P17" s="230"/>
      <c r="Q17" s="230"/>
    </row>
    <row r="18" spans="1:17" ht="20.100000000000001" customHeight="1" x14ac:dyDescent="0.2">
      <c r="B18" s="182">
        <v>7</v>
      </c>
      <c r="C18" s="215" t="s">
        <v>388</v>
      </c>
      <c r="D18" s="247">
        <v>1397</v>
      </c>
      <c r="E18" s="247">
        <v>1397</v>
      </c>
      <c r="F18" s="247">
        <v>1397</v>
      </c>
      <c r="G18" s="247">
        <v>1397</v>
      </c>
      <c r="H18" s="247">
        <v>1397</v>
      </c>
      <c r="I18" s="247">
        <v>1397</v>
      </c>
      <c r="J18" s="247">
        <v>1397</v>
      </c>
      <c r="K18" s="247">
        <v>1397</v>
      </c>
      <c r="L18" s="247">
        <v>1397</v>
      </c>
      <c r="M18" s="247">
        <v>1397</v>
      </c>
      <c r="N18" s="247">
        <v>1397</v>
      </c>
      <c r="O18" s="247"/>
      <c r="P18" s="247"/>
      <c r="Q18" s="247"/>
    </row>
    <row r="19" spans="1:17" ht="20.100000000000001" customHeight="1" x14ac:dyDescent="0.2">
      <c r="B19" s="182">
        <v>8</v>
      </c>
      <c r="C19" s="213" t="s">
        <v>389</v>
      </c>
      <c r="D19" s="247">
        <v>2093</v>
      </c>
      <c r="E19" s="247">
        <v>2093</v>
      </c>
      <c r="F19" s="247">
        <v>2093</v>
      </c>
      <c r="G19" s="247">
        <v>2093</v>
      </c>
      <c r="H19" s="247">
        <v>2093</v>
      </c>
      <c r="I19" s="247">
        <v>2093</v>
      </c>
      <c r="J19" s="247">
        <v>2093</v>
      </c>
      <c r="K19" s="247">
        <v>2093</v>
      </c>
      <c r="L19" s="247">
        <v>2093</v>
      </c>
      <c r="M19" s="247">
        <v>2093</v>
      </c>
      <c r="N19" s="247">
        <v>2093</v>
      </c>
      <c r="O19" s="247"/>
      <c r="P19" s="247"/>
      <c r="Q19" s="247"/>
    </row>
    <row r="20" spans="1:17" ht="20.100000000000001" customHeight="1" x14ac:dyDescent="0.2">
      <c r="B20" s="182">
        <v>9</v>
      </c>
      <c r="C20" s="213" t="s">
        <v>390</v>
      </c>
      <c r="D20" s="247">
        <v>1500</v>
      </c>
      <c r="E20" s="247">
        <v>1500</v>
      </c>
      <c r="F20" s="247">
        <v>1500</v>
      </c>
      <c r="G20" s="247">
        <v>1500</v>
      </c>
      <c r="H20" s="247">
        <v>1500</v>
      </c>
      <c r="I20" s="247">
        <v>1500</v>
      </c>
      <c r="J20" s="247">
        <v>1500</v>
      </c>
      <c r="K20" s="247">
        <v>1500</v>
      </c>
      <c r="L20" s="247">
        <v>1500</v>
      </c>
      <c r="M20" s="247">
        <v>1500</v>
      </c>
      <c r="N20" s="247">
        <v>1500</v>
      </c>
      <c r="O20" s="247"/>
      <c r="P20" s="247"/>
      <c r="Q20" s="247"/>
    </row>
    <row r="21" spans="1:17" ht="20.100000000000001" customHeight="1" x14ac:dyDescent="0.2">
      <c r="B21" s="182">
        <v>10</v>
      </c>
      <c r="C21" s="213" t="s">
        <v>391</v>
      </c>
      <c r="D21" s="247">
        <v>797</v>
      </c>
      <c r="E21" s="247">
        <v>797</v>
      </c>
      <c r="F21" s="247">
        <v>797</v>
      </c>
      <c r="G21" s="247">
        <v>797</v>
      </c>
      <c r="H21" s="247">
        <v>797</v>
      </c>
      <c r="I21" s="247">
        <v>797</v>
      </c>
      <c r="J21" s="247">
        <v>797</v>
      </c>
      <c r="K21" s="247">
        <v>797</v>
      </c>
      <c r="L21" s="247">
        <v>797</v>
      </c>
      <c r="M21" s="247">
        <v>797</v>
      </c>
      <c r="N21" s="247">
        <v>797</v>
      </c>
      <c r="O21" s="247"/>
      <c r="P21" s="247"/>
      <c r="Q21" s="247"/>
    </row>
    <row r="22" spans="1:17" ht="20.100000000000001" customHeight="1" x14ac:dyDescent="0.2">
      <c r="B22" s="182">
        <v>11</v>
      </c>
      <c r="C22" s="213" t="s">
        <v>392</v>
      </c>
      <c r="D22" s="247">
        <v>1905</v>
      </c>
      <c r="E22" s="247">
        <v>1905</v>
      </c>
      <c r="F22" s="247">
        <v>1905</v>
      </c>
      <c r="G22" s="247">
        <v>1905</v>
      </c>
      <c r="H22" s="247">
        <v>1905</v>
      </c>
      <c r="I22" s="247">
        <v>1905</v>
      </c>
      <c r="J22" s="247">
        <v>1905</v>
      </c>
      <c r="K22" s="247">
        <v>1905</v>
      </c>
      <c r="L22" s="247">
        <v>1905</v>
      </c>
      <c r="M22" s="247">
        <v>1905</v>
      </c>
      <c r="N22" s="247">
        <v>1905</v>
      </c>
      <c r="O22" s="247"/>
      <c r="P22" s="247"/>
      <c r="Q22" s="247"/>
    </row>
    <row r="23" spans="1:17" ht="20.100000000000001" customHeight="1" x14ac:dyDescent="0.2">
      <c r="B23" s="182">
        <v>12</v>
      </c>
      <c r="C23" s="213" t="s">
        <v>393</v>
      </c>
      <c r="D23" s="247">
        <v>1276</v>
      </c>
      <c r="E23" s="247">
        <v>1276</v>
      </c>
      <c r="F23" s="247">
        <v>1276</v>
      </c>
      <c r="G23" s="247">
        <v>1276</v>
      </c>
      <c r="H23" s="247">
        <v>1276</v>
      </c>
      <c r="I23" s="247">
        <v>1276</v>
      </c>
      <c r="J23" s="247">
        <v>1276</v>
      </c>
      <c r="K23" s="247">
        <v>1276</v>
      </c>
      <c r="L23" s="247">
        <v>1276</v>
      </c>
      <c r="M23" s="247">
        <v>1276</v>
      </c>
      <c r="N23" s="247">
        <v>1276</v>
      </c>
      <c r="O23" s="247"/>
      <c r="P23" s="247"/>
      <c r="Q23" s="247"/>
    </row>
    <row r="24" spans="1:17" ht="20.100000000000001" customHeight="1" x14ac:dyDescent="0.2">
      <c r="B24" s="182">
        <v>13</v>
      </c>
      <c r="C24" s="213" t="s">
        <v>394</v>
      </c>
      <c r="D24" s="247">
        <v>1023</v>
      </c>
      <c r="E24" s="247">
        <v>1023</v>
      </c>
      <c r="F24" s="247">
        <v>1023</v>
      </c>
      <c r="G24" s="247">
        <v>1023</v>
      </c>
      <c r="H24" s="247">
        <v>1023</v>
      </c>
      <c r="I24" s="247">
        <v>1023</v>
      </c>
      <c r="J24" s="247">
        <v>1023</v>
      </c>
      <c r="K24" s="247">
        <v>1023</v>
      </c>
      <c r="L24" s="247">
        <v>1023</v>
      </c>
      <c r="M24" s="247">
        <v>1023</v>
      </c>
      <c r="N24" s="247">
        <v>1023</v>
      </c>
      <c r="O24" s="247"/>
      <c r="P24" s="247"/>
      <c r="Q24" s="247"/>
    </row>
    <row r="25" spans="1:17" ht="20.100000000000001" customHeight="1" x14ac:dyDescent="0.2">
      <c r="B25" s="221" t="s">
        <v>18</v>
      </c>
      <c r="C25" s="221"/>
      <c r="D25" s="222">
        <f>SUM(D12:D24)</f>
        <v>17045</v>
      </c>
      <c r="E25" s="222">
        <f t="shared" ref="E25:Q25" si="0">SUM(E12:E24)</f>
        <v>17045</v>
      </c>
      <c r="F25" s="222">
        <f t="shared" si="0"/>
        <v>17045</v>
      </c>
      <c r="G25" s="222">
        <f t="shared" si="0"/>
        <v>17045</v>
      </c>
      <c r="H25" s="222">
        <f t="shared" si="0"/>
        <v>17045</v>
      </c>
      <c r="I25" s="222">
        <f t="shared" si="0"/>
        <v>17045</v>
      </c>
      <c r="J25" s="222">
        <f t="shared" si="0"/>
        <v>17045</v>
      </c>
      <c r="K25" s="222">
        <f t="shared" si="0"/>
        <v>17045</v>
      </c>
      <c r="L25" s="222">
        <f t="shared" si="0"/>
        <v>17045</v>
      </c>
      <c r="M25" s="222">
        <f t="shared" si="0"/>
        <v>17045</v>
      </c>
      <c r="N25" s="222">
        <f t="shared" ref="N25:P25" si="1">SUM(N12:N24)</f>
        <v>17045</v>
      </c>
      <c r="O25" s="222">
        <f t="shared" si="1"/>
        <v>0</v>
      </c>
      <c r="P25" s="222">
        <f t="shared" si="1"/>
        <v>0</v>
      </c>
      <c r="Q25" s="222">
        <f t="shared" si="0"/>
        <v>0</v>
      </c>
    </row>
    <row r="26" spans="1:17" ht="20.100000000000001" customHeight="1" x14ac:dyDescent="0.2">
      <c r="B26" s="335"/>
      <c r="C26" s="335"/>
      <c r="D26" s="486"/>
      <c r="E26" s="1140">
        <f>E25/D25</f>
        <v>1</v>
      </c>
      <c r="F26" s="486"/>
      <c r="G26" s="486"/>
      <c r="H26" s="486"/>
      <c r="I26" s="486"/>
      <c r="J26" s="486"/>
      <c r="K26" s="486"/>
      <c r="L26" s="486"/>
      <c r="M26" s="486"/>
      <c r="N26" s="1140">
        <f>N25/E25</f>
        <v>1</v>
      </c>
      <c r="O26" s="486"/>
      <c r="P26" s="486"/>
      <c r="Q26" s="486"/>
    </row>
    <row r="27" spans="1:17" ht="20.100000000000001" customHeight="1" x14ac:dyDescent="0.2">
      <c r="B27" s="335"/>
      <c r="C27" s="335"/>
      <c r="D27" s="486"/>
      <c r="E27" s="486"/>
      <c r="F27" s="486"/>
      <c r="G27" s="486"/>
      <c r="H27" s="486"/>
      <c r="I27" s="486"/>
      <c r="J27" s="486"/>
      <c r="K27" s="486"/>
      <c r="L27" s="486"/>
      <c r="M27" s="486"/>
      <c r="N27" s="486"/>
      <c r="O27" s="486"/>
      <c r="P27" s="486"/>
      <c r="Q27" s="486"/>
    </row>
    <row r="30" spans="1:17" x14ac:dyDescent="0.2">
      <c r="I30" s="1410" t="s">
        <v>620</v>
      </c>
      <c r="J30" s="1410"/>
      <c r="K30" s="1410"/>
      <c r="L30" s="1410"/>
      <c r="M30" s="1410"/>
      <c r="N30" s="1410"/>
      <c r="O30" s="1410"/>
      <c r="P30" s="1410"/>
      <c r="Q30" s="1410"/>
    </row>
    <row r="31" spans="1:17" x14ac:dyDescent="0.2">
      <c r="I31" s="1496" t="s">
        <v>13</v>
      </c>
      <c r="J31" s="1496"/>
      <c r="K31" s="1496"/>
      <c r="L31" s="1496"/>
      <c r="M31" s="1496"/>
      <c r="N31" s="1496"/>
      <c r="O31" s="1496"/>
      <c r="P31" s="1496"/>
      <c r="Q31" s="1496"/>
    </row>
    <row r="32" spans="1:17" x14ac:dyDescent="0.2">
      <c r="I32" s="1496" t="s">
        <v>87</v>
      </c>
      <c r="J32" s="1496"/>
      <c r="K32" s="1496"/>
      <c r="L32" s="1496"/>
      <c r="M32" s="1496"/>
      <c r="N32" s="1496"/>
      <c r="O32" s="1496"/>
      <c r="P32" s="1496"/>
      <c r="Q32" s="1496"/>
    </row>
    <row r="33" spans="2:17" x14ac:dyDescent="0.2">
      <c r="B33" s="110" t="s">
        <v>11</v>
      </c>
      <c r="I33" s="1572" t="s">
        <v>84</v>
      </c>
      <c r="J33" s="1572"/>
      <c r="K33" s="1572"/>
      <c r="L33" s="1572"/>
      <c r="M33" s="307"/>
      <c r="N33" s="640"/>
      <c r="O33" s="640"/>
      <c r="P33" s="640"/>
      <c r="Q33" s="307"/>
    </row>
  </sheetData>
  <mergeCells count="15">
    <mergeCell ref="I31:Q31"/>
    <mergeCell ref="I32:Q32"/>
    <mergeCell ref="B6:D6"/>
    <mergeCell ref="I33:L33"/>
    <mergeCell ref="I1:J1"/>
    <mergeCell ref="A2:Q2"/>
    <mergeCell ref="A3:Q3"/>
    <mergeCell ref="A4:Q4"/>
    <mergeCell ref="L8:Q8"/>
    <mergeCell ref="B9:B10"/>
    <mergeCell ref="C9:C10"/>
    <mergeCell ref="D9:D10"/>
    <mergeCell ref="E9:E10"/>
    <mergeCell ref="F9:Q9"/>
    <mergeCell ref="I30:Q30"/>
  </mergeCells>
  <printOptions horizontalCentered="1"/>
  <pageMargins left="0.43" right="0.33" top="0.23622047244094491" bottom="0" header="0.31496062992125984" footer="0.31496062992125984"/>
  <pageSetup paperSize="9" scale="7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FF00"/>
    <pageSetUpPr fitToPage="1"/>
  </sheetPr>
  <dimension ref="A1:R35"/>
  <sheetViews>
    <sheetView view="pageBreakPreview" topLeftCell="D11" zoomScale="89" zoomScaleSheetLayoutView="89" workbookViewId="0">
      <selection activeCell="I29" sqref="I29"/>
    </sheetView>
  </sheetViews>
  <sheetFormatPr defaultRowHeight="12.75" x14ac:dyDescent="0.2"/>
  <cols>
    <col min="1" max="1" width="2.42578125" style="110" customWidth="1"/>
    <col min="2" max="2" width="8.5703125" style="110" customWidth="1"/>
    <col min="3" max="3" width="26" style="110" customWidth="1"/>
    <col min="4" max="4" width="15.140625" style="110" customWidth="1"/>
    <col min="5" max="5" width="18.5703125" style="110" customWidth="1"/>
    <col min="6" max="17" width="10" style="110" customWidth="1"/>
    <col min="18" max="16384" width="9.140625" style="110"/>
  </cols>
  <sheetData>
    <row r="1" spans="1:17" x14ac:dyDescent="0.2">
      <c r="A1" s="110" t="s">
        <v>10</v>
      </c>
      <c r="I1" s="1443"/>
      <c r="J1" s="1443"/>
      <c r="M1" s="176" t="s">
        <v>679</v>
      </c>
      <c r="N1" s="176"/>
      <c r="O1" s="176"/>
      <c r="P1" s="176"/>
    </row>
    <row r="2" spans="1:17" s="113" customFormat="1" ht="15.75" x14ac:dyDescent="0.25">
      <c r="A2" s="1349" t="s">
        <v>0</v>
      </c>
      <c r="B2" s="1349"/>
      <c r="C2" s="1349"/>
      <c r="D2" s="1349"/>
      <c r="E2" s="1349"/>
      <c r="F2" s="1349"/>
      <c r="G2" s="1349"/>
      <c r="H2" s="1349"/>
      <c r="I2" s="1349"/>
      <c r="J2" s="1349"/>
      <c r="K2" s="1349"/>
      <c r="L2" s="1349"/>
      <c r="M2" s="1349"/>
      <c r="N2" s="1349"/>
      <c r="O2" s="1349"/>
      <c r="P2" s="1349"/>
      <c r="Q2" s="1349"/>
    </row>
    <row r="3" spans="1:17" s="113" customFormat="1" ht="20.25" customHeight="1" x14ac:dyDescent="0.25">
      <c r="A3" s="1349" t="s">
        <v>985</v>
      </c>
      <c r="B3" s="1349"/>
      <c r="C3" s="1349"/>
      <c r="D3" s="1349"/>
      <c r="E3" s="1349"/>
      <c r="F3" s="1349"/>
      <c r="G3" s="1349"/>
      <c r="H3" s="1349"/>
      <c r="I3" s="1349"/>
      <c r="J3" s="1349"/>
      <c r="K3" s="1349"/>
      <c r="L3" s="1349"/>
      <c r="M3" s="1349"/>
      <c r="N3" s="1349"/>
      <c r="O3" s="1349"/>
      <c r="P3" s="1349"/>
      <c r="Q3" s="1349"/>
    </row>
    <row r="4" spans="1:17" s="113" customFormat="1" ht="18" x14ac:dyDescent="0.25">
      <c r="A4" s="1343" t="s">
        <v>1018</v>
      </c>
      <c r="B4" s="1343"/>
      <c r="C4" s="1343"/>
      <c r="D4" s="1343"/>
      <c r="E4" s="1343"/>
      <c r="F4" s="1343"/>
      <c r="G4" s="1343"/>
      <c r="H4" s="1343"/>
      <c r="I4" s="1343"/>
      <c r="J4" s="1343"/>
      <c r="K4" s="1343"/>
      <c r="L4" s="1343"/>
      <c r="M4" s="1343"/>
      <c r="N4" s="1343"/>
      <c r="O4" s="1343"/>
      <c r="P4" s="1343"/>
      <c r="Q4" s="1343"/>
    </row>
    <row r="5" spans="1:17" s="113" customFormat="1" ht="18" x14ac:dyDescent="0.25">
      <c r="A5" s="721"/>
      <c r="B5" s="721"/>
      <c r="C5" s="721"/>
      <c r="D5" s="721"/>
      <c r="E5" s="721"/>
      <c r="F5" s="721"/>
      <c r="G5" s="721"/>
      <c r="H5" s="721"/>
      <c r="I5" s="721"/>
      <c r="J5" s="721"/>
      <c r="K5" s="721"/>
      <c r="L5" s="721"/>
      <c r="M5" s="721"/>
      <c r="N5" s="721"/>
      <c r="O5" s="721"/>
      <c r="P5" s="721"/>
      <c r="Q5" s="721"/>
    </row>
    <row r="6" spans="1:17" x14ac:dyDescent="0.2">
      <c r="B6" s="1206" t="s">
        <v>452</v>
      </c>
      <c r="C6" s="1206"/>
      <c r="D6" s="1206"/>
    </row>
    <row r="7" spans="1:17" x14ac:dyDescent="0.2">
      <c r="E7" s="115"/>
      <c r="F7" s="115"/>
      <c r="G7" s="115"/>
      <c r="H7" s="115"/>
      <c r="I7" s="115"/>
      <c r="J7" s="115"/>
      <c r="K7" s="115"/>
    </row>
    <row r="8" spans="1:17" ht="30" customHeight="1" x14ac:dyDescent="0.2">
      <c r="B8" s="1581" t="s">
        <v>807</v>
      </c>
      <c r="C8" s="1581"/>
      <c r="D8" s="1581"/>
      <c r="E8" s="1581"/>
      <c r="F8" s="1585" t="s">
        <v>809</v>
      </c>
      <c r="G8" s="1586"/>
      <c r="H8" s="1587"/>
    </row>
    <row r="9" spans="1:17" ht="24" customHeight="1" x14ac:dyDescent="0.2">
      <c r="B9" s="1582" t="s">
        <v>808</v>
      </c>
      <c r="C9" s="1583"/>
      <c r="D9" s="1583"/>
      <c r="E9" s="1584"/>
      <c r="F9" s="1585" t="s">
        <v>810</v>
      </c>
      <c r="G9" s="1586"/>
      <c r="H9" s="1587"/>
    </row>
    <row r="10" spans="1:17" s="116" customFormat="1" ht="15" customHeight="1" x14ac:dyDescent="0.2">
      <c r="A10" s="110"/>
      <c r="I10" s="110"/>
      <c r="J10" s="110"/>
      <c r="K10" s="110"/>
      <c r="L10" s="1314" t="s">
        <v>1059</v>
      </c>
      <c r="M10" s="1314"/>
      <c r="N10" s="1314"/>
      <c r="O10" s="1314"/>
      <c r="P10" s="1314"/>
      <c r="Q10" s="1314"/>
    </row>
    <row r="11" spans="1:17" s="116" customFormat="1" ht="20.25" customHeight="1" x14ac:dyDescent="0.2">
      <c r="A11" s="117"/>
      <c r="B11" s="1427" t="s">
        <v>2</v>
      </c>
      <c r="C11" s="1427" t="s">
        <v>3</v>
      </c>
      <c r="D11" s="1575" t="s">
        <v>293</v>
      </c>
      <c r="E11" s="1575" t="s">
        <v>680</v>
      </c>
      <c r="F11" s="1578" t="s">
        <v>742</v>
      </c>
      <c r="G11" s="1579"/>
      <c r="H11" s="1579"/>
      <c r="I11" s="1579"/>
      <c r="J11" s="1579"/>
      <c r="K11" s="1579"/>
      <c r="L11" s="1579"/>
      <c r="M11" s="1579"/>
      <c r="N11" s="1579"/>
      <c r="O11" s="1579"/>
      <c r="P11" s="1579"/>
      <c r="Q11" s="1580"/>
    </row>
    <row r="12" spans="1:17" s="116" customFormat="1" ht="54" customHeight="1" x14ac:dyDescent="0.25">
      <c r="A12" s="118"/>
      <c r="B12" s="1574"/>
      <c r="C12" s="1574"/>
      <c r="D12" s="1576"/>
      <c r="E12" s="1576"/>
      <c r="F12" s="257" t="s">
        <v>295</v>
      </c>
      <c r="G12" s="257" t="s">
        <v>296</v>
      </c>
      <c r="H12" s="257" t="s">
        <v>1184</v>
      </c>
      <c r="I12" s="257" t="s">
        <v>1185</v>
      </c>
      <c r="J12" s="257" t="s">
        <v>299</v>
      </c>
      <c r="K12" s="257" t="s">
        <v>300</v>
      </c>
      <c r="L12" s="257" t="s">
        <v>301</v>
      </c>
      <c r="M12" s="257" t="s">
        <v>302</v>
      </c>
      <c r="N12" s="257" t="s">
        <v>303</v>
      </c>
      <c r="O12" s="257" t="s">
        <v>753</v>
      </c>
      <c r="P12" s="257" t="s">
        <v>754</v>
      </c>
      <c r="Q12" s="257" t="s">
        <v>755</v>
      </c>
    </row>
    <row r="13" spans="1:17" s="116" customFormat="1" ht="12.75" customHeight="1" x14ac:dyDescent="0.2">
      <c r="B13" s="258">
        <v>1</v>
      </c>
      <c r="C13" s="258">
        <v>2</v>
      </c>
      <c r="D13" s="258">
        <v>3</v>
      </c>
      <c r="E13" s="258">
        <v>4</v>
      </c>
      <c r="F13" s="258">
        <v>5</v>
      </c>
      <c r="G13" s="258">
        <v>6</v>
      </c>
      <c r="H13" s="258">
        <v>7</v>
      </c>
      <c r="I13" s="258">
        <v>8</v>
      </c>
      <c r="J13" s="258">
        <v>9</v>
      </c>
      <c r="K13" s="258">
        <v>10</v>
      </c>
      <c r="L13" s="258">
        <v>11</v>
      </c>
      <c r="M13" s="258">
        <v>12</v>
      </c>
      <c r="N13" s="258">
        <v>13</v>
      </c>
      <c r="O13" s="258">
        <v>14</v>
      </c>
      <c r="P13" s="258">
        <v>15</v>
      </c>
      <c r="Q13" s="258">
        <v>16</v>
      </c>
    </row>
    <row r="14" spans="1:17" ht="20.100000000000001" customHeight="1" x14ac:dyDescent="0.2">
      <c r="B14" s="182">
        <v>1</v>
      </c>
      <c r="C14" s="213" t="s">
        <v>382</v>
      </c>
      <c r="D14" s="247">
        <v>1762</v>
      </c>
      <c r="E14" s="247">
        <v>1762</v>
      </c>
      <c r="F14" s="247">
        <v>862</v>
      </c>
      <c r="G14" s="247">
        <v>1121</v>
      </c>
      <c r="H14" s="247">
        <v>158</v>
      </c>
      <c r="I14" s="247">
        <v>1530</v>
      </c>
      <c r="J14" s="247">
        <v>1624</v>
      </c>
      <c r="K14" s="247">
        <v>1528</v>
      </c>
      <c r="L14" s="247">
        <v>1361</v>
      </c>
      <c r="M14" s="247">
        <v>1586</v>
      </c>
      <c r="N14" s="247">
        <v>1686</v>
      </c>
      <c r="O14" s="247"/>
      <c r="P14" s="247"/>
      <c r="Q14" s="247"/>
    </row>
    <row r="15" spans="1:17" ht="20.100000000000001" customHeight="1" x14ac:dyDescent="0.2">
      <c r="A15" s="119"/>
      <c r="B15" s="182">
        <v>2</v>
      </c>
      <c r="C15" s="213" t="s">
        <v>383</v>
      </c>
      <c r="D15" s="247">
        <v>791</v>
      </c>
      <c r="E15" s="247">
        <v>791</v>
      </c>
      <c r="F15" s="247">
        <v>310</v>
      </c>
      <c r="G15" s="247">
        <v>335</v>
      </c>
      <c r="H15" s="247">
        <v>18</v>
      </c>
      <c r="I15" s="247">
        <v>529</v>
      </c>
      <c r="J15" s="247">
        <v>370</v>
      </c>
      <c r="K15" s="247">
        <v>367</v>
      </c>
      <c r="L15" s="247">
        <v>324</v>
      </c>
      <c r="M15" s="247">
        <v>341</v>
      </c>
      <c r="N15" s="247">
        <v>372</v>
      </c>
      <c r="O15" s="247"/>
      <c r="P15" s="247"/>
      <c r="Q15" s="247"/>
    </row>
    <row r="16" spans="1:17" ht="20.100000000000001" customHeight="1" x14ac:dyDescent="0.2">
      <c r="B16" s="182">
        <v>3</v>
      </c>
      <c r="C16" s="213" t="s">
        <v>384</v>
      </c>
      <c r="D16" s="247">
        <v>1356</v>
      </c>
      <c r="E16" s="247">
        <v>1356</v>
      </c>
      <c r="F16" s="247">
        <v>963</v>
      </c>
      <c r="G16" s="247">
        <v>989</v>
      </c>
      <c r="H16" s="247">
        <v>72</v>
      </c>
      <c r="I16" s="247">
        <v>949</v>
      </c>
      <c r="J16" s="247">
        <v>986</v>
      </c>
      <c r="K16" s="247">
        <v>895</v>
      </c>
      <c r="L16" s="247">
        <v>813</v>
      </c>
      <c r="M16" s="247">
        <v>820</v>
      </c>
      <c r="N16" s="247">
        <v>775</v>
      </c>
      <c r="O16" s="247"/>
      <c r="P16" s="247"/>
      <c r="Q16" s="247"/>
    </row>
    <row r="17" spans="1:18" s="82" customFormat="1" ht="20.100000000000001" customHeight="1" x14ac:dyDescent="0.2">
      <c r="B17" s="182">
        <v>4</v>
      </c>
      <c r="C17" s="213" t="s">
        <v>385</v>
      </c>
      <c r="D17" s="247">
        <v>682</v>
      </c>
      <c r="E17" s="247">
        <v>682</v>
      </c>
      <c r="F17" s="247">
        <v>507</v>
      </c>
      <c r="G17" s="247">
        <v>543</v>
      </c>
      <c r="H17" s="247">
        <v>184</v>
      </c>
      <c r="I17" s="247">
        <v>563</v>
      </c>
      <c r="J17" s="247">
        <v>567</v>
      </c>
      <c r="K17" s="247">
        <v>552</v>
      </c>
      <c r="L17" s="247">
        <v>462</v>
      </c>
      <c r="M17" s="247">
        <v>517</v>
      </c>
      <c r="N17" s="247">
        <v>478</v>
      </c>
      <c r="O17" s="247"/>
      <c r="P17" s="247"/>
      <c r="Q17" s="247"/>
      <c r="R17" s="110"/>
    </row>
    <row r="18" spans="1:18" s="82" customFormat="1" ht="20.100000000000001" customHeight="1" x14ac:dyDescent="0.2">
      <c r="B18" s="182">
        <v>5</v>
      </c>
      <c r="C18" s="215" t="s">
        <v>386</v>
      </c>
      <c r="D18" s="230">
        <v>1390</v>
      </c>
      <c r="E18" s="230">
        <v>1390</v>
      </c>
      <c r="F18" s="230">
        <v>518</v>
      </c>
      <c r="G18" s="230">
        <v>572</v>
      </c>
      <c r="H18" s="230">
        <v>42</v>
      </c>
      <c r="I18" s="230">
        <v>934</v>
      </c>
      <c r="J18" s="230">
        <v>588</v>
      </c>
      <c r="K18" s="230">
        <v>518</v>
      </c>
      <c r="L18" s="230">
        <v>503</v>
      </c>
      <c r="M18" s="230">
        <v>507</v>
      </c>
      <c r="N18" s="230">
        <v>480</v>
      </c>
      <c r="O18" s="230"/>
      <c r="P18" s="230"/>
      <c r="Q18" s="230"/>
    </row>
    <row r="19" spans="1:18" s="82" customFormat="1" ht="20.100000000000001" customHeight="1" x14ac:dyDescent="0.2">
      <c r="A19" s="120" t="s">
        <v>304</v>
      </c>
      <c r="B19" s="182">
        <v>6</v>
      </c>
      <c r="C19" s="213" t="s">
        <v>387</v>
      </c>
      <c r="D19" s="230">
        <v>1073</v>
      </c>
      <c r="E19" s="230">
        <v>1073</v>
      </c>
      <c r="F19" s="247">
        <v>536</v>
      </c>
      <c r="G19" s="247">
        <v>599</v>
      </c>
      <c r="H19" s="247">
        <v>1</v>
      </c>
      <c r="I19" s="247">
        <v>615</v>
      </c>
      <c r="J19" s="247">
        <v>598</v>
      </c>
      <c r="K19" s="247">
        <v>571</v>
      </c>
      <c r="L19" s="247">
        <v>539</v>
      </c>
      <c r="M19" s="247">
        <v>566</v>
      </c>
      <c r="N19" s="247">
        <v>530</v>
      </c>
      <c r="O19" s="230"/>
      <c r="P19" s="230"/>
      <c r="Q19" s="230"/>
    </row>
    <row r="20" spans="1:18" ht="20.100000000000001" customHeight="1" x14ac:dyDescent="0.2">
      <c r="B20" s="182">
        <v>7</v>
      </c>
      <c r="C20" s="215" t="s">
        <v>388</v>
      </c>
      <c r="D20" s="247">
        <v>1397</v>
      </c>
      <c r="E20" s="247">
        <v>1397</v>
      </c>
      <c r="F20" s="247">
        <v>764</v>
      </c>
      <c r="G20" s="247">
        <v>823</v>
      </c>
      <c r="H20" s="247">
        <v>157</v>
      </c>
      <c r="I20" s="247">
        <v>774</v>
      </c>
      <c r="J20" s="247">
        <v>804</v>
      </c>
      <c r="K20" s="247">
        <v>725</v>
      </c>
      <c r="L20" s="247">
        <v>644</v>
      </c>
      <c r="M20" s="247">
        <v>628</v>
      </c>
      <c r="N20" s="247">
        <v>598</v>
      </c>
      <c r="O20" s="247"/>
      <c r="P20" s="247"/>
      <c r="Q20" s="247"/>
    </row>
    <row r="21" spans="1:18" ht="20.100000000000001" customHeight="1" x14ac:dyDescent="0.2">
      <c r="B21" s="182">
        <v>8</v>
      </c>
      <c r="C21" s="213" t="s">
        <v>389</v>
      </c>
      <c r="D21" s="247">
        <v>2093</v>
      </c>
      <c r="E21" s="247">
        <v>2093</v>
      </c>
      <c r="F21" s="230">
        <v>1306</v>
      </c>
      <c r="G21" s="230">
        <v>1421</v>
      </c>
      <c r="H21" s="230">
        <v>12</v>
      </c>
      <c r="I21" s="230">
        <v>1401</v>
      </c>
      <c r="J21" s="230">
        <v>1534</v>
      </c>
      <c r="K21" s="230">
        <v>1314</v>
      </c>
      <c r="L21" s="230">
        <v>1166</v>
      </c>
      <c r="M21" s="230">
        <v>1270</v>
      </c>
      <c r="N21" s="230">
        <v>1168</v>
      </c>
      <c r="O21" s="247"/>
      <c r="P21" s="247"/>
      <c r="Q21" s="247"/>
    </row>
    <row r="22" spans="1:18" ht="20.100000000000001" customHeight="1" x14ac:dyDescent="0.2">
      <c r="B22" s="182">
        <v>9</v>
      </c>
      <c r="C22" s="213" t="s">
        <v>390</v>
      </c>
      <c r="D22" s="247">
        <v>1500</v>
      </c>
      <c r="E22" s="247">
        <v>1500</v>
      </c>
      <c r="F22" s="247">
        <v>427</v>
      </c>
      <c r="G22" s="247">
        <v>462</v>
      </c>
      <c r="H22" s="247">
        <v>121</v>
      </c>
      <c r="I22" s="247">
        <v>1180</v>
      </c>
      <c r="J22" s="247">
        <v>432</v>
      </c>
      <c r="K22" s="247">
        <v>375</v>
      </c>
      <c r="L22" s="247">
        <v>293</v>
      </c>
      <c r="M22" s="247">
        <v>318</v>
      </c>
      <c r="N22" s="247">
        <v>287</v>
      </c>
      <c r="O22" s="247"/>
      <c r="P22" s="247"/>
      <c r="Q22" s="247"/>
    </row>
    <row r="23" spans="1:18" ht="20.100000000000001" customHeight="1" x14ac:dyDescent="0.2">
      <c r="B23" s="182">
        <v>10</v>
      </c>
      <c r="C23" s="213" t="s">
        <v>391</v>
      </c>
      <c r="D23" s="247">
        <v>797</v>
      </c>
      <c r="E23" s="247">
        <v>797</v>
      </c>
      <c r="F23" s="247">
        <v>431</v>
      </c>
      <c r="G23" s="247">
        <v>516</v>
      </c>
      <c r="H23" s="247">
        <v>1</v>
      </c>
      <c r="I23" s="247">
        <v>494</v>
      </c>
      <c r="J23" s="247">
        <v>517</v>
      </c>
      <c r="K23" s="247">
        <v>513</v>
      </c>
      <c r="L23" s="247">
        <v>430</v>
      </c>
      <c r="M23" s="247">
        <v>444</v>
      </c>
      <c r="N23" s="247">
        <v>435</v>
      </c>
      <c r="O23" s="247"/>
      <c r="P23" s="247"/>
      <c r="Q23" s="247"/>
    </row>
    <row r="24" spans="1:18" ht="20.100000000000001" customHeight="1" x14ac:dyDescent="0.2">
      <c r="B24" s="182">
        <v>11</v>
      </c>
      <c r="C24" s="213" t="s">
        <v>392</v>
      </c>
      <c r="D24" s="247">
        <v>1905</v>
      </c>
      <c r="E24" s="247">
        <v>1905</v>
      </c>
      <c r="F24" s="247">
        <v>1627</v>
      </c>
      <c r="G24" s="247">
        <v>1675</v>
      </c>
      <c r="H24" s="247">
        <v>22</v>
      </c>
      <c r="I24" s="247">
        <v>1672</v>
      </c>
      <c r="J24" s="247">
        <v>1750</v>
      </c>
      <c r="K24" s="247">
        <v>1660</v>
      </c>
      <c r="L24" s="247">
        <v>1504</v>
      </c>
      <c r="M24" s="247">
        <v>1597</v>
      </c>
      <c r="N24" s="247">
        <v>1500</v>
      </c>
      <c r="O24" s="247"/>
      <c r="P24" s="247"/>
      <c r="Q24" s="247"/>
    </row>
    <row r="25" spans="1:18" ht="20.100000000000001" customHeight="1" x14ac:dyDescent="0.2">
      <c r="B25" s="182">
        <v>12</v>
      </c>
      <c r="C25" s="213" t="s">
        <v>393</v>
      </c>
      <c r="D25" s="247">
        <v>1276</v>
      </c>
      <c r="E25" s="247">
        <v>1276</v>
      </c>
      <c r="F25" s="247">
        <v>616</v>
      </c>
      <c r="G25" s="247">
        <v>731</v>
      </c>
      <c r="H25" s="247">
        <v>2</v>
      </c>
      <c r="I25" s="247">
        <v>735</v>
      </c>
      <c r="J25" s="247">
        <v>829</v>
      </c>
      <c r="K25" s="247">
        <v>726</v>
      </c>
      <c r="L25" s="247">
        <v>634</v>
      </c>
      <c r="M25" s="247">
        <v>662</v>
      </c>
      <c r="N25" s="247">
        <v>595</v>
      </c>
      <c r="O25" s="247"/>
      <c r="P25" s="247"/>
      <c r="Q25" s="247"/>
    </row>
    <row r="26" spans="1:18" ht="20.100000000000001" customHeight="1" x14ac:dyDescent="0.2">
      <c r="B26" s="182">
        <v>13</v>
      </c>
      <c r="C26" s="213" t="s">
        <v>394</v>
      </c>
      <c r="D26" s="247">
        <v>1023</v>
      </c>
      <c r="E26" s="247">
        <v>1023</v>
      </c>
      <c r="F26" s="247">
        <v>416</v>
      </c>
      <c r="G26" s="247">
        <v>496</v>
      </c>
      <c r="H26" s="247">
        <v>23</v>
      </c>
      <c r="I26" s="247">
        <v>608</v>
      </c>
      <c r="J26" s="247">
        <v>543</v>
      </c>
      <c r="K26" s="247">
        <v>555</v>
      </c>
      <c r="L26" s="247">
        <v>499</v>
      </c>
      <c r="M26" s="247">
        <v>511</v>
      </c>
      <c r="N26" s="247">
        <v>505</v>
      </c>
      <c r="O26" s="247"/>
      <c r="P26" s="247"/>
      <c r="Q26" s="247"/>
    </row>
    <row r="27" spans="1:18" ht="20.100000000000001" customHeight="1" x14ac:dyDescent="0.2">
      <c r="B27" s="221" t="s">
        <v>18</v>
      </c>
      <c r="C27" s="221"/>
      <c r="D27" s="222">
        <f>SUM(D14:D26)</f>
        <v>17045</v>
      </c>
      <c r="E27" s="222">
        <f t="shared" ref="E27:M27" si="0">SUM(E14:E26)</f>
        <v>17045</v>
      </c>
      <c r="F27" s="222">
        <f t="shared" si="0"/>
        <v>9283</v>
      </c>
      <c r="G27" s="222">
        <f t="shared" si="0"/>
        <v>10283</v>
      </c>
      <c r="H27" s="222">
        <f t="shared" si="0"/>
        <v>813</v>
      </c>
      <c r="I27" s="222">
        <f t="shared" si="0"/>
        <v>11984</v>
      </c>
      <c r="J27" s="222">
        <f t="shared" si="0"/>
        <v>11142</v>
      </c>
      <c r="K27" s="222">
        <f t="shared" si="0"/>
        <v>10299</v>
      </c>
      <c r="L27" s="222">
        <f t="shared" si="0"/>
        <v>9172</v>
      </c>
      <c r="M27" s="222">
        <f t="shared" si="0"/>
        <v>9767</v>
      </c>
      <c r="N27" s="222">
        <f>SUM(N14:N26)</f>
        <v>9409</v>
      </c>
      <c r="O27" s="222">
        <f>SUM(O14:O26)</f>
        <v>0</v>
      </c>
      <c r="P27" s="222">
        <f>SUM(P14:P26)</f>
        <v>0</v>
      </c>
      <c r="Q27" s="222">
        <f>SUM(Q14:Q26)</f>
        <v>0</v>
      </c>
    </row>
    <row r="28" spans="1:18" ht="20.100000000000001" customHeight="1" x14ac:dyDescent="0.2">
      <c r="B28" s="335"/>
      <c r="C28" s="335"/>
      <c r="D28" s="486"/>
      <c r="E28" s="486"/>
      <c r="F28" s="486"/>
      <c r="G28" s="486"/>
      <c r="H28" s="486"/>
      <c r="I28" s="1141">
        <f>I27/D27</f>
        <v>0.70308008213552364</v>
      </c>
      <c r="J28" s="486"/>
      <c r="K28" s="486"/>
      <c r="L28" s="486"/>
      <c r="M28" s="486"/>
      <c r="N28" s="486"/>
      <c r="O28" s="486"/>
      <c r="P28" s="486"/>
      <c r="Q28" s="486"/>
    </row>
    <row r="29" spans="1:18" ht="20.100000000000001" customHeight="1" x14ac:dyDescent="0.2">
      <c r="B29" s="335"/>
      <c r="C29" s="335"/>
      <c r="D29" s="486"/>
      <c r="E29" s="486"/>
      <c r="F29" s="1773">
        <v>9128</v>
      </c>
      <c r="O29" s="486"/>
      <c r="P29" s="486"/>
      <c r="Q29" s="486"/>
    </row>
    <row r="30" spans="1:18" x14ac:dyDescent="0.2">
      <c r="F30" s="1774">
        <f>F29/E27</f>
        <v>0.53552361396303905</v>
      </c>
    </row>
    <row r="32" spans="1:18" x14ac:dyDescent="0.2">
      <c r="I32" s="1410" t="s">
        <v>620</v>
      </c>
      <c r="J32" s="1410"/>
      <c r="K32" s="1410"/>
      <c r="L32" s="1410"/>
      <c r="M32" s="1410"/>
      <c r="N32" s="1410"/>
      <c r="O32" s="1410"/>
      <c r="P32" s="1410"/>
      <c r="Q32" s="1410"/>
    </row>
    <row r="33" spans="2:17" x14ac:dyDescent="0.2">
      <c r="I33" s="1496" t="s">
        <v>13</v>
      </c>
      <c r="J33" s="1496"/>
      <c r="K33" s="1496"/>
      <c r="L33" s="1496"/>
      <c r="M33" s="1496"/>
      <c r="N33" s="1496"/>
      <c r="O33" s="1496"/>
      <c r="P33" s="1496"/>
      <c r="Q33" s="1496"/>
    </row>
    <row r="34" spans="2:17" x14ac:dyDescent="0.2">
      <c r="I34" s="1496" t="s">
        <v>87</v>
      </c>
      <c r="J34" s="1496"/>
      <c r="K34" s="1496"/>
      <c r="L34" s="1496"/>
      <c r="M34" s="1496"/>
      <c r="N34" s="1496"/>
      <c r="O34" s="1496"/>
      <c r="P34" s="1496"/>
      <c r="Q34" s="1496"/>
    </row>
    <row r="35" spans="2:17" x14ac:dyDescent="0.2">
      <c r="B35" s="110" t="s">
        <v>11</v>
      </c>
      <c r="I35" s="1572" t="s">
        <v>84</v>
      </c>
      <c r="J35" s="1572"/>
      <c r="K35" s="1572"/>
      <c r="L35" s="1572"/>
      <c r="M35" s="307"/>
      <c r="N35" s="640"/>
      <c r="O35" s="640"/>
      <c r="P35" s="640"/>
      <c r="Q35" s="307"/>
    </row>
  </sheetData>
  <mergeCells count="19">
    <mergeCell ref="L10:Q10"/>
    <mergeCell ref="I1:J1"/>
    <mergeCell ref="A2:Q2"/>
    <mergeCell ref="A3:Q3"/>
    <mergeCell ref="A4:Q4"/>
    <mergeCell ref="B6:D6"/>
    <mergeCell ref="B8:E8"/>
    <mergeCell ref="B9:E9"/>
    <mergeCell ref="F9:H9"/>
    <mergeCell ref="F8:H8"/>
    <mergeCell ref="I33:Q33"/>
    <mergeCell ref="I34:Q34"/>
    <mergeCell ref="I35:L35"/>
    <mergeCell ref="B11:B12"/>
    <mergeCell ref="C11:C12"/>
    <mergeCell ref="D11:D12"/>
    <mergeCell ref="E11:E12"/>
    <mergeCell ref="I32:Q32"/>
    <mergeCell ref="F11:Q11"/>
  </mergeCells>
  <printOptions horizontalCentered="1"/>
  <pageMargins left="0.43" right="0.33" top="0.23622047244094491" bottom="0" header="0.31496062992125984" footer="0.31496062992125984"/>
  <pageSetup paperSize="9" scale="7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FF00"/>
  </sheetPr>
  <dimension ref="A1:M30"/>
  <sheetViews>
    <sheetView view="pageBreakPreview" topLeftCell="A10" zoomScale="106" zoomScaleNormal="100" zoomScaleSheetLayoutView="106" workbookViewId="0">
      <selection activeCell="E26" sqref="E26"/>
    </sheetView>
  </sheetViews>
  <sheetFormatPr defaultColWidth="10.140625" defaultRowHeight="12.75" x14ac:dyDescent="0.2"/>
  <cols>
    <col min="1" max="1" width="7" customWidth="1"/>
    <col min="2" max="2" width="16.42578125" customWidth="1"/>
    <col min="3" max="3" width="10.140625" customWidth="1"/>
    <col min="4" max="4" width="8.7109375" customWidth="1"/>
    <col min="5" max="8" width="10.140625" customWidth="1"/>
    <col min="9" max="9" width="13" customWidth="1"/>
    <col min="10" max="10" width="10.28515625" customWidth="1"/>
    <col min="11" max="11" width="11.85546875" customWidth="1"/>
    <col min="12" max="12" width="10.140625" customWidth="1"/>
  </cols>
  <sheetData>
    <row r="1" spans="1:13" ht="16.5" x14ac:dyDescent="0.3">
      <c r="H1" s="1597" t="s">
        <v>660</v>
      </c>
      <c r="I1" s="1597"/>
      <c r="J1" s="1597"/>
      <c r="K1" s="1597"/>
      <c r="L1" s="1597"/>
      <c r="M1" s="1597"/>
    </row>
    <row r="2" spans="1:13" ht="18" customHeight="1" x14ac:dyDescent="0.35">
      <c r="A2" s="1451" t="s">
        <v>0</v>
      </c>
      <c r="B2" s="1451"/>
      <c r="C2" s="1451"/>
      <c r="D2" s="1451"/>
      <c r="E2" s="1451"/>
      <c r="F2" s="1451"/>
      <c r="G2" s="1451"/>
      <c r="H2" s="1451"/>
      <c r="I2" s="1451"/>
      <c r="J2" s="1451"/>
      <c r="K2" s="1451"/>
      <c r="L2" s="1451"/>
      <c r="M2" s="1451"/>
    </row>
    <row r="3" spans="1:13" ht="21" x14ac:dyDescent="0.35">
      <c r="A3" s="1453" t="s">
        <v>985</v>
      </c>
      <c r="B3" s="1453"/>
      <c r="C3" s="1453"/>
      <c r="D3" s="1453"/>
      <c r="E3" s="1453"/>
      <c r="F3" s="1453"/>
      <c r="G3" s="1453"/>
      <c r="H3" s="1453"/>
      <c r="I3" s="1453"/>
      <c r="J3" s="1453"/>
      <c r="K3" s="1453"/>
      <c r="L3" s="1453"/>
      <c r="M3" s="1453"/>
    </row>
    <row r="4" spans="1:13" s="310" customFormat="1" ht="21" x14ac:dyDescent="0.2">
      <c r="A4" s="1598" t="s">
        <v>659</v>
      </c>
      <c r="B4" s="1598"/>
      <c r="C4" s="1598"/>
      <c r="D4" s="1598"/>
      <c r="E4" s="1598"/>
      <c r="F4" s="1598"/>
      <c r="G4" s="1598"/>
      <c r="H4" s="1598"/>
      <c r="I4" s="1598"/>
      <c r="J4" s="1598"/>
      <c r="K4" s="1598"/>
      <c r="L4" s="1598"/>
      <c r="M4" s="1598"/>
    </row>
    <row r="5" spans="1:13" x14ac:dyDescent="0.2">
      <c r="A5" s="1378" t="s">
        <v>571</v>
      </c>
      <c r="B5" s="1378"/>
      <c r="C5" s="1378"/>
      <c r="D5" s="1378"/>
      <c r="E5" s="1378"/>
      <c r="F5" s="1378"/>
      <c r="G5" s="1378"/>
      <c r="H5" s="1304" t="s">
        <v>1059</v>
      </c>
      <c r="I5" s="1304"/>
      <c r="J5" s="1304"/>
      <c r="K5" s="1304"/>
      <c r="L5" s="1304"/>
      <c r="M5" s="1304"/>
    </row>
    <row r="6" spans="1:13" x14ac:dyDescent="0.2">
      <c r="A6" s="1588" t="s">
        <v>74</v>
      </c>
      <c r="B6" s="1588" t="s">
        <v>316</v>
      </c>
      <c r="C6" s="1591" t="s">
        <v>532</v>
      </c>
      <c r="D6" s="1592"/>
      <c r="E6" s="1592"/>
      <c r="F6" s="1592"/>
      <c r="G6" s="1593"/>
      <c r="H6" s="1413" t="s">
        <v>533</v>
      </c>
      <c r="I6" s="1413"/>
      <c r="J6" s="1413"/>
      <c r="K6" s="1413"/>
      <c r="L6" s="1413"/>
      <c r="M6" s="1414" t="s">
        <v>317</v>
      </c>
    </row>
    <row r="7" spans="1:13" x14ac:dyDescent="0.2">
      <c r="A7" s="1589"/>
      <c r="B7" s="1589"/>
      <c r="C7" s="1594"/>
      <c r="D7" s="1595"/>
      <c r="E7" s="1595"/>
      <c r="F7" s="1595"/>
      <c r="G7" s="1596"/>
      <c r="H7" s="1413"/>
      <c r="I7" s="1413"/>
      <c r="J7" s="1413"/>
      <c r="K7" s="1413"/>
      <c r="L7" s="1413"/>
      <c r="M7" s="1415"/>
    </row>
    <row r="8" spans="1:13" x14ac:dyDescent="0.2">
      <c r="A8" s="1589"/>
      <c r="B8" s="1589"/>
      <c r="C8" s="1594"/>
      <c r="D8" s="1595"/>
      <c r="E8" s="1595"/>
      <c r="F8" s="1595"/>
      <c r="G8" s="1596"/>
      <c r="H8" s="1413"/>
      <c r="I8" s="1413"/>
      <c r="J8" s="1413"/>
      <c r="K8" s="1413"/>
      <c r="L8" s="1413"/>
      <c r="M8" s="1415"/>
    </row>
    <row r="9" spans="1:13" ht="71.25" x14ac:dyDescent="0.2">
      <c r="A9" s="1590"/>
      <c r="B9" s="1590"/>
      <c r="C9" s="288" t="s">
        <v>318</v>
      </c>
      <c r="D9" s="288" t="s">
        <v>319</v>
      </c>
      <c r="E9" s="288" t="s">
        <v>320</v>
      </c>
      <c r="F9" s="288" t="s">
        <v>321</v>
      </c>
      <c r="G9" s="288" t="s">
        <v>322</v>
      </c>
      <c r="H9" s="289" t="s">
        <v>534</v>
      </c>
      <c r="I9" s="289" t="s">
        <v>535</v>
      </c>
      <c r="J9" s="289" t="s">
        <v>536</v>
      </c>
      <c r="K9" s="289" t="s">
        <v>537</v>
      </c>
      <c r="L9" s="289" t="s">
        <v>47</v>
      </c>
      <c r="M9" s="1416"/>
    </row>
    <row r="10" spans="1:13" ht="15" x14ac:dyDescent="0.25">
      <c r="A10" s="282">
        <v>1</v>
      </c>
      <c r="B10" s="282">
        <v>2</v>
      </c>
      <c r="C10" s="282">
        <v>3</v>
      </c>
      <c r="D10" s="282">
        <v>4</v>
      </c>
      <c r="E10" s="282">
        <v>5</v>
      </c>
      <c r="F10" s="282">
        <v>6</v>
      </c>
      <c r="G10" s="282">
        <v>7</v>
      </c>
      <c r="H10" s="282">
        <v>8</v>
      </c>
      <c r="I10" s="282">
        <v>9</v>
      </c>
      <c r="J10" s="282">
        <v>10</v>
      </c>
      <c r="K10" s="282">
        <v>11</v>
      </c>
      <c r="L10" s="282">
        <v>12</v>
      </c>
      <c r="M10" s="282">
        <v>13</v>
      </c>
    </row>
    <row r="11" spans="1:13" ht="15" x14ac:dyDescent="0.2">
      <c r="A11" s="206">
        <v>1</v>
      </c>
      <c r="B11" s="213" t="s">
        <v>382</v>
      </c>
      <c r="C11" s="308">
        <v>0</v>
      </c>
      <c r="D11" s="308">
        <v>0</v>
      </c>
      <c r="E11" s="308">
        <v>0</v>
      </c>
      <c r="F11" s="308">
        <v>0</v>
      </c>
      <c r="G11" s="308">
        <v>0</v>
      </c>
      <c r="H11" s="308">
        <v>0</v>
      </c>
      <c r="I11" s="308">
        <v>0</v>
      </c>
      <c r="J11" s="308">
        <v>0</v>
      </c>
      <c r="K11" s="308">
        <v>0</v>
      </c>
      <c r="L11" s="308">
        <v>0</v>
      </c>
      <c r="M11" s="283"/>
    </row>
    <row r="12" spans="1:13" ht="15" x14ac:dyDescent="0.2">
      <c r="A12" s="206">
        <v>2</v>
      </c>
      <c r="B12" s="213" t="s">
        <v>383</v>
      </c>
      <c r="C12" s="308">
        <v>0</v>
      </c>
      <c r="D12" s="308">
        <v>0</v>
      </c>
      <c r="E12" s="308">
        <v>0</v>
      </c>
      <c r="F12" s="308">
        <v>0</v>
      </c>
      <c r="G12" s="308">
        <v>0</v>
      </c>
      <c r="H12" s="308">
        <v>0</v>
      </c>
      <c r="I12" s="308">
        <v>0</v>
      </c>
      <c r="J12" s="308">
        <v>0</v>
      </c>
      <c r="K12" s="308">
        <v>0</v>
      </c>
      <c r="L12" s="308">
        <v>0</v>
      </c>
      <c r="M12" s="284"/>
    </row>
    <row r="13" spans="1:13" ht="15" x14ac:dyDescent="0.2">
      <c r="A13" s="206">
        <v>3</v>
      </c>
      <c r="B13" s="213" t="s">
        <v>384</v>
      </c>
      <c r="C13" s="308">
        <v>0</v>
      </c>
      <c r="D13" s="308">
        <v>0</v>
      </c>
      <c r="E13" s="308">
        <v>0</v>
      </c>
      <c r="F13" s="308">
        <v>0</v>
      </c>
      <c r="G13" s="308">
        <v>0</v>
      </c>
      <c r="H13" s="308">
        <v>0</v>
      </c>
      <c r="I13" s="308">
        <v>0</v>
      </c>
      <c r="J13" s="308">
        <v>0</v>
      </c>
      <c r="K13" s="308">
        <v>0</v>
      </c>
      <c r="L13" s="308">
        <v>0</v>
      </c>
      <c r="M13" s="284"/>
    </row>
    <row r="14" spans="1:13" ht="15" x14ac:dyDescent="0.2">
      <c r="A14" s="206">
        <v>4</v>
      </c>
      <c r="B14" s="213" t="s">
        <v>385</v>
      </c>
      <c r="C14" s="308">
        <v>0</v>
      </c>
      <c r="D14" s="308">
        <v>0</v>
      </c>
      <c r="E14" s="308">
        <v>0</v>
      </c>
      <c r="F14" s="308">
        <v>0</v>
      </c>
      <c r="G14" s="308">
        <v>0</v>
      </c>
      <c r="H14" s="308">
        <v>0</v>
      </c>
      <c r="I14" s="308">
        <v>0</v>
      </c>
      <c r="J14" s="308">
        <v>0</v>
      </c>
      <c r="K14" s="308">
        <v>0</v>
      </c>
      <c r="L14" s="308">
        <v>0</v>
      </c>
      <c r="M14" s="284"/>
    </row>
    <row r="15" spans="1:13" ht="15" x14ac:dyDescent="0.2">
      <c r="A15" s="206">
        <v>5</v>
      </c>
      <c r="B15" s="215" t="s">
        <v>386</v>
      </c>
      <c r="C15" s="308">
        <v>0</v>
      </c>
      <c r="D15" s="308">
        <v>0</v>
      </c>
      <c r="E15" s="308">
        <v>0</v>
      </c>
      <c r="F15" s="308">
        <v>0</v>
      </c>
      <c r="G15" s="308">
        <v>0</v>
      </c>
      <c r="H15" s="308">
        <v>0</v>
      </c>
      <c r="I15" s="308">
        <v>0</v>
      </c>
      <c r="J15" s="308">
        <v>0</v>
      </c>
      <c r="K15" s="308">
        <v>0</v>
      </c>
      <c r="L15" s="308">
        <v>0</v>
      </c>
      <c r="M15" s="6"/>
    </row>
    <row r="16" spans="1:13" ht="15" x14ac:dyDescent="0.2">
      <c r="A16" s="206">
        <v>6</v>
      </c>
      <c r="B16" s="213" t="s">
        <v>387</v>
      </c>
      <c r="C16" s="308">
        <v>0</v>
      </c>
      <c r="D16" s="308">
        <v>0</v>
      </c>
      <c r="E16" s="308">
        <v>0</v>
      </c>
      <c r="F16" s="308">
        <v>0</v>
      </c>
      <c r="G16" s="308">
        <v>0</v>
      </c>
      <c r="H16" s="308">
        <v>0</v>
      </c>
      <c r="I16" s="308">
        <v>0</v>
      </c>
      <c r="J16" s="308">
        <v>0</v>
      </c>
      <c r="K16" s="308">
        <v>0</v>
      </c>
      <c r="L16" s="308">
        <v>0</v>
      </c>
      <c r="M16" s="6"/>
    </row>
    <row r="17" spans="1:13" ht="15" x14ac:dyDescent="0.2">
      <c r="A17" s="206">
        <v>7</v>
      </c>
      <c r="B17" s="215" t="s">
        <v>388</v>
      </c>
      <c r="C17" s="308">
        <v>0</v>
      </c>
      <c r="D17" s="308">
        <v>0</v>
      </c>
      <c r="E17" s="308">
        <v>0</v>
      </c>
      <c r="F17" s="308">
        <v>0</v>
      </c>
      <c r="G17" s="308">
        <v>0</v>
      </c>
      <c r="H17" s="308">
        <v>0</v>
      </c>
      <c r="I17" s="308">
        <v>0</v>
      </c>
      <c r="J17" s="308">
        <v>0</v>
      </c>
      <c r="K17" s="308">
        <v>0</v>
      </c>
      <c r="L17" s="308">
        <v>0</v>
      </c>
      <c r="M17" s="6"/>
    </row>
    <row r="18" spans="1:13" ht="15" x14ac:dyDescent="0.2">
      <c r="A18" s="206">
        <v>8</v>
      </c>
      <c r="B18" s="213" t="s">
        <v>389</v>
      </c>
      <c r="C18" s="308">
        <v>0</v>
      </c>
      <c r="D18" s="308">
        <v>0</v>
      </c>
      <c r="E18" s="308">
        <v>0</v>
      </c>
      <c r="F18" s="308">
        <v>0</v>
      </c>
      <c r="G18" s="308">
        <v>0</v>
      </c>
      <c r="H18" s="308">
        <v>0</v>
      </c>
      <c r="I18" s="308">
        <v>0</v>
      </c>
      <c r="J18" s="308">
        <v>0</v>
      </c>
      <c r="K18" s="308">
        <v>0</v>
      </c>
      <c r="L18" s="308">
        <v>0</v>
      </c>
      <c r="M18" s="6"/>
    </row>
    <row r="19" spans="1:13" ht="15" x14ac:dyDescent="0.2">
      <c r="A19" s="206">
        <v>9</v>
      </c>
      <c r="B19" s="213" t="s">
        <v>390</v>
      </c>
      <c r="C19" s="308">
        <v>0</v>
      </c>
      <c r="D19" s="308">
        <v>0</v>
      </c>
      <c r="E19" s="308">
        <v>0</v>
      </c>
      <c r="F19" s="308">
        <v>0</v>
      </c>
      <c r="G19" s="308">
        <v>0</v>
      </c>
      <c r="H19" s="308">
        <v>0</v>
      </c>
      <c r="I19" s="308">
        <v>0</v>
      </c>
      <c r="J19" s="308">
        <v>0</v>
      </c>
      <c r="K19" s="308">
        <v>0</v>
      </c>
      <c r="L19" s="308">
        <v>0</v>
      </c>
      <c r="M19" s="6"/>
    </row>
    <row r="20" spans="1:13" ht="15" x14ac:dyDescent="0.2">
      <c r="A20" s="206">
        <v>10</v>
      </c>
      <c r="B20" s="213" t="s">
        <v>391</v>
      </c>
      <c r="C20" s="308">
        <v>0</v>
      </c>
      <c r="D20" s="308">
        <v>0</v>
      </c>
      <c r="E20" s="308">
        <v>0</v>
      </c>
      <c r="F20" s="308">
        <v>0</v>
      </c>
      <c r="G20" s="308">
        <v>0</v>
      </c>
      <c r="H20" s="308">
        <v>0</v>
      </c>
      <c r="I20" s="308">
        <v>0</v>
      </c>
      <c r="J20" s="308">
        <v>0</v>
      </c>
      <c r="K20" s="308">
        <v>0</v>
      </c>
      <c r="L20" s="308">
        <v>0</v>
      </c>
      <c r="M20" s="6"/>
    </row>
    <row r="21" spans="1:13" ht="15" x14ac:dyDescent="0.2">
      <c r="A21" s="206">
        <v>11</v>
      </c>
      <c r="B21" s="213" t="s">
        <v>392</v>
      </c>
      <c r="C21" s="308">
        <v>0</v>
      </c>
      <c r="D21" s="308">
        <v>0</v>
      </c>
      <c r="E21" s="308">
        <v>0</v>
      </c>
      <c r="F21" s="308">
        <v>0</v>
      </c>
      <c r="G21" s="308">
        <v>0</v>
      </c>
      <c r="H21" s="308">
        <v>0</v>
      </c>
      <c r="I21" s="308">
        <v>0</v>
      </c>
      <c r="J21" s="308">
        <v>0</v>
      </c>
      <c r="K21" s="308">
        <v>0</v>
      </c>
      <c r="L21" s="308">
        <v>0</v>
      </c>
      <c r="M21" s="6"/>
    </row>
    <row r="22" spans="1:13" ht="15" x14ac:dyDescent="0.2">
      <c r="A22" s="206">
        <v>12</v>
      </c>
      <c r="B22" s="213" t="s">
        <v>393</v>
      </c>
      <c r="C22" s="308">
        <v>0</v>
      </c>
      <c r="D22" s="308">
        <v>0</v>
      </c>
      <c r="E22" s="308">
        <v>0</v>
      </c>
      <c r="F22" s="308">
        <v>0</v>
      </c>
      <c r="G22" s="308">
        <v>0</v>
      </c>
      <c r="H22" s="308">
        <v>0</v>
      </c>
      <c r="I22" s="308">
        <v>0</v>
      </c>
      <c r="J22" s="308">
        <v>0</v>
      </c>
      <c r="K22" s="308">
        <v>0</v>
      </c>
      <c r="L22" s="308">
        <v>0</v>
      </c>
      <c r="M22" s="6"/>
    </row>
    <row r="23" spans="1:13" ht="15" x14ac:dyDescent="0.2">
      <c r="A23" s="206">
        <v>13</v>
      </c>
      <c r="B23" s="213" t="s">
        <v>394</v>
      </c>
      <c r="C23" s="308">
        <v>0</v>
      </c>
      <c r="D23" s="308">
        <v>0</v>
      </c>
      <c r="E23" s="308">
        <v>0</v>
      </c>
      <c r="F23" s="308">
        <v>0</v>
      </c>
      <c r="G23" s="308">
        <v>0</v>
      </c>
      <c r="H23" s="308">
        <v>0</v>
      </c>
      <c r="I23" s="308">
        <v>0</v>
      </c>
      <c r="J23" s="308">
        <v>0</v>
      </c>
      <c r="K23" s="308">
        <v>0</v>
      </c>
      <c r="L23" s="308">
        <v>0</v>
      </c>
      <c r="M23" s="6"/>
    </row>
    <row r="24" spans="1:13" s="11" customFormat="1" x14ac:dyDescent="0.2">
      <c r="A24" s="182" t="s">
        <v>18</v>
      </c>
      <c r="B24" s="221"/>
      <c r="C24" s="309">
        <v>0</v>
      </c>
      <c r="D24" s="309">
        <v>0</v>
      </c>
      <c r="E24" s="309">
        <v>0</v>
      </c>
      <c r="F24" s="309">
        <v>0</v>
      </c>
      <c r="G24" s="309">
        <v>0</v>
      </c>
      <c r="H24" s="309">
        <v>0</v>
      </c>
      <c r="I24" s="309">
        <v>0</v>
      </c>
      <c r="J24" s="309">
        <v>0</v>
      </c>
      <c r="K24" s="309">
        <v>0</v>
      </c>
      <c r="L24" s="309">
        <v>0</v>
      </c>
      <c r="M24" s="19"/>
    </row>
    <row r="27" spans="1:13" x14ac:dyDescent="0.2">
      <c r="A27" s="110"/>
      <c r="B27" s="110"/>
      <c r="C27" s="110"/>
      <c r="D27" s="110"/>
      <c r="I27" s="1410" t="s">
        <v>12</v>
      </c>
      <c r="J27" s="1410"/>
      <c r="K27" s="111"/>
      <c r="L27" s="111"/>
    </row>
    <row r="28" spans="1:13" x14ac:dyDescent="0.2">
      <c r="A28" s="110"/>
      <c r="B28" s="110"/>
      <c r="C28" s="110"/>
      <c r="D28" s="110"/>
      <c r="G28" s="1410" t="s">
        <v>13</v>
      </c>
      <c r="H28" s="1410"/>
      <c r="I28" s="1410"/>
      <c r="J28" s="1410"/>
      <c r="K28" s="1410"/>
      <c r="L28" s="1410"/>
      <c r="M28" s="1410"/>
    </row>
    <row r="29" spans="1:13" x14ac:dyDescent="0.2">
      <c r="A29" s="110"/>
      <c r="B29" s="110"/>
      <c r="C29" s="110"/>
      <c r="D29" s="110"/>
      <c r="G29" s="1410" t="s">
        <v>87</v>
      </c>
      <c r="H29" s="1410"/>
      <c r="I29" s="1410"/>
      <c r="J29" s="1410"/>
      <c r="K29" s="1410"/>
      <c r="L29" s="1410"/>
      <c r="M29" s="1410"/>
    </row>
    <row r="30" spans="1:13" x14ac:dyDescent="0.2">
      <c r="A30" s="110" t="s">
        <v>11</v>
      </c>
      <c r="C30" s="110"/>
      <c r="D30" s="110"/>
      <c r="G30" s="1443" t="s">
        <v>84</v>
      </c>
      <c r="H30" s="1443"/>
      <c r="I30" s="112"/>
      <c r="J30" s="112"/>
      <c r="K30" s="112"/>
      <c r="L30" s="112"/>
    </row>
  </sheetData>
  <mergeCells count="15">
    <mergeCell ref="H1:M1"/>
    <mergeCell ref="A4:M4"/>
    <mergeCell ref="A5:G5"/>
    <mergeCell ref="H5:M5"/>
    <mergeCell ref="A2:M2"/>
    <mergeCell ref="G30:H30"/>
    <mergeCell ref="A3:M3"/>
    <mergeCell ref="I27:J27"/>
    <mergeCell ref="G28:M28"/>
    <mergeCell ref="A6:A9"/>
    <mergeCell ref="B6:B9"/>
    <mergeCell ref="C6:G8"/>
    <mergeCell ref="H6:L8"/>
    <mergeCell ref="M6:M9"/>
    <mergeCell ref="G29:M29"/>
  </mergeCells>
  <printOptions horizontalCentered="1"/>
  <pageMargins left="0.41" right="0.32" top="0.47" bottom="0.32" header="0.3" footer="0.22"/>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FF00"/>
    <pageSetUpPr fitToPage="1"/>
  </sheetPr>
  <dimension ref="A1:K47"/>
  <sheetViews>
    <sheetView view="pageBreakPreview" topLeftCell="A23" zoomScale="90" zoomScaleSheetLayoutView="90" workbookViewId="0">
      <selection activeCell="F40" sqref="F40"/>
    </sheetView>
  </sheetViews>
  <sheetFormatPr defaultRowHeight="12.75" x14ac:dyDescent="0.2"/>
  <cols>
    <col min="1" max="1" width="36" customWidth="1"/>
    <col min="2" max="2" width="37.85546875" customWidth="1"/>
    <col min="3" max="3" width="18.28515625" customWidth="1"/>
    <col min="4" max="4" width="28" customWidth="1"/>
    <col min="5" max="5" width="22.5703125" bestFit="1" customWidth="1"/>
    <col min="6" max="6" width="25.85546875" bestFit="1" customWidth="1"/>
  </cols>
  <sheetData>
    <row r="1" spans="1:11" x14ac:dyDescent="0.2">
      <c r="F1" s="127" t="s">
        <v>661</v>
      </c>
    </row>
    <row r="2" spans="1:11" ht="18" x14ac:dyDescent="0.35">
      <c r="A2" s="1451" t="s">
        <v>0</v>
      </c>
      <c r="B2" s="1451"/>
      <c r="C2" s="1451"/>
      <c r="D2" s="1451"/>
      <c r="E2" s="1451"/>
      <c r="F2" s="1451"/>
      <c r="G2" s="123"/>
      <c r="H2" s="123"/>
      <c r="I2" s="123"/>
      <c r="J2" s="123"/>
      <c r="K2" s="123"/>
    </row>
    <row r="3" spans="1:11" ht="21" x14ac:dyDescent="0.35">
      <c r="A3" s="1451" t="s">
        <v>985</v>
      </c>
      <c r="B3" s="1451"/>
      <c r="C3" s="1451"/>
      <c r="D3" s="1451"/>
      <c r="E3" s="1451"/>
      <c r="F3" s="1451"/>
      <c r="G3" s="124"/>
      <c r="H3" s="124"/>
      <c r="I3" s="124"/>
      <c r="J3" s="124"/>
      <c r="K3" s="124"/>
    </row>
    <row r="4" spans="1:11" x14ac:dyDescent="0.2">
      <c r="A4" s="88"/>
      <c r="B4" s="88"/>
      <c r="C4" s="88"/>
      <c r="D4" s="88"/>
      <c r="E4" s="88"/>
      <c r="F4" s="88"/>
    </row>
    <row r="5" spans="1:11" ht="21" x14ac:dyDescent="0.2">
      <c r="A5" s="1599" t="s">
        <v>662</v>
      </c>
      <c r="B5" s="1599"/>
      <c r="C5" s="1599"/>
      <c r="D5" s="1599"/>
      <c r="E5" s="1599"/>
      <c r="F5" s="1599"/>
    </row>
    <row r="6" spans="1:11" ht="18.75" x14ac:dyDescent="0.2">
      <c r="A6" s="1206" t="s">
        <v>452</v>
      </c>
      <c r="B6" s="1206"/>
      <c r="C6" s="1206"/>
      <c r="D6" s="128"/>
      <c r="E6" s="128"/>
      <c r="F6" s="128"/>
    </row>
    <row r="7" spans="1:11" ht="31.5" x14ac:dyDescent="0.25">
      <c r="A7" s="261"/>
      <c r="B7" s="261" t="s">
        <v>572</v>
      </c>
      <c r="C7" s="261" t="s">
        <v>456</v>
      </c>
      <c r="D7" s="261" t="s">
        <v>345</v>
      </c>
      <c r="E7" s="129"/>
      <c r="F7" s="129"/>
    </row>
    <row r="8" spans="1:11" ht="25.5" x14ac:dyDescent="0.25">
      <c r="A8" s="132" t="s">
        <v>346</v>
      </c>
      <c r="B8" s="219" t="s">
        <v>445</v>
      </c>
      <c r="C8" s="219" t="s">
        <v>446</v>
      </c>
      <c r="D8" s="219" t="s">
        <v>446</v>
      </c>
      <c r="E8" s="129"/>
      <c r="F8" s="129"/>
    </row>
    <row r="9" spans="1:11" ht="39.75" customHeight="1" x14ac:dyDescent="0.25">
      <c r="A9" s="132" t="s">
        <v>347</v>
      </c>
      <c r="B9" s="219" t="s">
        <v>447</v>
      </c>
      <c r="C9" s="219" t="s">
        <v>573</v>
      </c>
      <c r="D9" s="219" t="s">
        <v>448</v>
      </c>
      <c r="E9" s="129"/>
      <c r="F9" s="129"/>
    </row>
    <row r="10" spans="1:11" ht="13.5" customHeight="1" x14ac:dyDescent="0.25">
      <c r="A10" s="1601" t="s">
        <v>348</v>
      </c>
      <c r="B10" s="1602"/>
      <c r="C10" s="1602"/>
      <c r="D10" s="1603"/>
      <c r="E10" s="129"/>
      <c r="F10" s="129"/>
    </row>
    <row r="11" spans="1:11" ht="13.5" customHeight="1" x14ac:dyDescent="0.25">
      <c r="A11" s="132" t="s">
        <v>349</v>
      </c>
      <c r="B11" s="219">
        <v>18001804132</v>
      </c>
      <c r="C11" s="219" t="s">
        <v>449</v>
      </c>
      <c r="D11" s="219" t="s">
        <v>449</v>
      </c>
      <c r="E11" s="129"/>
      <c r="F11" s="129"/>
    </row>
    <row r="12" spans="1:11" ht="13.5" customHeight="1" x14ac:dyDescent="0.25">
      <c r="A12" s="132" t="s">
        <v>350</v>
      </c>
      <c r="B12" s="219" t="s">
        <v>449</v>
      </c>
      <c r="C12" s="219" t="s">
        <v>449</v>
      </c>
      <c r="D12" s="219" t="s">
        <v>449</v>
      </c>
      <c r="E12" s="129"/>
      <c r="F12" s="129"/>
    </row>
    <row r="13" spans="1:11" ht="13.5" customHeight="1" x14ac:dyDescent="0.25">
      <c r="A13" s="132" t="s">
        <v>351</v>
      </c>
      <c r="B13" s="219" t="s">
        <v>449</v>
      </c>
      <c r="C13" s="219" t="s">
        <v>449</v>
      </c>
      <c r="D13" s="219" t="s">
        <v>449</v>
      </c>
      <c r="E13" s="129"/>
      <c r="F13" s="129"/>
    </row>
    <row r="14" spans="1:11" ht="42" customHeight="1" x14ac:dyDescent="0.25">
      <c r="A14" s="132" t="s">
        <v>352</v>
      </c>
      <c r="B14" s="393" t="s">
        <v>1121</v>
      </c>
      <c r="C14" s="219" t="s">
        <v>449</v>
      </c>
      <c r="D14" s="219" t="s">
        <v>449</v>
      </c>
      <c r="E14" s="129"/>
      <c r="F14" s="129"/>
    </row>
    <row r="15" spans="1:11" ht="13.5" customHeight="1" x14ac:dyDescent="0.25">
      <c r="A15" s="132" t="s">
        <v>353</v>
      </c>
      <c r="B15" s="219" t="s">
        <v>450</v>
      </c>
      <c r="C15" s="219" t="s">
        <v>449</v>
      </c>
      <c r="D15" s="219" t="s">
        <v>449</v>
      </c>
      <c r="E15" s="129"/>
      <c r="F15" s="129"/>
    </row>
    <row r="16" spans="1:11" ht="13.5" customHeight="1" x14ac:dyDescent="0.25">
      <c r="A16" s="132" t="s">
        <v>354</v>
      </c>
      <c r="B16" s="219" t="s">
        <v>449</v>
      </c>
      <c r="C16" s="219" t="s">
        <v>449</v>
      </c>
      <c r="D16" s="219" t="s">
        <v>449</v>
      </c>
      <c r="E16" s="129"/>
      <c r="F16" s="129"/>
    </row>
    <row r="17" spans="1:6" ht="13.5" customHeight="1" x14ac:dyDescent="0.25">
      <c r="A17" s="132" t="s">
        <v>355</v>
      </c>
      <c r="B17" s="219" t="s">
        <v>449</v>
      </c>
      <c r="C17" s="219" t="s">
        <v>449</v>
      </c>
      <c r="D17" s="219" t="s">
        <v>449</v>
      </c>
      <c r="E17" s="129"/>
      <c r="F17" s="129"/>
    </row>
    <row r="18" spans="1:6" ht="13.5" customHeight="1" x14ac:dyDescent="0.25">
      <c r="A18" s="132" t="s">
        <v>356</v>
      </c>
      <c r="B18" s="219" t="s">
        <v>451</v>
      </c>
      <c r="C18" s="219" t="s">
        <v>451</v>
      </c>
      <c r="D18" s="219" t="s">
        <v>451</v>
      </c>
      <c r="E18" s="129"/>
      <c r="F18" s="129"/>
    </row>
    <row r="19" spans="1:6" ht="13.5" customHeight="1" x14ac:dyDescent="0.25">
      <c r="A19" s="130"/>
      <c r="B19" s="131"/>
      <c r="C19" s="131"/>
      <c r="D19" s="131"/>
      <c r="E19" s="129"/>
      <c r="F19" s="129"/>
    </row>
    <row r="20" spans="1:6" ht="13.5" customHeight="1" x14ac:dyDescent="0.2">
      <c r="A20" s="1600" t="s">
        <v>357</v>
      </c>
      <c r="B20" s="1600"/>
      <c r="C20" s="1600"/>
      <c r="D20" s="1600"/>
      <c r="E20" s="1600"/>
      <c r="F20" s="1600"/>
    </row>
    <row r="21" spans="1:6" ht="15" x14ac:dyDescent="0.25">
      <c r="A21" s="129"/>
      <c r="B21" s="129"/>
      <c r="C21" s="129"/>
      <c r="D21" s="129"/>
      <c r="E21" s="1411" t="s">
        <v>1059</v>
      </c>
      <c r="F21" s="1411"/>
    </row>
    <row r="22" spans="1:6" ht="36.75" customHeight="1" x14ac:dyDescent="0.2">
      <c r="A22" s="229" t="s">
        <v>358</v>
      </c>
      <c r="B22" s="229" t="s">
        <v>3</v>
      </c>
      <c r="C22" s="229" t="s">
        <v>359</v>
      </c>
      <c r="D22" s="262" t="s">
        <v>360</v>
      </c>
      <c r="E22" s="229" t="s">
        <v>361</v>
      </c>
      <c r="F22" s="229" t="s">
        <v>362</v>
      </c>
    </row>
    <row r="23" spans="1:6" ht="38.25" customHeight="1" x14ac:dyDescent="0.2">
      <c r="A23" s="132" t="s">
        <v>363</v>
      </c>
      <c r="B23" s="132"/>
      <c r="C23" s="132"/>
      <c r="D23" s="611"/>
      <c r="E23" s="132"/>
      <c r="F23" s="392"/>
    </row>
    <row r="24" spans="1:6" ht="15" x14ac:dyDescent="0.25">
      <c r="A24" s="132" t="s">
        <v>364</v>
      </c>
      <c r="B24" s="132"/>
      <c r="C24" s="132"/>
      <c r="D24" s="724"/>
      <c r="E24" s="756"/>
      <c r="F24" s="756"/>
    </row>
    <row r="25" spans="1:6" ht="15" x14ac:dyDescent="0.25">
      <c r="A25" s="132" t="s">
        <v>365</v>
      </c>
      <c r="B25" s="1008" t="s">
        <v>1122</v>
      </c>
      <c r="C25" s="1009">
        <v>4</v>
      </c>
      <c r="D25" s="1010">
        <v>2019</v>
      </c>
      <c r="E25" s="1012" t="s">
        <v>1123</v>
      </c>
      <c r="F25" s="1011" t="s">
        <v>812</v>
      </c>
    </row>
    <row r="26" spans="1:6" ht="25.5" x14ac:dyDescent="0.2">
      <c r="A26" s="132" t="s">
        <v>366</v>
      </c>
      <c r="B26" s="219"/>
      <c r="C26" s="609"/>
      <c r="D26" s="224"/>
      <c r="E26" s="213"/>
      <c r="F26" s="213"/>
    </row>
    <row r="27" spans="1:6" ht="27" customHeight="1" x14ac:dyDescent="0.2">
      <c r="A27" s="132" t="s">
        <v>367</v>
      </c>
      <c r="B27" s="219"/>
      <c r="C27" s="609"/>
      <c r="D27" s="223"/>
      <c r="E27" s="213"/>
      <c r="F27" s="213"/>
    </row>
    <row r="28" spans="1:6" ht="19.5" customHeight="1" x14ac:dyDescent="0.2">
      <c r="A28" s="132" t="s">
        <v>368</v>
      </c>
      <c r="B28" s="219"/>
      <c r="C28" s="609"/>
      <c r="D28" s="223"/>
      <c r="E28" s="213"/>
      <c r="F28" s="213"/>
    </row>
    <row r="29" spans="1:6" ht="19.5" customHeight="1" x14ac:dyDescent="0.25">
      <c r="A29" s="132" t="s">
        <v>369</v>
      </c>
      <c r="B29" s="1014" t="s">
        <v>1124</v>
      </c>
      <c r="C29" s="1013">
        <v>4</v>
      </c>
      <c r="D29" s="1015">
        <v>2019</v>
      </c>
      <c r="E29" s="1016" t="s">
        <v>1125</v>
      </c>
      <c r="F29" s="1016" t="s">
        <v>812</v>
      </c>
    </row>
    <row r="30" spans="1:6" ht="19.5" customHeight="1" x14ac:dyDescent="0.2">
      <c r="A30" s="132" t="s">
        <v>370</v>
      </c>
      <c r="B30" s="132"/>
      <c r="C30" s="132"/>
      <c r="D30" s="611"/>
      <c r="E30" s="132"/>
      <c r="F30" s="392"/>
    </row>
    <row r="31" spans="1:6" ht="19.5" customHeight="1" x14ac:dyDescent="0.2">
      <c r="A31" s="132" t="s">
        <v>371</v>
      </c>
      <c r="B31" s="219"/>
      <c r="C31" s="219"/>
      <c r="D31" s="223"/>
      <c r="E31" s="213"/>
      <c r="F31" s="213"/>
    </row>
    <row r="32" spans="1:6" ht="19.5" customHeight="1" x14ac:dyDescent="0.2">
      <c r="A32" s="132" t="s">
        <v>372</v>
      </c>
      <c r="B32" s="219"/>
      <c r="C32" s="219"/>
      <c r="D32" s="223"/>
      <c r="E32" s="213"/>
      <c r="F32" s="213"/>
    </row>
    <row r="33" spans="1:6" ht="19.5" customHeight="1" x14ac:dyDescent="0.2">
      <c r="A33" s="132" t="s">
        <v>373</v>
      </c>
      <c r="B33" s="219"/>
      <c r="C33" s="219"/>
      <c r="D33" s="223"/>
      <c r="E33" s="213"/>
      <c r="F33" s="213"/>
    </row>
    <row r="34" spans="1:6" ht="19.5" customHeight="1" x14ac:dyDescent="0.2">
      <c r="A34" s="132" t="s">
        <v>374</v>
      </c>
      <c r="B34" s="219"/>
      <c r="C34" s="219"/>
      <c r="D34" s="223"/>
      <c r="E34" s="213"/>
      <c r="F34" s="213"/>
    </row>
    <row r="35" spans="1:6" ht="19.5" customHeight="1" x14ac:dyDescent="0.2">
      <c r="A35" s="132" t="s">
        <v>375</v>
      </c>
      <c r="B35" s="219"/>
      <c r="C35" s="219"/>
      <c r="D35" s="223"/>
      <c r="E35" s="213"/>
      <c r="F35" s="213"/>
    </row>
    <row r="36" spans="1:6" ht="19.5" customHeight="1" x14ac:dyDescent="0.25">
      <c r="A36" s="132" t="s">
        <v>376</v>
      </c>
      <c r="B36" s="1018" t="s">
        <v>1126</v>
      </c>
      <c r="C36" s="1021">
        <v>2</v>
      </c>
      <c r="D36" s="1019">
        <v>2019</v>
      </c>
      <c r="E36" s="1020" t="s">
        <v>1127</v>
      </c>
      <c r="F36" s="1017"/>
    </row>
    <row r="37" spans="1:6" ht="19.5" customHeight="1" x14ac:dyDescent="0.2">
      <c r="A37" s="132" t="s">
        <v>377</v>
      </c>
      <c r="B37" s="132"/>
      <c r="C37" s="132"/>
      <c r="D37" s="611"/>
      <c r="E37" s="394"/>
      <c r="F37" s="620"/>
    </row>
    <row r="38" spans="1:6" ht="19.5" customHeight="1" x14ac:dyDescent="0.2">
      <c r="A38" s="132" t="s">
        <v>378</v>
      </c>
      <c r="B38" s="132"/>
      <c r="C38" s="206"/>
      <c r="D38" s="206"/>
      <c r="E38" s="206"/>
      <c r="F38" s="206"/>
    </row>
    <row r="39" spans="1:6" ht="19.5" customHeight="1" x14ac:dyDescent="0.2">
      <c r="A39" s="132" t="s">
        <v>47</v>
      </c>
      <c r="B39" s="132"/>
      <c r="C39" s="132"/>
      <c r="D39" s="611"/>
      <c r="E39" s="132"/>
      <c r="F39" s="392"/>
    </row>
    <row r="40" spans="1:6" ht="19.5" customHeight="1" x14ac:dyDescent="0.2">
      <c r="A40" s="132" t="s">
        <v>18</v>
      </c>
      <c r="B40" s="219"/>
      <c r="C40" s="219">
        <v>10</v>
      </c>
      <c r="D40" s="223">
        <v>2019</v>
      </c>
      <c r="E40" s="213" t="s">
        <v>811</v>
      </c>
      <c r="F40" s="213" t="s">
        <v>1128</v>
      </c>
    </row>
    <row r="44" spans="1:6" ht="15" customHeight="1" x14ac:dyDescent="0.2">
      <c r="A44" s="110"/>
      <c r="B44" s="110"/>
      <c r="C44" s="110"/>
      <c r="D44" s="1410" t="s">
        <v>12</v>
      </c>
      <c r="E44" s="1410"/>
      <c r="F44" s="120"/>
    </row>
    <row r="45" spans="1:6" ht="15" customHeight="1" x14ac:dyDescent="0.2">
      <c r="A45" s="110"/>
      <c r="B45" s="110"/>
      <c r="C45" s="110"/>
      <c r="D45" s="1410" t="s">
        <v>13</v>
      </c>
      <c r="E45" s="1410"/>
      <c r="F45" s="111"/>
    </row>
    <row r="46" spans="1:6" ht="15" customHeight="1" x14ac:dyDescent="0.2">
      <c r="A46" s="110"/>
      <c r="B46" s="110"/>
      <c r="C46" s="110"/>
      <c r="D46" s="1410" t="s">
        <v>87</v>
      </c>
      <c r="E46" s="1410"/>
      <c r="F46" s="111"/>
    </row>
    <row r="47" spans="1:6" x14ac:dyDescent="0.2">
      <c r="A47" s="110" t="s">
        <v>11</v>
      </c>
      <c r="C47" s="110"/>
      <c r="D47" s="112" t="s">
        <v>84</v>
      </c>
      <c r="E47" s="112"/>
      <c r="F47" s="112"/>
    </row>
  </sheetData>
  <mergeCells count="10">
    <mergeCell ref="A2:F2"/>
    <mergeCell ref="D45:E45"/>
    <mergeCell ref="D46:E46"/>
    <mergeCell ref="A3:F3"/>
    <mergeCell ref="A5:F5"/>
    <mergeCell ref="A20:F20"/>
    <mergeCell ref="E21:F21"/>
    <mergeCell ref="D44:E44"/>
    <mergeCell ref="A10:D10"/>
    <mergeCell ref="A6:C6"/>
  </mergeCells>
  <hyperlinks>
    <hyperlink ref="B14" r:id="rId1" display="mdmcell.uttarakhand@gmail.com"/>
  </hyperlinks>
  <printOptions horizontalCentered="1"/>
  <pageMargins left="0.70866141732283472" right="0.70866141732283472" top="0.15" bottom="0" header="0.31496062992125984" footer="0.31496062992125984"/>
  <pageSetup paperSize="9" scale="65"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FF00"/>
  </sheetPr>
  <dimension ref="B2:J23"/>
  <sheetViews>
    <sheetView view="pageBreakPreview" zoomScale="98" zoomScaleSheetLayoutView="98" workbookViewId="0">
      <selection activeCell="D14" sqref="D14:J23"/>
    </sheetView>
  </sheetViews>
  <sheetFormatPr defaultRowHeight="12.75" x14ac:dyDescent="0.2"/>
  <sheetData>
    <row r="2" spans="2:10" x14ac:dyDescent="0.2">
      <c r="B2" s="11"/>
    </row>
    <row r="4" spans="2:10" ht="12.75" customHeight="1" x14ac:dyDescent="0.2"/>
    <row r="5" spans="2:10" ht="12.75" customHeight="1" x14ac:dyDescent="0.2"/>
    <row r="6" spans="2:10" ht="12.75" customHeight="1" x14ac:dyDescent="0.2"/>
    <row r="7" spans="2:10" ht="12.75" customHeight="1" x14ac:dyDescent="0.2"/>
    <row r="8" spans="2:10" ht="12.75" customHeight="1" x14ac:dyDescent="0.2"/>
    <row r="9" spans="2:10" ht="12.75" customHeight="1" x14ac:dyDescent="0.2"/>
    <row r="10" spans="2:10" ht="12.75" customHeight="1" x14ac:dyDescent="0.2"/>
    <row r="11" spans="2:10" ht="12.75" customHeight="1" x14ac:dyDescent="0.2"/>
    <row r="12" spans="2:10" ht="12.75" customHeight="1" x14ac:dyDescent="0.2"/>
    <row r="13" spans="2:10" ht="12.75" customHeight="1" x14ac:dyDescent="0.2"/>
    <row r="14" spans="2:10" x14ac:dyDescent="0.2">
      <c r="D14" s="1604" t="s">
        <v>1019</v>
      </c>
      <c r="E14" s="1604"/>
      <c r="F14" s="1604"/>
      <c r="G14" s="1604"/>
      <c r="H14" s="1604"/>
      <c r="I14" s="1604"/>
      <c r="J14" s="1604"/>
    </row>
    <row r="15" spans="2:10" x14ac:dyDescent="0.2">
      <c r="D15" s="1604"/>
      <c r="E15" s="1604"/>
      <c r="F15" s="1604"/>
      <c r="G15" s="1604"/>
      <c r="H15" s="1604"/>
      <c r="I15" s="1604"/>
      <c r="J15" s="1604"/>
    </row>
    <row r="16" spans="2:10" x14ac:dyDescent="0.2">
      <c r="D16" s="1604"/>
      <c r="E16" s="1604"/>
      <c r="F16" s="1604"/>
      <c r="G16" s="1604"/>
      <c r="H16" s="1604"/>
      <c r="I16" s="1604"/>
      <c r="J16" s="1604"/>
    </row>
    <row r="17" spans="4:10" x14ac:dyDescent="0.2">
      <c r="D17" s="1604"/>
      <c r="E17" s="1604"/>
      <c r="F17" s="1604"/>
      <c r="G17" s="1604"/>
      <c r="H17" s="1604"/>
      <c r="I17" s="1604"/>
      <c r="J17" s="1604"/>
    </row>
    <row r="18" spans="4:10" x14ac:dyDescent="0.2">
      <c r="D18" s="1604"/>
      <c r="E18" s="1604"/>
      <c r="F18" s="1604"/>
      <c r="G18" s="1604"/>
      <c r="H18" s="1604"/>
      <c r="I18" s="1604"/>
      <c r="J18" s="1604"/>
    </row>
    <row r="19" spans="4:10" x14ac:dyDescent="0.2">
      <c r="D19" s="1604"/>
      <c r="E19" s="1604"/>
      <c r="F19" s="1604"/>
      <c r="G19" s="1604"/>
      <c r="H19" s="1604"/>
      <c r="I19" s="1604"/>
      <c r="J19" s="1604"/>
    </row>
    <row r="20" spans="4:10" x14ac:dyDescent="0.2">
      <c r="D20" s="1604"/>
      <c r="E20" s="1604"/>
      <c r="F20" s="1604"/>
      <c r="G20" s="1604"/>
      <c r="H20" s="1604"/>
      <c r="I20" s="1604"/>
      <c r="J20" s="1604"/>
    </row>
    <row r="21" spans="4:10" x14ac:dyDescent="0.2">
      <c r="D21" s="1604"/>
      <c r="E21" s="1604"/>
      <c r="F21" s="1604"/>
      <c r="G21" s="1604"/>
      <c r="H21" s="1604"/>
      <c r="I21" s="1604"/>
      <c r="J21" s="1604"/>
    </row>
    <row r="22" spans="4:10" x14ac:dyDescent="0.2">
      <c r="D22" s="1604"/>
      <c r="E22" s="1604"/>
      <c r="F22" s="1604"/>
      <c r="G22" s="1604"/>
      <c r="H22" s="1604"/>
      <c r="I22" s="1604"/>
      <c r="J22" s="1604"/>
    </row>
    <row r="23" spans="4:10" x14ac:dyDescent="0.2">
      <c r="D23" s="1604"/>
      <c r="E23" s="1604"/>
      <c r="F23" s="1604"/>
      <c r="G23" s="1604"/>
      <c r="H23" s="1604"/>
      <c r="I23" s="1604"/>
      <c r="J23" s="1604"/>
    </row>
  </sheetData>
  <mergeCells count="1">
    <mergeCell ref="D14:J23"/>
  </mergeCells>
  <pageMargins left="0.70866141732283472" right="0.70866141732283472" top="0.74803149606299213" bottom="0.74803149606299213"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T32"/>
  <sheetViews>
    <sheetView view="pageBreakPreview" topLeftCell="A10" zoomScaleSheetLayoutView="100" workbookViewId="0">
      <selection activeCell="L20" sqref="L20"/>
    </sheetView>
  </sheetViews>
  <sheetFormatPr defaultRowHeight="14.25" x14ac:dyDescent="0.2"/>
  <cols>
    <col min="1" max="1" width="4.7109375" style="38" customWidth="1"/>
    <col min="2" max="2" width="14.7109375" style="38" customWidth="1"/>
    <col min="3" max="3" width="11.7109375" style="38" customWidth="1"/>
    <col min="4" max="4" width="12" style="38" customWidth="1"/>
    <col min="5" max="5" width="12.140625" style="38" customWidth="1"/>
    <col min="6" max="6" width="17.42578125" style="38" customWidth="1"/>
    <col min="7" max="7" width="12.42578125" style="38" customWidth="1"/>
    <col min="8" max="8" width="16" style="38" customWidth="1"/>
    <col min="9" max="9" width="12.7109375" style="38" customWidth="1"/>
    <col min="10" max="10" width="15" style="38" customWidth="1"/>
    <col min="11" max="11" width="13.28515625" style="38" customWidth="1"/>
    <col min="12" max="12" width="11.85546875" style="38" customWidth="1"/>
    <col min="13" max="16384" width="9.140625" style="38"/>
  </cols>
  <sheetData>
    <row r="1" spans="1:20" ht="15" customHeight="1" x14ac:dyDescent="0.25">
      <c r="C1" s="1196"/>
      <c r="D1" s="1196"/>
      <c r="E1" s="1196"/>
      <c r="F1" s="1196"/>
      <c r="G1" s="1196"/>
      <c r="H1" s="1196"/>
      <c r="I1" s="91"/>
      <c r="J1" s="1377" t="s">
        <v>663</v>
      </c>
      <c r="K1" s="1377"/>
    </row>
    <row r="2" spans="1:20" s="42" customFormat="1" ht="19.5" customHeight="1" x14ac:dyDescent="0.2">
      <c r="A2" s="1606" t="s">
        <v>0</v>
      </c>
      <c r="B2" s="1606"/>
      <c r="C2" s="1606"/>
      <c r="D2" s="1606"/>
      <c r="E2" s="1606"/>
      <c r="F2" s="1606"/>
      <c r="G2" s="1606"/>
      <c r="H2" s="1606"/>
      <c r="I2" s="1606"/>
      <c r="J2" s="1606"/>
      <c r="K2" s="1606"/>
      <c r="L2" s="1606"/>
    </row>
    <row r="3" spans="1:20" s="42" customFormat="1" ht="19.5" customHeight="1" x14ac:dyDescent="0.25">
      <c r="A3" s="1273" t="s">
        <v>985</v>
      </c>
      <c r="B3" s="1273"/>
      <c r="C3" s="1273"/>
      <c r="D3" s="1273"/>
      <c r="E3" s="1273"/>
      <c r="F3" s="1273"/>
      <c r="G3" s="1273"/>
      <c r="H3" s="1273"/>
      <c r="I3" s="1273"/>
      <c r="J3" s="1273"/>
      <c r="K3" s="1273"/>
      <c r="L3" s="1273"/>
      <c r="M3" s="67"/>
      <c r="N3" s="67"/>
      <c r="O3" s="67"/>
      <c r="P3" s="67"/>
      <c r="Q3" s="67"/>
    </row>
    <row r="4" spans="1:20" s="42" customFormat="1" ht="14.25" customHeight="1" x14ac:dyDescent="0.2">
      <c r="A4" s="47"/>
      <c r="B4" s="47"/>
      <c r="C4" s="47"/>
      <c r="D4" s="47"/>
      <c r="E4" s="47"/>
      <c r="F4" s="47"/>
      <c r="G4" s="47"/>
      <c r="H4" s="47"/>
      <c r="I4" s="47"/>
      <c r="J4" s="47"/>
      <c r="K4" s="47"/>
    </row>
    <row r="5" spans="1:20" s="42" customFormat="1" ht="18" customHeight="1" x14ac:dyDescent="0.2">
      <c r="A5" s="1486" t="s">
        <v>1020</v>
      </c>
      <c r="B5" s="1486"/>
      <c r="C5" s="1486"/>
      <c r="D5" s="1486"/>
      <c r="E5" s="1486"/>
      <c r="F5" s="1486"/>
      <c r="G5" s="1486"/>
      <c r="H5" s="1486"/>
      <c r="I5" s="1486"/>
      <c r="J5" s="1486"/>
      <c r="K5" s="1486"/>
      <c r="L5" s="1486"/>
    </row>
    <row r="6" spans="1:20" ht="15.75" x14ac:dyDescent="0.25">
      <c r="A6" s="1381" t="s">
        <v>452</v>
      </c>
      <c r="B6" s="1381"/>
      <c r="C6" s="1381"/>
      <c r="D6" s="67"/>
      <c r="E6" s="67"/>
      <c r="F6" s="67"/>
      <c r="G6" s="67"/>
      <c r="H6" s="67"/>
      <c r="I6" s="67"/>
      <c r="J6" s="67"/>
      <c r="K6" s="67"/>
    </row>
    <row r="7" spans="1:20" ht="9" customHeight="1" x14ac:dyDescent="0.25">
      <c r="A7" s="37"/>
      <c r="B7" s="37"/>
      <c r="C7" s="37"/>
      <c r="D7" s="37"/>
      <c r="E7" s="37"/>
      <c r="F7" s="37"/>
      <c r="G7" s="37"/>
      <c r="H7" s="37"/>
      <c r="I7" s="37"/>
      <c r="J7" s="37"/>
      <c r="K7" s="37"/>
    </row>
    <row r="8" spans="1:20" ht="29.25" customHeight="1" x14ac:dyDescent="0.2">
      <c r="A8" s="1166" t="s">
        <v>74</v>
      </c>
      <c r="B8" s="1166" t="s">
        <v>75</v>
      </c>
      <c r="C8" s="1166" t="s">
        <v>76</v>
      </c>
      <c r="D8" s="1166" t="s">
        <v>170</v>
      </c>
      <c r="E8" s="1166"/>
      <c r="F8" s="1166"/>
      <c r="G8" s="1166"/>
      <c r="H8" s="1166"/>
      <c r="I8" s="1167" t="s">
        <v>258</v>
      </c>
      <c r="J8" s="1166" t="s">
        <v>77</v>
      </c>
      <c r="K8" s="1166" t="s">
        <v>259</v>
      </c>
      <c r="L8" s="1165" t="s">
        <v>78</v>
      </c>
      <c r="S8" s="40"/>
      <c r="T8" s="40"/>
    </row>
    <row r="9" spans="1:20" ht="33.75" customHeight="1" x14ac:dyDescent="0.2">
      <c r="A9" s="1166"/>
      <c r="B9" s="1166"/>
      <c r="C9" s="1166"/>
      <c r="D9" s="1166" t="s">
        <v>79</v>
      </c>
      <c r="E9" s="1166" t="s">
        <v>80</v>
      </c>
      <c r="F9" s="1166"/>
      <c r="G9" s="1166"/>
      <c r="H9" s="186" t="s">
        <v>81</v>
      </c>
      <c r="I9" s="1605"/>
      <c r="J9" s="1166"/>
      <c r="K9" s="1166"/>
      <c r="L9" s="1165"/>
    </row>
    <row r="10" spans="1:20" ht="30" x14ac:dyDescent="0.2">
      <c r="A10" s="1166"/>
      <c r="B10" s="1166"/>
      <c r="C10" s="1166"/>
      <c r="D10" s="1166"/>
      <c r="E10" s="186" t="s">
        <v>82</v>
      </c>
      <c r="F10" s="186" t="s">
        <v>83</v>
      </c>
      <c r="G10" s="186" t="s">
        <v>18</v>
      </c>
      <c r="H10" s="186"/>
      <c r="I10" s="1168"/>
      <c r="J10" s="1166"/>
      <c r="K10" s="1166"/>
      <c r="L10" s="1165"/>
    </row>
    <row r="11" spans="1:20" s="85" customFormat="1" ht="17.100000000000001" customHeight="1" x14ac:dyDescent="0.2">
      <c r="A11" s="241">
        <v>1</v>
      </c>
      <c r="B11" s="241">
        <v>2</v>
      </c>
      <c r="C11" s="241">
        <v>3</v>
      </c>
      <c r="D11" s="241">
        <v>4</v>
      </c>
      <c r="E11" s="241">
        <v>5</v>
      </c>
      <c r="F11" s="241">
        <v>6</v>
      </c>
      <c r="G11" s="241">
        <v>7</v>
      </c>
      <c r="H11" s="241">
        <v>8</v>
      </c>
      <c r="I11" s="241">
        <v>9</v>
      </c>
      <c r="J11" s="241">
        <v>10</v>
      </c>
      <c r="K11" s="241">
        <v>11</v>
      </c>
      <c r="L11" s="241">
        <v>12</v>
      </c>
    </row>
    <row r="12" spans="1:20" ht="24.95" customHeight="1" x14ac:dyDescent="0.2">
      <c r="A12" s="242">
        <v>1</v>
      </c>
      <c r="B12" s="321" t="s">
        <v>1021</v>
      </c>
      <c r="C12" s="317">
        <v>30</v>
      </c>
      <c r="D12" s="322">
        <v>0</v>
      </c>
      <c r="E12" s="322">
        <v>4</v>
      </c>
      <c r="F12" s="322">
        <v>5</v>
      </c>
      <c r="G12" s="193">
        <f>E12+F12</f>
        <v>9</v>
      </c>
      <c r="H12" s="193">
        <f>D12+G12</f>
        <v>9</v>
      </c>
      <c r="I12" s="193">
        <f>C12-H12</f>
        <v>21</v>
      </c>
      <c r="J12" s="193">
        <f>C12-H12</f>
        <v>21</v>
      </c>
      <c r="K12" s="193">
        <v>0</v>
      </c>
      <c r="L12" s="193"/>
    </row>
    <row r="13" spans="1:20" ht="24.95" customHeight="1" x14ac:dyDescent="0.2">
      <c r="A13" s="242">
        <v>2</v>
      </c>
      <c r="B13" s="321" t="s">
        <v>1022</v>
      </c>
      <c r="C13" s="317">
        <v>31</v>
      </c>
      <c r="D13" s="322">
        <v>5</v>
      </c>
      <c r="E13" s="322">
        <v>4</v>
      </c>
      <c r="F13" s="322">
        <v>3</v>
      </c>
      <c r="G13" s="193">
        <f t="shared" ref="G13:G23" si="0">E13+F13</f>
        <v>7</v>
      </c>
      <c r="H13" s="193">
        <f t="shared" ref="H13:H23" si="1">D13+G13</f>
        <v>12</v>
      </c>
      <c r="I13" s="193">
        <f t="shared" ref="I13:I23" si="2">C13-H13</f>
        <v>19</v>
      </c>
      <c r="J13" s="193">
        <f t="shared" ref="J13:J23" si="3">C13-H13</f>
        <v>19</v>
      </c>
      <c r="K13" s="193">
        <v>0</v>
      </c>
      <c r="L13" s="193"/>
    </row>
    <row r="14" spans="1:20" ht="24.95" customHeight="1" x14ac:dyDescent="0.2">
      <c r="A14" s="242">
        <v>3</v>
      </c>
      <c r="B14" s="321" t="s">
        <v>1023</v>
      </c>
      <c r="C14" s="317">
        <v>30</v>
      </c>
      <c r="D14" s="322">
        <v>30</v>
      </c>
      <c r="E14" s="322">
        <v>0</v>
      </c>
      <c r="F14" s="322">
        <v>0</v>
      </c>
      <c r="G14" s="193">
        <f t="shared" si="0"/>
        <v>0</v>
      </c>
      <c r="H14" s="193">
        <f t="shared" si="1"/>
        <v>30</v>
      </c>
      <c r="I14" s="193">
        <f t="shared" si="2"/>
        <v>0</v>
      </c>
      <c r="J14" s="193">
        <f t="shared" si="3"/>
        <v>0</v>
      </c>
      <c r="K14" s="193">
        <v>0</v>
      </c>
      <c r="L14" s="193"/>
    </row>
    <row r="15" spans="1:20" ht="24.95" customHeight="1" x14ac:dyDescent="0.2">
      <c r="A15" s="242">
        <v>4</v>
      </c>
      <c r="B15" s="321" t="s">
        <v>1024</v>
      </c>
      <c r="C15" s="317">
        <v>31</v>
      </c>
      <c r="D15" s="322">
        <v>0</v>
      </c>
      <c r="E15" s="322">
        <v>4</v>
      </c>
      <c r="F15" s="322">
        <v>0</v>
      </c>
      <c r="G15" s="193">
        <f t="shared" si="0"/>
        <v>4</v>
      </c>
      <c r="H15" s="193">
        <f t="shared" si="1"/>
        <v>4</v>
      </c>
      <c r="I15" s="193">
        <f t="shared" si="2"/>
        <v>27</v>
      </c>
      <c r="J15" s="193">
        <f t="shared" si="3"/>
        <v>27</v>
      </c>
      <c r="K15" s="193">
        <v>0</v>
      </c>
      <c r="L15" s="193"/>
    </row>
    <row r="16" spans="1:20" ht="24.95" customHeight="1" x14ac:dyDescent="0.2">
      <c r="A16" s="242">
        <v>5</v>
      </c>
      <c r="B16" s="321" t="s">
        <v>1025</v>
      </c>
      <c r="C16" s="317">
        <v>31</v>
      </c>
      <c r="D16" s="322">
        <v>0</v>
      </c>
      <c r="E16" s="322">
        <v>5</v>
      </c>
      <c r="F16" s="322">
        <v>4</v>
      </c>
      <c r="G16" s="193">
        <f t="shared" si="0"/>
        <v>9</v>
      </c>
      <c r="H16" s="193">
        <f t="shared" si="1"/>
        <v>9</v>
      </c>
      <c r="I16" s="193">
        <f t="shared" si="2"/>
        <v>22</v>
      </c>
      <c r="J16" s="193">
        <f t="shared" si="3"/>
        <v>22</v>
      </c>
      <c r="K16" s="193">
        <v>0</v>
      </c>
      <c r="L16" s="193"/>
    </row>
    <row r="17" spans="1:12" s="43" customFormat="1" ht="24.95" customHeight="1" x14ac:dyDescent="0.2">
      <c r="A17" s="242">
        <v>6</v>
      </c>
      <c r="B17" s="321" t="s">
        <v>1026</v>
      </c>
      <c r="C17" s="323">
        <v>30</v>
      </c>
      <c r="D17" s="322">
        <v>0</v>
      </c>
      <c r="E17" s="322">
        <v>4</v>
      </c>
      <c r="F17" s="322">
        <v>2</v>
      </c>
      <c r="G17" s="193">
        <f t="shared" si="0"/>
        <v>6</v>
      </c>
      <c r="H17" s="193">
        <f t="shared" si="1"/>
        <v>6</v>
      </c>
      <c r="I17" s="193">
        <f t="shared" si="2"/>
        <v>24</v>
      </c>
      <c r="J17" s="193">
        <f t="shared" si="3"/>
        <v>24</v>
      </c>
      <c r="K17" s="193">
        <v>0</v>
      </c>
      <c r="L17" s="242"/>
    </row>
    <row r="18" spans="1:12" s="43" customFormat="1" ht="24.95" customHeight="1" x14ac:dyDescent="0.2">
      <c r="A18" s="242">
        <v>7</v>
      </c>
      <c r="B18" s="321" t="s">
        <v>1027</v>
      </c>
      <c r="C18" s="323">
        <v>31</v>
      </c>
      <c r="D18" s="322">
        <v>0</v>
      </c>
      <c r="E18" s="322">
        <v>4</v>
      </c>
      <c r="F18" s="322">
        <v>7</v>
      </c>
      <c r="G18" s="193">
        <f t="shared" si="0"/>
        <v>11</v>
      </c>
      <c r="H18" s="193">
        <f t="shared" si="1"/>
        <v>11</v>
      </c>
      <c r="I18" s="193">
        <f t="shared" si="2"/>
        <v>20</v>
      </c>
      <c r="J18" s="193">
        <f t="shared" si="3"/>
        <v>20</v>
      </c>
      <c r="K18" s="193">
        <v>0</v>
      </c>
      <c r="L18" s="242"/>
    </row>
    <row r="19" spans="1:12" s="43" customFormat="1" ht="24.95" customHeight="1" x14ac:dyDescent="0.2">
      <c r="A19" s="242">
        <v>8</v>
      </c>
      <c r="B19" s="321" t="s">
        <v>1028</v>
      </c>
      <c r="C19" s="323">
        <v>30</v>
      </c>
      <c r="D19" s="322">
        <v>0</v>
      </c>
      <c r="E19" s="322">
        <v>5</v>
      </c>
      <c r="F19" s="322">
        <v>7</v>
      </c>
      <c r="G19" s="193">
        <f t="shared" si="0"/>
        <v>12</v>
      </c>
      <c r="H19" s="193">
        <f t="shared" si="1"/>
        <v>12</v>
      </c>
      <c r="I19" s="193">
        <f t="shared" si="2"/>
        <v>18</v>
      </c>
      <c r="J19" s="193">
        <f t="shared" si="3"/>
        <v>18</v>
      </c>
      <c r="K19" s="193">
        <v>0</v>
      </c>
      <c r="L19" s="242"/>
    </row>
    <row r="20" spans="1:12" s="43" customFormat="1" ht="24.95" customHeight="1" x14ac:dyDescent="0.2">
      <c r="A20" s="242">
        <v>9</v>
      </c>
      <c r="B20" s="321" t="s">
        <v>1029</v>
      </c>
      <c r="C20" s="323">
        <v>31</v>
      </c>
      <c r="D20" s="322">
        <v>0</v>
      </c>
      <c r="E20" s="322">
        <v>4</v>
      </c>
      <c r="F20" s="322">
        <v>2</v>
      </c>
      <c r="G20" s="193">
        <f t="shared" si="0"/>
        <v>6</v>
      </c>
      <c r="H20" s="193">
        <f t="shared" si="1"/>
        <v>6</v>
      </c>
      <c r="I20" s="193">
        <f t="shared" si="2"/>
        <v>25</v>
      </c>
      <c r="J20" s="193">
        <f t="shared" si="3"/>
        <v>25</v>
      </c>
      <c r="K20" s="193">
        <v>0</v>
      </c>
      <c r="L20" s="242"/>
    </row>
    <row r="21" spans="1:12" s="43" customFormat="1" ht="24.95" customHeight="1" x14ac:dyDescent="0.2">
      <c r="A21" s="242">
        <v>10</v>
      </c>
      <c r="B21" s="321" t="s">
        <v>1030</v>
      </c>
      <c r="C21" s="323">
        <v>31</v>
      </c>
      <c r="D21" s="322">
        <v>13</v>
      </c>
      <c r="E21" s="322">
        <v>3</v>
      </c>
      <c r="F21" s="322">
        <v>3</v>
      </c>
      <c r="G21" s="193">
        <f t="shared" si="0"/>
        <v>6</v>
      </c>
      <c r="H21" s="193">
        <f t="shared" si="1"/>
        <v>19</v>
      </c>
      <c r="I21" s="193">
        <f t="shared" si="2"/>
        <v>12</v>
      </c>
      <c r="J21" s="193">
        <f t="shared" si="3"/>
        <v>12</v>
      </c>
      <c r="K21" s="193">
        <v>0</v>
      </c>
      <c r="L21" s="242"/>
    </row>
    <row r="22" spans="1:12" s="43" customFormat="1" ht="24.95" customHeight="1" x14ac:dyDescent="0.2">
      <c r="A22" s="242">
        <v>11</v>
      </c>
      <c r="B22" s="321" t="s">
        <v>1031</v>
      </c>
      <c r="C22" s="323">
        <v>28</v>
      </c>
      <c r="D22" s="322">
        <v>0</v>
      </c>
      <c r="E22" s="322">
        <v>4</v>
      </c>
      <c r="F22" s="322">
        <v>1</v>
      </c>
      <c r="G22" s="193">
        <f t="shared" si="0"/>
        <v>5</v>
      </c>
      <c r="H22" s="193">
        <f t="shared" si="1"/>
        <v>5</v>
      </c>
      <c r="I22" s="193">
        <f t="shared" si="2"/>
        <v>23</v>
      </c>
      <c r="J22" s="193">
        <f t="shared" si="3"/>
        <v>23</v>
      </c>
      <c r="K22" s="193">
        <v>0</v>
      </c>
      <c r="L22" s="242"/>
    </row>
    <row r="23" spans="1:12" s="43" customFormat="1" ht="24.95" customHeight="1" x14ac:dyDescent="0.2">
      <c r="A23" s="242">
        <v>12</v>
      </c>
      <c r="B23" s="321" t="s">
        <v>1032</v>
      </c>
      <c r="C23" s="323">
        <v>31</v>
      </c>
      <c r="D23" s="322">
        <v>0</v>
      </c>
      <c r="E23" s="322">
        <v>4</v>
      </c>
      <c r="F23" s="322">
        <v>4</v>
      </c>
      <c r="G23" s="193">
        <f t="shared" si="0"/>
        <v>8</v>
      </c>
      <c r="H23" s="193">
        <f t="shared" si="1"/>
        <v>8</v>
      </c>
      <c r="I23" s="193">
        <f t="shared" si="2"/>
        <v>23</v>
      </c>
      <c r="J23" s="193">
        <f t="shared" si="3"/>
        <v>23</v>
      </c>
      <c r="K23" s="193">
        <v>0</v>
      </c>
      <c r="L23" s="242"/>
    </row>
    <row r="24" spans="1:12" s="136" customFormat="1" ht="24.95" customHeight="1" x14ac:dyDescent="0.2">
      <c r="A24" s="186"/>
      <c r="B24" s="243" t="s">
        <v>18</v>
      </c>
      <c r="C24" s="186">
        <f>SUM(C12:C23)</f>
        <v>365</v>
      </c>
      <c r="D24" s="186">
        <f>SUM(D12:D23)</f>
        <v>48</v>
      </c>
      <c r="E24" s="186">
        <f t="shared" ref="E24:K24" si="4">SUM(E12:E23)</f>
        <v>45</v>
      </c>
      <c r="F24" s="186">
        <f t="shared" si="4"/>
        <v>38</v>
      </c>
      <c r="G24" s="186">
        <f t="shared" si="4"/>
        <v>83</v>
      </c>
      <c r="H24" s="186">
        <f t="shared" si="4"/>
        <v>131</v>
      </c>
      <c r="I24" s="186">
        <f t="shared" si="4"/>
        <v>234</v>
      </c>
      <c r="J24" s="186">
        <f t="shared" si="4"/>
        <v>234</v>
      </c>
      <c r="K24" s="186">
        <f t="shared" si="4"/>
        <v>0</v>
      </c>
      <c r="L24" s="186"/>
    </row>
    <row r="25" spans="1:12" s="43" customFormat="1" ht="11.25" customHeight="1" x14ac:dyDescent="0.2">
      <c r="A25" s="44"/>
      <c r="B25" s="45"/>
      <c r="C25" s="46"/>
      <c r="D25" s="44"/>
      <c r="E25" s="44"/>
      <c r="F25" s="44"/>
      <c r="G25" s="44"/>
      <c r="H25" s="44"/>
      <c r="I25" s="44"/>
      <c r="J25" s="44"/>
      <c r="K25" s="44"/>
    </row>
    <row r="26" spans="1:12" ht="15" x14ac:dyDescent="0.25">
      <c r="A26" s="39" t="s">
        <v>111</v>
      </c>
      <c r="B26" s="39"/>
      <c r="C26" s="39"/>
      <c r="D26" s="39"/>
      <c r="E26" s="39"/>
      <c r="F26" s="39"/>
      <c r="G26" s="39"/>
      <c r="H26" s="39"/>
      <c r="I26" s="39"/>
      <c r="J26" s="39"/>
    </row>
    <row r="27" spans="1:12" ht="15" x14ac:dyDescent="0.25">
      <c r="A27" s="39"/>
      <c r="B27" s="39"/>
      <c r="C27" s="39"/>
      <c r="D27" s="39"/>
      <c r="E27" s="39"/>
      <c r="F27" s="39"/>
      <c r="G27" s="39"/>
      <c r="H27" s="39"/>
      <c r="I27" s="39"/>
      <c r="J27" s="39"/>
    </row>
    <row r="28" spans="1:12" ht="15" x14ac:dyDescent="0.25">
      <c r="A28" s="39"/>
      <c r="B28" s="39"/>
      <c r="C28" s="39"/>
      <c r="D28" s="39"/>
      <c r="E28" s="39"/>
      <c r="F28" s="39"/>
      <c r="G28" s="39"/>
      <c r="H28" s="39"/>
      <c r="I28" s="39"/>
      <c r="J28" s="39"/>
    </row>
    <row r="29" spans="1:12" x14ac:dyDescent="0.2">
      <c r="A29" s="11" t="s">
        <v>604</v>
      </c>
      <c r="B29" s="11"/>
      <c r="C29" s="11"/>
      <c r="D29" s="11"/>
      <c r="E29" s="11"/>
      <c r="F29" s="11"/>
      <c r="G29" s="11"/>
      <c r="H29" s="11"/>
      <c r="I29" s="11"/>
      <c r="K29" s="1216" t="s">
        <v>12</v>
      </c>
      <c r="L29" s="1216"/>
    </row>
    <row r="30" spans="1:12" x14ac:dyDescent="0.2">
      <c r="A30" s="1302" t="s">
        <v>13</v>
      </c>
      <c r="B30" s="1302"/>
      <c r="C30" s="1302"/>
      <c r="D30" s="1302"/>
      <c r="E30" s="1302"/>
      <c r="F30" s="1302"/>
      <c r="G30" s="1302"/>
      <c r="H30" s="1302"/>
      <c r="I30" s="1302"/>
      <c r="J30" s="1302"/>
      <c r="K30" s="1302"/>
      <c r="L30" s="1302"/>
    </row>
    <row r="31" spans="1:12" x14ac:dyDescent="0.2">
      <c r="A31" s="1302" t="s">
        <v>609</v>
      </c>
      <c r="B31" s="1302"/>
      <c r="C31" s="1302"/>
      <c r="D31" s="1302"/>
      <c r="E31" s="1302"/>
      <c r="F31" s="1302"/>
      <c r="G31" s="1302"/>
      <c r="H31" s="1302"/>
      <c r="I31" s="1302"/>
      <c r="J31" s="1302"/>
      <c r="K31" s="1302"/>
      <c r="L31" s="1302"/>
    </row>
    <row r="32" spans="1:12" x14ac:dyDescent="0.2">
      <c r="A32" s="11"/>
      <c r="B32" s="11"/>
      <c r="C32" s="11"/>
      <c r="D32" s="11"/>
      <c r="E32" s="11"/>
      <c r="F32" s="11"/>
      <c r="G32" s="11"/>
      <c r="H32" s="12"/>
      <c r="J32" s="1" t="s">
        <v>84</v>
      </c>
      <c r="K32" s="11"/>
    </row>
  </sheetData>
  <mergeCells count="19">
    <mergeCell ref="C1:H1"/>
    <mergeCell ref="J1:K1"/>
    <mergeCell ref="A6:C6"/>
    <mergeCell ref="L8:L10"/>
    <mergeCell ref="A2:L2"/>
    <mergeCell ref="A3:L3"/>
    <mergeCell ref="A5:L5"/>
    <mergeCell ref="K8:K10"/>
    <mergeCell ref="K29:L29"/>
    <mergeCell ref="A30:L30"/>
    <mergeCell ref="A31:L31"/>
    <mergeCell ref="A8:A10"/>
    <mergeCell ref="B8:B10"/>
    <mergeCell ref="C8:C10"/>
    <mergeCell ref="D8:H8"/>
    <mergeCell ref="J8:J10"/>
    <mergeCell ref="D9:D10"/>
    <mergeCell ref="E9:G9"/>
    <mergeCell ref="I8:I10"/>
  </mergeCells>
  <phoneticPr fontId="0" type="noConversion"/>
  <printOptions horizontalCentered="1"/>
  <pageMargins left="0.46" right="0.39" top="0.3" bottom="0" header="0.25" footer="0.17"/>
  <pageSetup paperSize="9" scale="8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S32"/>
  <sheetViews>
    <sheetView view="pageBreakPreview" topLeftCell="A13" zoomScaleSheetLayoutView="100" workbookViewId="0">
      <selection activeCell="M17" sqref="M17"/>
    </sheetView>
  </sheetViews>
  <sheetFormatPr defaultRowHeight="14.25" x14ac:dyDescent="0.2"/>
  <cols>
    <col min="1" max="1" width="6.7109375" style="38" customWidth="1"/>
    <col min="2" max="2" width="14.7109375" style="38" customWidth="1"/>
    <col min="3" max="3" width="11.7109375" style="38" customWidth="1"/>
    <col min="4" max="4" width="12" style="38" customWidth="1"/>
    <col min="5" max="5" width="13.28515625" style="38" customWidth="1"/>
    <col min="6" max="6" width="18.85546875" style="38" customWidth="1"/>
    <col min="7" max="7" width="13.85546875" style="38" customWidth="1"/>
    <col min="8" max="8" width="14.7109375" style="38" customWidth="1"/>
    <col min="9" max="9" width="15.28515625" style="38" customWidth="1"/>
    <col min="10" max="10" width="15.7109375" style="38" customWidth="1"/>
    <col min="11" max="11" width="16.28515625" style="38" customWidth="1"/>
    <col min="12" max="16384" width="9.140625" style="38"/>
  </cols>
  <sheetData>
    <row r="1" spans="1:19" ht="15" customHeight="1" x14ac:dyDescent="0.25">
      <c r="C1" s="1196"/>
      <c r="D1" s="1196"/>
      <c r="E1" s="1196"/>
      <c r="F1" s="1196"/>
      <c r="G1" s="1196"/>
      <c r="H1" s="1196"/>
      <c r="I1" s="91"/>
      <c r="K1" s="454" t="s">
        <v>664</v>
      </c>
    </row>
    <row r="2" spans="1:19" s="42" customFormat="1" ht="13.5" customHeight="1" x14ac:dyDescent="0.2">
      <c r="A2" s="1606" t="s">
        <v>0</v>
      </c>
      <c r="B2" s="1606"/>
      <c r="C2" s="1606"/>
      <c r="D2" s="1606"/>
      <c r="E2" s="1606"/>
      <c r="F2" s="1606"/>
      <c r="G2" s="1606"/>
      <c r="H2" s="1606"/>
      <c r="I2" s="1606"/>
      <c r="J2" s="1606"/>
      <c r="K2" s="1606"/>
    </row>
    <row r="3" spans="1:19" s="42" customFormat="1" ht="14.25" customHeight="1" x14ac:dyDescent="0.25">
      <c r="A3" s="1273" t="s">
        <v>985</v>
      </c>
      <c r="B3" s="1273"/>
      <c r="C3" s="1273"/>
      <c r="D3" s="1273"/>
      <c r="E3" s="1273"/>
      <c r="F3" s="1273"/>
      <c r="G3" s="1273"/>
      <c r="H3" s="1273"/>
      <c r="I3" s="1273"/>
      <c r="J3" s="1273"/>
      <c r="K3" s="1273"/>
      <c r="L3" s="67"/>
      <c r="M3" s="67"/>
      <c r="N3" s="67"/>
      <c r="O3" s="67"/>
      <c r="P3" s="67"/>
      <c r="Q3" s="67"/>
    </row>
    <row r="4" spans="1:19" s="42" customFormat="1" ht="18" customHeight="1" x14ac:dyDescent="0.2">
      <c r="A4" s="1486" t="s">
        <v>1033</v>
      </c>
      <c r="B4" s="1486"/>
      <c r="C4" s="1486"/>
      <c r="D4" s="1486"/>
      <c r="E4" s="1486"/>
      <c r="F4" s="1486"/>
      <c r="G4" s="1486"/>
      <c r="H4" s="1486"/>
      <c r="I4" s="1486"/>
      <c r="J4" s="1486"/>
      <c r="K4" s="1486"/>
    </row>
    <row r="5" spans="1:19" ht="15.75" x14ac:dyDescent="0.25">
      <c r="A5" s="1206" t="s">
        <v>452</v>
      </c>
      <c r="B5" s="1206"/>
      <c r="C5" s="1206"/>
      <c r="D5" s="78"/>
      <c r="E5" s="78"/>
      <c r="F5" s="78"/>
      <c r="G5" s="78"/>
      <c r="H5" s="78"/>
      <c r="I5" s="89"/>
      <c r="J5" s="89"/>
    </row>
    <row r="6" spans="1:19" ht="29.25" customHeight="1" x14ac:dyDescent="0.2">
      <c r="A6" s="1166" t="s">
        <v>74</v>
      </c>
      <c r="B6" s="1166" t="s">
        <v>75</v>
      </c>
      <c r="C6" s="1166" t="s">
        <v>76</v>
      </c>
      <c r="D6" s="1166" t="s">
        <v>171</v>
      </c>
      <c r="E6" s="1166"/>
      <c r="F6" s="1166"/>
      <c r="G6" s="1166"/>
      <c r="H6" s="1166"/>
      <c r="I6" s="1167" t="s">
        <v>258</v>
      </c>
      <c r="J6" s="1166" t="s">
        <v>77</v>
      </c>
      <c r="K6" s="1166" t="s">
        <v>244</v>
      </c>
    </row>
    <row r="7" spans="1:19" ht="34.15" customHeight="1" x14ac:dyDescent="0.2">
      <c r="A7" s="1166"/>
      <c r="B7" s="1166"/>
      <c r="C7" s="1166"/>
      <c r="D7" s="1166" t="s">
        <v>79</v>
      </c>
      <c r="E7" s="1166" t="s">
        <v>80</v>
      </c>
      <c r="F7" s="1166"/>
      <c r="G7" s="1166"/>
      <c r="H7" s="1167" t="s">
        <v>81</v>
      </c>
      <c r="I7" s="1605"/>
      <c r="J7" s="1166"/>
      <c r="K7" s="1166"/>
      <c r="R7" s="40"/>
      <c r="S7" s="40"/>
    </row>
    <row r="8" spans="1:19" ht="33.75" customHeight="1" x14ac:dyDescent="0.2">
      <c r="A8" s="1166"/>
      <c r="B8" s="1166"/>
      <c r="C8" s="1166"/>
      <c r="D8" s="1166"/>
      <c r="E8" s="186" t="s">
        <v>82</v>
      </c>
      <c r="F8" s="186" t="s">
        <v>83</v>
      </c>
      <c r="G8" s="186" t="s">
        <v>18</v>
      </c>
      <c r="H8" s="1168"/>
      <c r="I8" s="1168"/>
      <c r="J8" s="1166"/>
      <c r="K8" s="1166"/>
    </row>
    <row r="9" spans="1:19" s="43" customFormat="1" ht="17.100000000000001" customHeight="1" x14ac:dyDescent="0.2">
      <c r="A9" s="186">
        <v>1</v>
      </c>
      <c r="B9" s="186">
        <v>2</v>
      </c>
      <c r="C9" s="186">
        <v>3</v>
      </c>
      <c r="D9" s="186">
        <v>4</v>
      </c>
      <c r="E9" s="186">
        <v>5</v>
      </c>
      <c r="F9" s="186">
        <v>6</v>
      </c>
      <c r="G9" s="186">
        <v>7</v>
      </c>
      <c r="H9" s="186">
        <v>8</v>
      </c>
      <c r="I9" s="186">
        <v>9</v>
      </c>
      <c r="J9" s="186">
        <v>10</v>
      </c>
      <c r="K9" s="186">
        <v>11</v>
      </c>
    </row>
    <row r="10" spans="1:19" ht="24.95" customHeight="1" x14ac:dyDescent="0.2">
      <c r="A10" s="242">
        <v>1</v>
      </c>
      <c r="B10" s="321" t="s">
        <v>1021</v>
      </c>
      <c r="C10" s="317">
        <v>30</v>
      </c>
      <c r="D10" s="322">
        <v>0</v>
      </c>
      <c r="E10" s="322">
        <v>4</v>
      </c>
      <c r="F10" s="322">
        <v>5</v>
      </c>
      <c r="G10" s="614">
        <f>E10+F10</f>
        <v>9</v>
      </c>
      <c r="H10" s="614">
        <f>D10+G10</f>
        <v>9</v>
      </c>
      <c r="I10" s="614">
        <f>C10-H10</f>
        <v>21</v>
      </c>
      <c r="J10" s="614">
        <f>C10-H10</f>
        <v>21</v>
      </c>
      <c r="K10" s="614"/>
    </row>
    <row r="11" spans="1:19" ht="24.95" customHeight="1" x14ac:dyDescent="0.2">
      <c r="A11" s="242">
        <v>2</v>
      </c>
      <c r="B11" s="321" t="s">
        <v>1022</v>
      </c>
      <c r="C11" s="317">
        <v>31</v>
      </c>
      <c r="D11" s="322">
        <v>5</v>
      </c>
      <c r="E11" s="322">
        <v>4</v>
      </c>
      <c r="F11" s="322">
        <v>3</v>
      </c>
      <c r="G11" s="614">
        <f t="shared" ref="G11:G21" si="0">E11+F11</f>
        <v>7</v>
      </c>
      <c r="H11" s="614">
        <f t="shared" ref="H11:H21" si="1">D11+G11</f>
        <v>12</v>
      </c>
      <c r="I11" s="614">
        <f t="shared" ref="I11:I21" si="2">C11-H11</f>
        <v>19</v>
      </c>
      <c r="J11" s="614">
        <f t="shared" ref="J11:J21" si="3">C11-H11</f>
        <v>19</v>
      </c>
      <c r="K11" s="614"/>
    </row>
    <row r="12" spans="1:19" ht="24.95" customHeight="1" x14ac:dyDescent="0.2">
      <c r="A12" s="242">
        <v>3</v>
      </c>
      <c r="B12" s="321" t="s">
        <v>1023</v>
      </c>
      <c r="C12" s="317">
        <v>30</v>
      </c>
      <c r="D12" s="322">
        <v>30</v>
      </c>
      <c r="E12" s="322">
        <v>0</v>
      </c>
      <c r="F12" s="322">
        <v>0</v>
      </c>
      <c r="G12" s="614">
        <f t="shared" si="0"/>
        <v>0</v>
      </c>
      <c r="H12" s="614">
        <f t="shared" si="1"/>
        <v>30</v>
      </c>
      <c r="I12" s="614">
        <f t="shared" si="2"/>
        <v>0</v>
      </c>
      <c r="J12" s="614">
        <f t="shared" si="3"/>
        <v>0</v>
      </c>
      <c r="K12" s="614"/>
    </row>
    <row r="13" spans="1:19" ht="24.95" customHeight="1" x14ac:dyDescent="0.2">
      <c r="A13" s="242">
        <v>4</v>
      </c>
      <c r="B13" s="321" t="s">
        <v>1024</v>
      </c>
      <c r="C13" s="317">
        <v>31</v>
      </c>
      <c r="D13" s="322">
        <v>0</v>
      </c>
      <c r="E13" s="322">
        <v>4</v>
      </c>
      <c r="F13" s="322">
        <v>0</v>
      </c>
      <c r="G13" s="614">
        <f t="shared" si="0"/>
        <v>4</v>
      </c>
      <c r="H13" s="614">
        <f t="shared" si="1"/>
        <v>4</v>
      </c>
      <c r="I13" s="614">
        <f t="shared" si="2"/>
        <v>27</v>
      </c>
      <c r="J13" s="614">
        <f t="shared" si="3"/>
        <v>27</v>
      </c>
      <c r="K13" s="614"/>
    </row>
    <row r="14" spans="1:19" ht="24.95" customHeight="1" x14ac:dyDescent="0.2">
      <c r="A14" s="242">
        <v>5</v>
      </c>
      <c r="B14" s="321" t="s">
        <v>1025</v>
      </c>
      <c r="C14" s="317">
        <v>31</v>
      </c>
      <c r="D14" s="322">
        <v>0</v>
      </c>
      <c r="E14" s="322">
        <v>5</v>
      </c>
      <c r="F14" s="322">
        <v>4</v>
      </c>
      <c r="G14" s="614">
        <f t="shared" si="0"/>
        <v>9</v>
      </c>
      <c r="H14" s="614">
        <f t="shared" si="1"/>
        <v>9</v>
      </c>
      <c r="I14" s="614">
        <f t="shared" si="2"/>
        <v>22</v>
      </c>
      <c r="J14" s="614">
        <f t="shared" si="3"/>
        <v>22</v>
      </c>
      <c r="K14" s="614"/>
    </row>
    <row r="15" spans="1:19" s="43" customFormat="1" ht="24.95" customHeight="1" x14ac:dyDescent="0.2">
      <c r="A15" s="242">
        <v>6</v>
      </c>
      <c r="B15" s="321" t="s">
        <v>1026</v>
      </c>
      <c r="C15" s="323">
        <v>30</v>
      </c>
      <c r="D15" s="322">
        <v>0</v>
      </c>
      <c r="E15" s="322">
        <v>4</v>
      </c>
      <c r="F15" s="322">
        <v>2</v>
      </c>
      <c r="G15" s="614">
        <f t="shared" si="0"/>
        <v>6</v>
      </c>
      <c r="H15" s="614">
        <f t="shared" si="1"/>
        <v>6</v>
      </c>
      <c r="I15" s="614">
        <f t="shared" si="2"/>
        <v>24</v>
      </c>
      <c r="J15" s="614">
        <f t="shared" si="3"/>
        <v>24</v>
      </c>
      <c r="K15" s="614"/>
    </row>
    <row r="16" spans="1:19" s="43" customFormat="1" ht="24.95" customHeight="1" x14ac:dyDescent="0.2">
      <c r="A16" s="242">
        <v>7</v>
      </c>
      <c r="B16" s="321" t="s">
        <v>1027</v>
      </c>
      <c r="C16" s="323">
        <v>31</v>
      </c>
      <c r="D16" s="322">
        <v>0</v>
      </c>
      <c r="E16" s="322">
        <v>4</v>
      </c>
      <c r="F16" s="322">
        <v>7</v>
      </c>
      <c r="G16" s="614">
        <f t="shared" si="0"/>
        <v>11</v>
      </c>
      <c r="H16" s="614">
        <f t="shared" si="1"/>
        <v>11</v>
      </c>
      <c r="I16" s="614">
        <f t="shared" si="2"/>
        <v>20</v>
      </c>
      <c r="J16" s="614">
        <f t="shared" si="3"/>
        <v>20</v>
      </c>
      <c r="K16" s="614"/>
    </row>
    <row r="17" spans="1:11" s="43" customFormat="1" ht="24.95" customHeight="1" x14ac:dyDescent="0.2">
      <c r="A17" s="242">
        <v>8</v>
      </c>
      <c r="B17" s="321" t="s">
        <v>1028</v>
      </c>
      <c r="C17" s="323">
        <v>30</v>
      </c>
      <c r="D17" s="322">
        <v>0</v>
      </c>
      <c r="E17" s="322">
        <v>5</v>
      </c>
      <c r="F17" s="322">
        <v>7</v>
      </c>
      <c r="G17" s="614">
        <f t="shared" si="0"/>
        <v>12</v>
      </c>
      <c r="H17" s="614">
        <f t="shared" si="1"/>
        <v>12</v>
      </c>
      <c r="I17" s="614">
        <f t="shared" si="2"/>
        <v>18</v>
      </c>
      <c r="J17" s="614">
        <f t="shared" si="3"/>
        <v>18</v>
      </c>
      <c r="K17" s="614"/>
    </row>
    <row r="18" spans="1:11" s="43" customFormat="1" ht="24.95" customHeight="1" x14ac:dyDescent="0.2">
      <c r="A18" s="242">
        <v>9</v>
      </c>
      <c r="B18" s="321" t="s">
        <v>1029</v>
      </c>
      <c r="C18" s="323">
        <v>31</v>
      </c>
      <c r="D18" s="322">
        <v>0</v>
      </c>
      <c r="E18" s="322">
        <v>4</v>
      </c>
      <c r="F18" s="322">
        <v>2</v>
      </c>
      <c r="G18" s="614">
        <f t="shared" si="0"/>
        <v>6</v>
      </c>
      <c r="H18" s="614">
        <f t="shared" si="1"/>
        <v>6</v>
      </c>
      <c r="I18" s="614">
        <f t="shared" si="2"/>
        <v>25</v>
      </c>
      <c r="J18" s="614">
        <f t="shared" si="3"/>
        <v>25</v>
      </c>
      <c r="K18" s="614"/>
    </row>
    <row r="19" spans="1:11" s="43" customFormat="1" ht="24.95" customHeight="1" x14ac:dyDescent="0.2">
      <c r="A19" s="242">
        <v>10</v>
      </c>
      <c r="B19" s="321" t="s">
        <v>1030</v>
      </c>
      <c r="C19" s="323">
        <v>31</v>
      </c>
      <c r="D19" s="322">
        <v>13</v>
      </c>
      <c r="E19" s="322">
        <v>3</v>
      </c>
      <c r="F19" s="322">
        <v>3</v>
      </c>
      <c r="G19" s="614">
        <f t="shared" si="0"/>
        <v>6</v>
      </c>
      <c r="H19" s="614">
        <f t="shared" si="1"/>
        <v>19</v>
      </c>
      <c r="I19" s="614">
        <f t="shared" si="2"/>
        <v>12</v>
      </c>
      <c r="J19" s="614">
        <f t="shared" si="3"/>
        <v>12</v>
      </c>
      <c r="K19" s="614"/>
    </row>
    <row r="20" spans="1:11" s="43" customFormat="1" ht="24.95" customHeight="1" x14ac:dyDescent="0.2">
      <c r="A20" s="242">
        <v>11</v>
      </c>
      <c r="B20" s="321" t="s">
        <v>1031</v>
      </c>
      <c r="C20" s="323">
        <v>28</v>
      </c>
      <c r="D20" s="322">
        <v>0</v>
      </c>
      <c r="E20" s="322">
        <v>4</v>
      </c>
      <c r="F20" s="322">
        <v>1</v>
      </c>
      <c r="G20" s="614">
        <f t="shared" si="0"/>
        <v>5</v>
      </c>
      <c r="H20" s="614">
        <f t="shared" si="1"/>
        <v>5</v>
      </c>
      <c r="I20" s="614">
        <f t="shared" si="2"/>
        <v>23</v>
      </c>
      <c r="J20" s="614">
        <f t="shared" si="3"/>
        <v>23</v>
      </c>
      <c r="K20" s="614"/>
    </row>
    <row r="21" spans="1:11" s="43" customFormat="1" ht="24.95" customHeight="1" x14ac:dyDescent="0.2">
      <c r="A21" s="242">
        <v>12</v>
      </c>
      <c r="B21" s="321" t="s">
        <v>1032</v>
      </c>
      <c r="C21" s="323">
        <v>31</v>
      </c>
      <c r="D21" s="322">
        <v>0</v>
      </c>
      <c r="E21" s="322">
        <v>4</v>
      </c>
      <c r="F21" s="322">
        <v>4</v>
      </c>
      <c r="G21" s="614">
        <f t="shared" si="0"/>
        <v>8</v>
      </c>
      <c r="H21" s="614">
        <f t="shared" si="1"/>
        <v>8</v>
      </c>
      <c r="I21" s="614">
        <f t="shared" si="2"/>
        <v>23</v>
      </c>
      <c r="J21" s="614">
        <f t="shared" si="3"/>
        <v>23</v>
      </c>
      <c r="K21" s="614"/>
    </row>
    <row r="22" spans="1:11" s="136" customFormat="1" ht="24.95" customHeight="1" x14ac:dyDescent="0.2">
      <c r="A22" s="186"/>
      <c r="B22" s="243" t="s">
        <v>18</v>
      </c>
      <c r="C22" s="186">
        <f>SUM(C10:C21)</f>
        <v>365</v>
      </c>
      <c r="D22" s="186">
        <f>SUM(D10:D21)</f>
        <v>48</v>
      </c>
      <c r="E22" s="186">
        <f t="shared" ref="E22:J22" si="4">SUM(E10:E21)</f>
        <v>45</v>
      </c>
      <c r="F22" s="186">
        <f t="shared" si="4"/>
        <v>38</v>
      </c>
      <c r="G22" s="186">
        <f t="shared" si="4"/>
        <v>83</v>
      </c>
      <c r="H22" s="186">
        <f t="shared" si="4"/>
        <v>131</v>
      </c>
      <c r="I22" s="186">
        <f t="shared" si="4"/>
        <v>234</v>
      </c>
      <c r="J22" s="186">
        <f t="shared" si="4"/>
        <v>234</v>
      </c>
      <c r="K22" s="186"/>
    </row>
    <row r="23" spans="1:11" s="43" customFormat="1" ht="11.25" customHeight="1" x14ac:dyDescent="0.2">
      <c r="A23" s="44"/>
      <c r="B23" s="453"/>
      <c r="C23" s="46"/>
      <c r="D23" s="44"/>
      <c r="E23" s="44"/>
      <c r="F23" s="44"/>
      <c r="G23" s="44"/>
      <c r="H23" s="44"/>
      <c r="I23" s="44"/>
      <c r="J23" s="44"/>
    </row>
    <row r="24" spans="1:11" ht="12.75" customHeight="1" x14ac:dyDescent="0.2">
      <c r="A24" s="11" t="s">
        <v>111</v>
      </c>
      <c r="B24" s="11"/>
      <c r="C24" s="11"/>
      <c r="D24" s="11"/>
      <c r="E24" s="11"/>
      <c r="F24" s="11"/>
      <c r="G24" s="11"/>
      <c r="H24" s="11"/>
      <c r="I24" s="11"/>
      <c r="J24" s="11"/>
      <c r="K24" s="11"/>
    </row>
    <row r="25" spans="1:11" ht="12.75" customHeight="1" x14ac:dyDescent="0.2">
      <c r="A25" s="11"/>
      <c r="B25" s="11"/>
      <c r="C25" s="11"/>
      <c r="D25" s="11"/>
      <c r="E25" s="11"/>
      <c r="F25" s="11"/>
      <c r="G25" s="11"/>
      <c r="H25" s="11"/>
      <c r="I25" s="11"/>
      <c r="J25" s="11"/>
      <c r="K25" s="11"/>
    </row>
    <row r="26" spans="1:11" ht="12.75" customHeight="1" x14ac:dyDescent="0.2">
      <c r="A26" s="11"/>
      <c r="B26" s="11"/>
      <c r="C26" s="11"/>
      <c r="D26" s="11"/>
      <c r="E26" s="11"/>
      <c r="F26" s="11"/>
      <c r="G26" s="11"/>
      <c r="H26" s="11"/>
      <c r="I26" s="11"/>
      <c r="J26" s="11"/>
      <c r="K26" s="11"/>
    </row>
    <row r="27" spans="1:11" ht="12.75" customHeight="1" x14ac:dyDescent="0.2">
      <c r="A27" s="11"/>
      <c r="B27" s="11"/>
      <c r="C27" s="11"/>
      <c r="D27" s="11" t="s">
        <v>10</v>
      </c>
      <c r="E27" s="11"/>
      <c r="F27" s="11"/>
      <c r="G27" s="11"/>
      <c r="H27" s="11"/>
      <c r="I27" s="11"/>
      <c r="J27" s="11"/>
      <c r="K27" s="11"/>
    </row>
    <row r="28" spans="1:11" ht="12.75" customHeight="1" x14ac:dyDescent="0.2">
      <c r="A28" s="11"/>
      <c r="B28" s="52"/>
      <c r="C28" s="52"/>
      <c r="D28" s="52"/>
      <c r="E28" s="52"/>
      <c r="F28" s="52"/>
      <c r="G28" s="52"/>
      <c r="H28" s="52"/>
      <c r="I28" s="11"/>
      <c r="J28" s="1216" t="s">
        <v>12</v>
      </c>
      <c r="K28" s="1216"/>
    </row>
    <row r="29" spans="1:11" ht="12.75" customHeight="1" x14ac:dyDescent="0.2">
      <c r="A29" s="1302" t="s">
        <v>13</v>
      </c>
      <c r="B29" s="1302"/>
      <c r="C29" s="1302"/>
      <c r="D29" s="1302"/>
      <c r="E29" s="1302"/>
      <c r="F29" s="1302"/>
      <c r="G29" s="1302"/>
      <c r="H29" s="1302"/>
      <c r="I29" s="1302"/>
      <c r="J29" s="1302"/>
      <c r="K29" s="1302"/>
    </row>
    <row r="30" spans="1:11" ht="12.75" customHeight="1" x14ac:dyDescent="0.2">
      <c r="A30" s="1302" t="s">
        <v>607</v>
      </c>
      <c r="B30" s="1302"/>
      <c r="C30" s="1302"/>
      <c r="D30" s="1302"/>
      <c r="E30" s="1302"/>
      <c r="F30" s="1302"/>
      <c r="G30" s="1302"/>
      <c r="H30" s="1302"/>
      <c r="I30" s="1302"/>
      <c r="J30" s="1302"/>
      <c r="K30" s="1302"/>
    </row>
    <row r="31" spans="1:11" ht="12.75" customHeight="1" x14ac:dyDescent="0.2">
      <c r="A31" s="11" t="s">
        <v>604</v>
      </c>
      <c r="B31" s="11"/>
      <c r="C31" s="11"/>
      <c r="D31" s="11"/>
      <c r="E31" s="11"/>
      <c r="F31" s="11"/>
      <c r="G31" s="11"/>
      <c r="H31" s="11"/>
      <c r="I31" s="24"/>
      <c r="J31" s="24" t="s">
        <v>23</v>
      </c>
      <c r="K31" s="11"/>
    </row>
    <row r="32" spans="1:11" x14ac:dyDescent="0.2">
      <c r="A32" s="11"/>
      <c r="B32" s="12"/>
      <c r="C32" s="12"/>
      <c r="D32" s="12"/>
      <c r="E32" s="12"/>
      <c r="F32" s="12"/>
      <c r="G32" s="12"/>
      <c r="H32" s="12"/>
      <c r="I32" s="12"/>
      <c r="J32" s="12"/>
      <c r="K32" s="12"/>
    </row>
  </sheetData>
  <mergeCells count="18">
    <mergeCell ref="A4:K4"/>
    <mergeCell ref="K6:K8"/>
    <mergeCell ref="H7:H8"/>
    <mergeCell ref="C1:H1"/>
    <mergeCell ref="A5:C5"/>
    <mergeCell ref="A2:K2"/>
    <mergeCell ref="A3:K3"/>
    <mergeCell ref="J28:K28"/>
    <mergeCell ref="A29:K29"/>
    <mergeCell ref="A30:K30"/>
    <mergeCell ref="A6:A8"/>
    <mergeCell ref="B6:B8"/>
    <mergeCell ref="C6:C8"/>
    <mergeCell ref="D6:H6"/>
    <mergeCell ref="J6:J8"/>
    <mergeCell ref="D7:D8"/>
    <mergeCell ref="E7:G7"/>
    <mergeCell ref="I6:I8"/>
  </mergeCells>
  <phoneticPr fontId="0" type="noConversion"/>
  <printOptions horizontalCentered="1"/>
  <pageMargins left="0.4" right="0.33" top="0.23622047244094491" bottom="0.27" header="0.31496062992125984" footer="0.17"/>
  <pageSetup paperSize="9" scale="91"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W41"/>
  <sheetViews>
    <sheetView view="pageBreakPreview" topLeftCell="A9" zoomScale="90" zoomScaleSheetLayoutView="90" workbookViewId="0">
      <selection activeCell="G25" sqref="G25"/>
    </sheetView>
  </sheetViews>
  <sheetFormatPr defaultRowHeight="12.75" x14ac:dyDescent="0.2"/>
  <cols>
    <col min="1" max="1" width="5" style="12" customWidth="1"/>
    <col min="2" max="2" width="15" style="12" customWidth="1"/>
    <col min="3" max="3" width="12.28515625" style="12" customWidth="1"/>
    <col min="4" max="4" width="9.85546875" style="12" customWidth="1"/>
    <col min="5" max="5" width="11.42578125" style="12" customWidth="1"/>
    <col min="6" max="6" width="10.7109375" style="12" customWidth="1"/>
    <col min="7" max="7" width="11.7109375" style="12" customWidth="1"/>
    <col min="8" max="8" width="13.28515625" style="12" customWidth="1"/>
    <col min="9" max="9" width="9.7109375" style="12" customWidth="1"/>
    <col min="10" max="10" width="10.140625" style="12" customWidth="1"/>
    <col min="11" max="11" width="8.140625" style="12" customWidth="1"/>
    <col min="12" max="12" width="9.28515625" style="12" customWidth="1"/>
    <col min="13" max="16" width="8.140625" style="12" customWidth="1"/>
    <col min="17" max="17" width="8.85546875" style="12" customWidth="1"/>
    <col min="18" max="18" width="8.140625" style="12" customWidth="1"/>
    <col min="19" max="19" width="11" style="12" customWidth="1"/>
    <col min="20" max="20" width="12.7109375" style="12" customWidth="1"/>
    <col min="21" max="16384" width="9.140625" style="12"/>
  </cols>
  <sheetData>
    <row r="1" spans="1:23" ht="15" x14ac:dyDescent="0.2">
      <c r="G1" s="1191"/>
      <c r="H1" s="1191"/>
      <c r="I1" s="1191"/>
      <c r="S1" s="1377" t="s">
        <v>666</v>
      </c>
      <c r="T1" s="1377"/>
    </row>
    <row r="2" spans="1:23" ht="15.75" x14ac:dyDescent="0.25">
      <c r="A2" s="1273" t="s">
        <v>0</v>
      </c>
      <c r="B2" s="1273"/>
      <c r="C2" s="1273"/>
      <c r="D2" s="1273"/>
      <c r="E2" s="1273"/>
      <c r="F2" s="1273"/>
      <c r="G2" s="1273"/>
      <c r="H2" s="1273"/>
      <c r="I2" s="1273"/>
      <c r="J2" s="1273"/>
      <c r="K2" s="1273"/>
      <c r="L2" s="1273"/>
      <c r="M2" s="1273"/>
      <c r="N2" s="1273"/>
      <c r="O2" s="1273"/>
      <c r="P2" s="1273"/>
      <c r="Q2" s="1273"/>
      <c r="R2" s="1273"/>
      <c r="S2" s="1273"/>
      <c r="T2" s="1273"/>
    </row>
    <row r="3" spans="1:23" ht="15.75" x14ac:dyDescent="0.25">
      <c r="A3" s="1273" t="s">
        <v>985</v>
      </c>
      <c r="B3" s="1273"/>
      <c r="C3" s="1273"/>
      <c r="D3" s="1273"/>
      <c r="E3" s="1273"/>
      <c r="F3" s="1273"/>
      <c r="G3" s="1273"/>
      <c r="H3" s="1273"/>
      <c r="I3" s="1273"/>
      <c r="J3" s="1273"/>
      <c r="K3" s="1273"/>
      <c r="L3" s="1273"/>
      <c r="M3" s="1273"/>
      <c r="N3" s="1273"/>
      <c r="O3" s="1273"/>
      <c r="P3" s="1273"/>
      <c r="Q3" s="1273"/>
      <c r="R3" s="1273"/>
      <c r="S3" s="1273"/>
      <c r="T3" s="1273"/>
    </row>
    <row r="4" spans="1:23" s="48" customFormat="1" ht="15.75" customHeight="1" x14ac:dyDescent="0.2">
      <c r="A4" s="1608" t="s">
        <v>1034</v>
      </c>
      <c r="B4" s="1608"/>
      <c r="C4" s="1608"/>
      <c r="D4" s="1608"/>
      <c r="E4" s="1608"/>
      <c r="F4" s="1608"/>
      <c r="G4" s="1608"/>
      <c r="H4" s="1608"/>
      <c r="I4" s="1608"/>
      <c r="J4" s="1608"/>
      <c r="K4" s="1608"/>
      <c r="L4" s="1608"/>
      <c r="M4" s="1608"/>
      <c r="N4" s="1608"/>
      <c r="O4" s="1608"/>
      <c r="P4" s="1608"/>
      <c r="Q4" s="1608"/>
      <c r="R4" s="1608"/>
      <c r="S4" s="1608"/>
      <c r="T4" s="1608"/>
    </row>
    <row r="5" spans="1:23" ht="12.75" customHeight="1" x14ac:dyDescent="0.2">
      <c r="A5" s="1608"/>
      <c r="B5" s="1608"/>
      <c r="C5" s="1608"/>
      <c r="D5" s="1608"/>
      <c r="E5" s="1608"/>
      <c r="F5" s="1608"/>
      <c r="G5" s="1608"/>
      <c r="H5" s="1608"/>
      <c r="I5" s="1608"/>
      <c r="J5" s="1608"/>
      <c r="K5" s="1608"/>
      <c r="L5" s="1608"/>
      <c r="M5" s="1608"/>
      <c r="N5" s="1608"/>
      <c r="O5" s="1608"/>
      <c r="P5" s="1608"/>
      <c r="Q5" s="1608"/>
      <c r="R5" s="1608"/>
      <c r="S5" s="1608"/>
      <c r="T5" s="1608"/>
    </row>
    <row r="6" spans="1:23" s="429" customFormat="1" ht="12" x14ac:dyDescent="0.2">
      <c r="A6" s="1381" t="s">
        <v>452</v>
      </c>
      <c r="B6" s="1381"/>
      <c r="C6" s="1381"/>
      <c r="H6" s="467"/>
      <c r="K6" s="1609"/>
      <c r="L6" s="1609"/>
      <c r="M6" s="1609"/>
      <c r="N6" s="1609"/>
      <c r="O6" s="1609"/>
      <c r="P6" s="1609"/>
      <c r="Q6" s="1609"/>
      <c r="R6" s="1609"/>
    </row>
    <row r="7" spans="1:23" ht="36" customHeight="1" x14ac:dyDescent="0.2">
      <c r="A7" s="1280" t="s">
        <v>2</v>
      </c>
      <c r="B7" s="1280" t="s">
        <v>3</v>
      </c>
      <c r="C7" s="1305" t="s">
        <v>665</v>
      </c>
      <c r="D7" s="1306"/>
      <c r="E7" s="1306"/>
      <c r="F7" s="1306"/>
      <c r="G7" s="1307"/>
      <c r="H7" s="1361" t="s">
        <v>85</v>
      </c>
      <c r="I7" s="1305" t="s">
        <v>86</v>
      </c>
      <c r="J7" s="1306"/>
      <c r="K7" s="1306"/>
      <c r="L7" s="1307"/>
      <c r="M7" s="1280" t="s">
        <v>740</v>
      </c>
      <c r="N7" s="1280"/>
      <c r="O7" s="1280"/>
      <c r="P7" s="1280"/>
      <c r="Q7" s="1280"/>
      <c r="R7" s="1280"/>
      <c r="S7" s="1607" t="s">
        <v>780</v>
      </c>
      <c r="T7" s="1607"/>
    </row>
    <row r="8" spans="1:23" ht="44.45" customHeight="1" x14ac:dyDescent="0.2">
      <c r="A8" s="1280"/>
      <c r="B8" s="1280"/>
      <c r="C8" s="718" t="s">
        <v>603</v>
      </c>
      <c r="D8" s="183" t="s">
        <v>6</v>
      </c>
      <c r="E8" s="278" t="s">
        <v>483</v>
      </c>
      <c r="F8" s="188" t="s">
        <v>105</v>
      </c>
      <c r="G8" s="188" t="s">
        <v>250</v>
      </c>
      <c r="H8" s="1526"/>
      <c r="I8" s="184" t="s">
        <v>194</v>
      </c>
      <c r="J8" s="184" t="s">
        <v>119</v>
      </c>
      <c r="K8" s="184" t="s">
        <v>120</v>
      </c>
      <c r="L8" s="278" t="s">
        <v>508</v>
      </c>
      <c r="M8" s="619" t="s">
        <v>734</v>
      </c>
      <c r="N8" s="651" t="s">
        <v>757</v>
      </c>
      <c r="O8" s="651" t="s">
        <v>758</v>
      </c>
      <c r="P8" s="651" t="s">
        <v>759</v>
      </c>
      <c r="Q8" s="619" t="s">
        <v>735</v>
      </c>
      <c r="R8" s="619" t="s">
        <v>736</v>
      </c>
      <c r="S8" s="727" t="s">
        <v>781</v>
      </c>
      <c r="T8" s="727" t="s">
        <v>782</v>
      </c>
    </row>
    <row r="9" spans="1:23" s="11" customFormat="1" x14ac:dyDescent="0.2">
      <c r="A9" s="183">
        <v>1</v>
      </c>
      <c r="B9" s="183">
        <v>2</v>
      </c>
      <c r="C9" s="183">
        <v>3</v>
      </c>
      <c r="D9" s="183">
        <v>4</v>
      </c>
      <c r="E9" s="183">
        <v>5</v>
      </c>
      <c r="F9" s="183">
        <v>6</v>
      </c>
      <c r="G9" s="183">
        <v>7</v>
      </c>
      <c r="H9" s="183">
        <v>8</v>
      </c>
      <c r="I9" s="183">
        <v>9</v>
      </c>
      <c r="J9" s="183">
        <v>10</v>
      </c>
      <c r="K9" s="183">
        <v>11</v>
      </c>
      <c r="L9" s="183">
        <v>12</v>
      </c>
      <c r="M9" s="615">
        <v>13</v>
      </c>
      <c r="N9" s="615">
        <v>14</v>
      </c>
      <c r="O9" s="615">
        <v>15</v>
      </c>
      <c r="P9" s="615">
        <v>16</v>
      </c>
      <c r="Q9" s="615">
        <v>17</v>
      </c>
      <c r="R9" s="615">
        <v>18</v>
      </c>
      <c r="S9" s="728">
        <v>19</v>
      </c>
      <c r="T9" s="728">
        <v>20</v>
      </c>
    </row>
    <row r="10" spans="1:23" ht="24.95" customHeight="1" x14ac:dyDescent="0.2">
      <c r="A10" s="182">
        <v>1</v>
      </c>
      <c r="B10" s="213" t="s">
        <v>382</v>
      </c>
      <c r="C10" s="464">
        <v>20184</v>
      </c>
      <c r="D10" s="464">
        <v>170</v>
      </c>
      <c r="E10" s="464">
        <v>0</v>
      </c>
      <c r="F10" s="464">
        <v>0</v>
      </c>
      <c r="G10" s="464">
        <f>C10+D10+E10+F10</f>
        <v>20354</v>
      </c>
      <c r="H10" s="465">
        <v>234</v>
      </c>
      <c r="I10" s="324">
        <f>J10+K10</f>
        <v>476.28359999999998</v>
      </c>
      <c r="J10" s="324">
        <f>G10*H10*100/1000000</f>
        <v>476.28359999999998</v>
      </c>
      <c r="K10" s="193">
        <v>0</v>
      </c>
      <c r="L10" s="193"/>
      <c r="M10" s="759">
        <f>N10+O10+P10+Q10+R10</f>
        <v>98.106279999999998</v>
      </c>
      <c r="N10" s="759">
        <f>(G10*35*20*0.000001)</f>
        <v>14.2478</v>
      </c>
      <c r="O10" s="759">
        <f>(G10*35*20*0.000001)</f>
        <v>14.2478</v>
      </c>
      <c r="P10" s="759">
        <f>(G10*171*20*0.000001)</f>
        <v>69.610680000000002</v>
      </c>
      <c r="Q10" s="759"/>
      <c r="R10" s="759"/>
      <c r="S10" s="771">
        <v>2252.9</v>
      </c>
      <c r="T10" s="191">
        <f>I10*10*S10/1000000</f>
        <v>10.730193224399999</v>
      </c>
    </row>
    <row r="11" spans="1:23" ht="24.95" customHeight="1" x14ac:dyDescent="0.2">
      <c r="A11" s="182">
        <v>2</v>
      </c>
      <c r="B11" s="213" t="s">
        <v>383</v>
      </c>
      <c r="C11" s="464">
        <v>10378</v>
      </c>
      <c r="D11" s="464">
        <v>17</v>
      </c>
      <c r="E11" s="464">
        <v>0</v>
      </c>
      <c r="F11" s="464">
        <v>0</v>
      </c>
      <c r="G11" s="464">
        <f t="shared" ref="G11:G22" si="0">C11+D11+E11+F11</f>
        <v>10395</v>
      </c>
      <c r="H11" s="465">
        <v>234</v>
      </c>
      <c r="I11" s="1089">
        <f t="shared" ref="I11:I22" si="1">J11+K11</f>
        <v>243.24299999999999</v>
      </c>
      <c r="J11" s="324">
        <f t="shared" ref="J11:J20" si="2">G11*H11*100/1000000</f>
        <v>243.24299999999999</v>
      </c>
      <c r="K11" s="193">
        <v>0</v>
      </c>
      <c r="L11" s="193"/>
      <c r="M11" s="759">
        <f t="shared" ref="M11:M22" si="3">N11+O11+P11+Q11+R11</f>
        <v>50.103899999999996</v>
      </c>
      <c r="N11" s="759">
        <f t="shared" ref="N11:N22" si="4">(G11*35*20*0.000001)</f>
        <v>7.2764999999999995</v>
      </c>
      <c r="O11" s="759">
        <f t="shared" ref="O11:O22" si="5">(G11*35*20*0.000001)</f>
        <v>7.2764999999999995</v>
      </c>
      <c r="P11" s="759">
        <f t="shared" ref="P11:P22" si="6">(G11*171*20*0.000001)</f>
        <v>35.550899999999999</v>
      </c>
      <c r="Q11" s="759"/>
      <c r="R11" s="759"/>
      <c r="S11" s="771">
        <v>3726.1</v>
      </c>
      <c r="T11" s="191">
        <f t="shared" ref="T11:T23" si="7">I11*10*S11/1000000</f>
        <v>9.0634774229999984</v>
      </c>
      <c r="U11" s="11"/>
      <c r="V11" s="11"/>
      <c r="W11" s="11"/>
    </row>
    <row r="12" spans="1:23" ht="24.95" customHeight="1" x14ac:dyDescent="0.2">
      <c r="A12" s="182">
        <v>3</v>
      </c>
      <c r="B12" s="213" t="s">
        <v>384</v>
      </c>
      <c r="C12" s="464">
        <v>18790</v>
      </c>
      <c r="D12" s="464">
        <v>0</v>
      </c>
      <c r="E12" s="464">
        <v>0</v>
      </c>
      <c r="F12" s="464">
        <v>0</v>
      </c>
      <c r="G12" s="464">
        <f t="shared" si="0"/>
        <v>18790</v>
      </c>
      <c r="H12" s="465">
        <v>234</v>
      </c>
      <c r="I12" s="1089">
        <f t="shared" si="1"/>
        <v>439.68599999999998</v>
      </c>
      <c r="J12" s="324">
        <f t="shared" si="2"/>
        <v>439.68599999999998</v>
      </c>
      <c r="K12" s="193">
        <v>0</v>
      </c>
      <c r="L12" s="193"/>
      <c r="M12" s="759">
        <f t="shared" si="3"/>
        <v>90.567799999999991</v>
      </c>
      <c r="N12" s="759">
        <f t="shared" si="4"/>
        <v>13.152999999999999</v>
      </c>
      <c r="O12" s="759">
        <f t="shared" si="5"/>
        <v>13.152999999999999</v>
      </c>
      <c r="P12" s="759">
        <f t="shared" si="6"/>
        <v>64.261799999999994</v>
      </c>
      <c r="Q12" s="759"/>
      <c r="R12" s="759"/>
      <c r="S12" s="771">
        <v>3214.8</v>
      </c>
      <c r="T12" s="191">
        <f t="shared" si="7"/>
        <v>14.135025527999998</v>
      </c>
      <c r="U12" s="650"/>
      <c r="V12" s="650"/>
      <c r="W12" s="650"/>
    </row>
    <row r="13" spans="1:23" ht="24.95" customHeight="1" x14ac:dyDescent="0.2">
      <c r="A13" s="182">
        <v>4</v>
      </c>
      <c r="B13" s="213" t="s">
        <v>385</v>
      </c>
      <c r="C13" s="464">
        <v>10435</v>
      </c>
      <c r="D13" s="464">
        <v>0</v>
      </c>
      <c r="E13" s="464">
        <v>0</v>
      </c>
      <c r="F13" s="464">
        <v>0</v>
      </c>
      <c r="G13" s="464">
        <f t="shared" si="0"/>
        <v>10435</v>
      </c>
      <c r="H13" s="465">
        <v>234</v>
      </c>
      <c r="I13" s="1089">
        <f t="shared" si="1"/>
        <v>244.179</v>
      </c>
      <c r="J13" s="324">
        <f t="shared" si="2"/>
        <v>244.179</v>
      </c>
      <c r="K13" s="193">
        <v>0</v>
      </c>
      <c r="L13" s="193"/>
      <c r="M13" s="759">
        <f t="shared" si="3"/>
        <v>50.296700000000001</v>
      </c>
      <c r="N13" s="759">
        <f t="shared" si="4"/>
        <v>7.3045</v>
      </c>
      <c r="O13" s="759">
        <f t="shared" si="5"/>
        <v>7.3045</v>
      </c>
      <c r="P13" s="759">
        <f t="shared" si="6"/>
        <v>35.6877</v>
      </c>
      <c r="Q13" s="759"/>
      <c r="R13" s="759"/>
      <c r="S13" s="771">
        <v>2227.1</v>
      </c>
      <c r="T13" s="191">
        <f t="shared" si="7"/>
        <v>5.4381105089999995</v>
      </c>
      <c r="U13" s="11"/>
      <c r="V13" s="11"/>
      <c r="W13" s="11"/>
    </row>
    <row r="14" spans="1:23" ht="24.95" customHeight="1" x14ac:dyDescent="0.2">
      <c r="A14" s="182">
        <v>5</v>
      </c>
      <c r="B14" s="215" t="s">
        <v>386</v>
      </c>
      <c r="C14" s="464">
        <v>30067</v>
      </c>
      <c r="D14" s="464">
        <v>2751</v>
      </c>
      <c r="E14" s="464">
        <v>125</v>
      </c>
      <c r="F14" s="464">
        <v>1094</v>
      </c>
      <c r="G14" s="464">
        <f t="shared" si="0"/>
        <v>34037</v>
      </c>
      <c r="H14" s="465">
        <v>234</v>
      </c>
      <c r="I14" s="1089">
        <f t="shared" si="1"/>
        <v>796.46999999999991</v>
      </c>
      <c r="J14" s="324">
        <v>776.06</v>
      </c>
      <c r="K14" s="193">
        <v>20.41</v>
      </c>
      <c r="L14" s="1090"/>
      <c r="M14" s="759">
        <f t="shared" si="3"/>
        <v>164.05833999999999</v>
      </c>
      <c r="N14" s="759">
        <f t="shared" si="4"/>
        <v>23.825899999999997</v>
      </c>
      <c r="O14" s="759">
        <f t="shared" si="5"/>
        <v>23.825899999999997</v>
      </c>
      <c r="P14" s="759">
        <f t="shared" si="6"/>
        <v>116.40653999999999</v>
      </c>
      <c r="Q14" s="759"/>
      <c r="R14" s="759"/>
      <c r="S14" s="771">
        <v>1273.2</v>
      </c>
      <c r="T14" s="191">
        <f t="shared" si="7"/>
        <v>10.14065604</v>
      </c>
      <c r="U14" s="650"/>
      <c r="V14" s="650"/>
      <c r="W14" s="650"/>
    </row>
    <row r="15" spans="1:23" ht="24.95" customHeight="1" x14ac:dyDescent="0.2">
      <c r="A15" s="182">
        <v>6</v>
      </c>
      <c r="B15" s="213" t="s">
        <v>387</v>
      </c>
      <c r="C15" s="464">
        <v>54892</v>
      </c>
      <c r="D15" s="464">
        <v>2204</v>
      </c>
      <c r="E15" s="464">
        <v>0</v>
      </c>
      <c r="F15" s="464">
        <v>14782</v>
      </c>
      <c r="G15" s="464">
        <f t="shared" si="0"/>
        <v>71878</v>
      </c>
      <c r="H15" s="465">
        <v>234</v>
      </c>
      <c r="I15" s="1089">
        <f t="shared" si="1"/>
        <v>1681.9452000000001</v>
      </c>
      <c r="J15" s="324">
        <f t="shared" si="2"/>
        <v>1681.9452000000001</v>
      </c>
      <c r="K15" s="193">
        <v>0</v>
      </c>
      <c r="L15" s="193"/>
      <c r="M15" s="759">
        <f t="shared" si="3"/>
        <v>346.45195999999999</v>
      </c>
      <c r="N15" s="759">
        <f t="shared" si="4"/>
        <v>50.314599999999999</v>
      </c>
      <c r="O15" s="759">
        <f t="shared" si="5"/>
        <v>50.314599999999999</v>
      </c>
      <c r="P15" s="759">
        <f t="shared" si="6"/>
        <v>245.82275999999999</v>
      </c>
      <c r="Q15" s="759"/>
      <c r="R15" s="759"/>
      <c r="S15" s="771">
        <v>766.8</v>
      </c>
      <c r="T15" s="191">
        <f t="shared" si="7"/>
        <v>12.8971557936</v>
      </c>
      <c r="U15" s="11"/>
      <c r="V15" s="11"/>
      <c r="W15" s="11"/>
    </row>
    <row r="16" spans="1:23" ht="24.95" customHeight="1" x14ac:dyDescent="0.2">
      <c r="A16" s="182">
        <v>7</v>
      </c>
      <c r="B16" s="215" t="s">
        <v>388</v>
      </c>
      <c r="C16" s="464">
        <v>29042</v>
      </c>
      <c r="D16" s="464">
        <v>232</v>
      </c>
      <c r="E16" s="464">
        <v>0</v>
      </c>
      <c r="F16" s="464">
        <v>159</v>
      </c>
      <c r="G16" s="464">
        <f t="shared" si="0"/>
        <v>29433</v>
      </c>
      <c r="H16" s="465">
        <v>234</v>
      </c>
      <c r="I16" s="1089">
        <f t="shared" si="1"/>
        <v>688.73220000000003</v>
      </c>
      <c r="J16" s="324">
        <f>G16*H16*100/1000000</f>
        <v>688.73220000000003</v>
      </c>
      <c r="K16" s="193">
        <v>0</v>
      </c>
      <c r="L16" s="193"/>
      <c r="M16" s="759">
        <f t="shared" si="3"/>
        <v>141.86705999999998</v>
      </c>
      <c r="N16" s="759">
        <f t="shared" si="4"/>
        <v>20.603099999999998</v>
      </c>
      <c r="O16" s="759">
        <f t="shared" si="5"/>
        <v>20.603099999999998</v>
      </c>
      <c r="P16" s="759">
        <f t="shared" si="6"/>
        <v>100.66086</v>
      </c>
      <c r="Q16" s="759"/>
      <c r="R16" s="759"/>
      <c r="S16" s="771">
        <v>1840</v>
      </c>
      <c r="T16" s="191">
        <f t="shared" si="7"/>
        <v>12.672672480000001</v>
      </c>
      <c r="U16" s="650"/>
      <c r="V16" s="650"/>
      <c r="W16" s="650"/>
    </row>
    <row r="17" spans="1:23" ht="24.95" customHeight="1" x14ac:dyDescent="0.2">
      <c r="A17" s="182">
        <v>8</v>
      </c>
      <c r="B17" s="213" t="s">
        <v>389</v>
      </c>
      <c r="C17" s="464">
        <v>20621</v>
      </c>
      <c r="D17" s="464">
        <v>29</v>
      </c>
      <c r="E17" s="464">
        <v>0</v>
      </c>
      <c r="F17" s="464">
        <v>0</v>
      </c>
      <c r="G17" s="464">
        <f t="shared" si="0"/>
        <v>20650</v>
      </c>
      <c r="H17" s="465">
        <v>234</v>
      </c>
      <c r="I17" s="1089">
        <f t="shared" si="1"/>
        <v>483.21</v>
      </c>
      <c r="J17" s="324">
        <f t="shared" si="2"/>
        <v>483.21</v>
      </c>
      <c r="K17" s="193">
        <v>0</v>
      </c>
      <c r="L17" s="193"/>
      <c r="M17" s="759">
        <f t="shared" si="3"/>
        <v>99.532999999999987</v>
      </c>
      <c r="N17" s="759">
        <f t="shared" si="4"/>
        <v>14.455</v>
      </c>
      <c r="O17" s="759">
        <f t="shared" si="5"/>
        <v>14.455</v>
      </c>
      <c r="P17" s="759">
        <f t="shared" si="6"/>
        <v>70.62299999999999</v>
      </c>
      <c r="Q17" s="759"/>
      <c r="R17" s="759"/>
      <c r="S17" s="771">
        <v>2223.5</v>
      </c>
      <c r="T17" s="191">
        <f t="shared" si="7"/>
        <v>10.74417435</v>
      </c>
      <c r="U17" s="11"/>
      <c r="V17" s="11"/>
      <c r="W17" s="11"/>
    </row>
    <row r="18" spans="1:23" ht="24.95" customHeight="1" x14ac:dyDescent="0.2">
      <c r="A18" s="182">
        <v>9</v>
      </c>
      <c r="B18" s="213" t="s">
        <v>390</v>
      </c>
      <c r="C18" s="464">
        <v>15251</v>
      </c>
      <c r="D18" s="464">
        <v>51</v>
      </c>
      <c r="E18" s="464">
        <v>0</v>
      </c>
      <c r="F18" s="464">
        <v>0</v>
      </c>
      <c r="G18" s="464">
        <f t="shared" si="0"/>
        <v>15302</v>
      </c>
      <c r="H18" s="465">
        <v>234</v>
      </c>
      <c r="I18" s="1089">
        <f t="shared" si="1"/>
        <v>358.0668</v>
      </c>
      <c r="J18" s="324">
        <f t="shared" si="2"/>
        <v>358.0668</v>
      </c>
      <c r="K18" s="193">
        <v>0</v>
      </c>
      <c r="L18" s="193"/>
      <c r="M18" s="759">
        <f t="shared" si="3"/>
        <v>73.75564</v>
      </c>
      <c r="N18" s="759">
        <f t="shared" si="4"/>
        <v>10.711399999999999</v>
      </c>
      <c r="O18" s="759">
        <f t="shared" si="5"/>
        <v>10.711399999999999</v>
      </c>
      <c r="P18" s="759">
        <f t="shared" si="6"/>
        <v>52.332839999999997</v>
      </c>
      <c r="Q18" s="759"/>
      <c r="R18" s="759"/>
      <c r="S18" s="771">
        <v>1985.6</v>
      </c>
      <c r="T18" s="191">
        <f t="shared" si="7"/>
        <v>7.1097743807999993</v>
      </c>
      <c r="U18" s="650"/>
      <c r="V18" s="650"/>
      <c r="W18" s="650"/>
    </row>
    <row r="19" spans="1:23" ht="24.95" customHeight="1" x14ac:dyDescent="0.2">
      <c r="A19" s="182">
        <v>10</v>
      </c>
      <c r="B19" s="213" t="s">
        <v>391</v>
      </c>
      <c r="C19" s="464">
        <v>11195</v>
      </c>
      <c r="D19" s="464">
        <v>0</v>
      </c>
      <c r="E19" s="464">
        <v>0</v>
      </c>
      <c r="F19" s="464">
        <v>0</v>
      </c>
      <c r="G19" s="464">
        <f t="shared" si="0"/>
        <v>11195</v>
      </c>
      <c r="H19" s="465">
        <v>234</v>
      </c>
      <c r="I19" s="1089">
        <f t="shared" si="1"/>
        <v>261.96300000000002</v>
      </c>
      <c r="J19" s="324">
        <f t="shared" si="2"/>
        <v>261.96300000000002</v>
      </c>
      <c r="K19" s="193">
        <v>0</v>
      </c>
      <c r="L19" s="193"/>
      <c r="M19" s="759">
        <f t="shared" si="3"/>
        <v>53.959899999999998</v>
      </c>
      <c r="N19" s="759">
        <f t="shared" si="4"/>
        <v>7.8365</v>
      </c>
      <c r="O19" s="759">
        <f t="shared" si="5"/>
        <v>7.8365</v>
      </c>
      <c r="P19" s="759">
        <f t="shared" si="6"/>
        <v>38.286899999999996</v>
      </c>
      <c r="Q19" s="759"/>
      <c r="R19" s="759"/>
      <c r="S19" s="771">
        <v>2740</v>
      </c>
      <c r="T19" s="191">
        <f t="shared" si="7"/>
        <v>7.1777861999999999</v>
      </c>
      <c r="U19" s="11"/>
      <c r="V19" s="11"/>
      <c r="W19" s="11"/>
    </row>
    <row r="20" spans="1:23" ht="24.95" customHeight="1" x14ac:dyDescent="0.2">
      <c r="A20" s="182">
        <v>11</v>
      </c>
      <c r="B20" s="213" t="s">
        <v>392</v>
      </c>
      <c r="C20" s="464">
        <v>25790</v>
      </c>
      <c r="D20" s="464">
        <v>0</v>
      </c>
      <c r="E20" s="464">
        <v>0</v>
      </c>
      <c r="F20" s="464">
        <v>0</v>
      </c>
      <c r="G20" s="464">
        <f t="shared" si="0"/>
        <v>25790</v>
      </c>
      <c r="H20" s="465">
        <v>234</v>
      </c>
      <c r="I20" s="1089">
        <f t="shared" si="1"/>
        <v>603.48599999999999</v>
      </c>
      <c r="J20" s="324">
        <f t="shared" si="2"/>
        <v>603.48599999999999</v>
      </c>
      <c r="K20" s="193">
        <v>0</v>
      </c>
      <c r="L20" s="193"/>
      <c r="M20" s="759">
        <f t="shared" si="3"/>
        <v>124.30779999999999</v>
      </c>
      <c r="N20" s="759">
        <f t="shared" si="4"/>
        <v>18.053000000000001</v>
      </c>
      <c r="O20" s="759">
        <f t="shared" si="5"/>
        <v>18.053000000000001</v>
      </c>
      <c r="P20" s="759">
        <f t="shared" si="6"/>
        <v>88.201799999999992</v>
      </c>
      <c r="Q20" s="759"/>
      <c r="R20" s="759"/>
      <c r="S20" s="771">
        <v>3907.8</v>
      </c>
      <c r="T20" s="191">
        <f t="shared" si="7"/>
        <v>23.583025908</v>
      </c>
      <c r="U20" s="650"/>
      <c r="V20" s="650"/>
      <c r="W20" s="650"/>
    </row>
    <row r="21" spans="1:23" ht="24.95" customHeight="1" x14ac:dyDescent="0.2">
      <c r="A21" s="182">
        <v>12</v>
      </c>
      <c r="B21" s="213" t="s">
        <v>393</v>
      </c>
      <c r="C21" s="464">
        <v>47963</v>
      </c>
      <c r="D21" s="464">
        <v>1942</v>
      </c>
      <c r="E21" s="464">
        <v>41</v>
      </c>
      <c r="F21" s="464">
        <v>4648</v>
      </c>
      <c r="G21" s="464">
        <f t="shared" si="0"/>
        <v>54594</v>
      </c>
      <c r="H21" s="465">
        <v>234</v>
      </c>
      <c r="I21" s="1089">
        <f t="shared" si="1"/>
        <v>1277.5</v>
      </c>
      <c r="J21" s="324">
        <v>1264.44</v>
      </c>
      <c r="K21" s="193">
        <v>13.06</v>
      </c>
      <c r="L21" s="1090"/>
      <c r="M21" s="759">
        <f t="shared" si="3"/>
        <v>263.14308</v>
      </c>
      <c r="N21" s="759">
        <f t="shared" si="4"/>
        <v>38.215800000000002</v>
      </c>
      <c r="O21" s="759">
        <f t="shared" si="5"/>
        <v>38.215800000000002</v>
      </c>
      <c r="P21" s="759">
        <f t="shared" si="6"/>
        <v>186.71147999999999</v>
      </c>
      <c r="Q21" s="759"/>
      <c r="R21" s="759"/>
      <c r="S21" s="771">
        <v>421</v>
      </c>
      <c r="T21" s="191">
        <f t="shared" si="7"/>
        <v>5.3782750000000004</v>
      </c>
      <c r="U21" s="11"/>
      <c r="V21" s="11"/>
      <c r="W21" s="11"/>
    </row>
    <row r="22" spans="1:23" ht="24.95" customHeight="1" x14ac:dyDescent="0.2">
      <c r="A22" s="182">
        <v>13</v>
      </c>
      <c r="B22" s="213" t="s">
        <v>394</v>
      </c>
      <c r="C22" s="464">
        <v>16473</v>
      </c>
      <c r="D22" s="464">
        <v>0</v>
      </c>
      <c r="E22" s="464">
        <v>0</v>
      </c>
      <c r="F22" s="464">
        <v>0</v>
      </c>
      <c r="G22" s="464">
        <f t="shared" si="0"/>
        <v>16473</v>
      </c>
      <c r="H22" s="465">
        <v>234</v>
      </c>
      <c r="I22" s="1089">
        <f t="shared" si="1"/>
        <v>385.46820000000002</v>
      </c>
      <c r="J22" s="324">
        <f>G22*H22*100/1000000</f>
        <v>385.46820000000002</v>
      </c>
      <c r="K22" s="193">
        <v>0</v>
      </c>
      <c r="L22" s="626"/>
      <c r="M22" s="759">
        <f t="shared" si="3"/>
        <v>79.399860000000004</v>
      </c>
      <c r="N22" s="759">
        <f t="shared" si="4"/>
        <v>11.5311</v>
      </c>
      <c r="O22" s="759">
        <f t="shared" si="5"/>
        <v>11.5311</v>
      </c>
      <c r="P22" s="759">
        <f t="shared" si="6"/>
        <v>56.33766</v>
      </c>
      <c r="Q22" s="759"/>
      <c r="R22" s="759"/>
      <c r="S22" s="771">
        <v>6135.6</v>
      </c>
      <c r="T22" s="191">
        <f t="shared" si="7"/>
        <v>23.650786879200005</v>
      </c>
      <c r="U22" s="650"/>
      <c r="V22" s="650"/>
      <c r="W22" s="650"/>
    </row>
    <row r="23" spans="1:23" s="11" customFormat="1" ht="24.95" customHeight="1" x14ac:dyDescent="0.2">
      <c r="A23" s="1308" t="s">
        <v>18</v>
      </c>
      <c r="B23" s="1300"/>
      <c r="C23" s="466">
        <f>SUM(C10:C22)</f>
        <v>311081</v>
      </c>
      <c r="D23" s="466">
        <f>SUM(D10:D22)</f>
        <v>7396</v>
      </c>
      <c r="E23" s="466">
        <f>SUM(E10:E22)</f>
        <v>166</v>
      </c>
      <c r="F23" s="466">
        <f>SUM(F10:F22)</f>
        <v>20683</v>
      </c>
      <c r="G23" s="466">
        <f>SUM(G10:G22)</f>
        <v>339326</v>
      </c>
      <c r="H23" s="455"/>
      <c r="I23" s="325">
        <f>SUM(I10:I22)</f>
        <v>7940.2329999999993</v>
      </c>
      <c r="J23" s="325">
        <f>SUM(J10:J22)</f>
        <v>7906.7629999999999</v>
      </c>
      <c r="K23" s="1091">
        <f>SUM(K10:K22)</f>
        <v>33.47</v>
      </c>
      <c r="L23" s="185"/>
      <c r="M23" s="760">
        <f>SUM(M10:M22)</f>
        <v>1635.55132</v>
      </c>
      <c r="N23" s="760">
        <f t="shared" ref="N23:P23" si="8">SUM(N10:N22)</f>
        <v>237.5282</v>
      </c>
      <c r="O23" s="760">
        <f t="shared" si="8"/>
        <v>237.5282</v>
      </c>
      <c r="P23" s="760">
        <f t="shared" si="8"/>
        <v>1160.4949199999996</v>
      </c>
      <c r="Q23" s="760"/>
      <c r="R23" s="760"/>
      <c r="S23" s="772">
        <f>AVERAGE(S10:S22)</f>
        <v>2516.4923076923078</v>
      </c>
      <c r="T23" s="192">
        <f t="shared" si="7"/>
        <v>199.81535265784612</v>
      </c>
    </row>
    <row r="24" spans="1:23" x14ac:dyDescent="0.2">
      <c r="A24" s="16"/>
      <c r="B24" s="16"/>
      <c r="C24" s="16"/>
      <c r="D24" s="16"/>
      <c r="E24" s="16"/>
      <c r="F24" s="16"/>
      <c r="G24" s="16"/>
      <c r="H24" s="16"/>
      <c r="J24" s="1134">
        <f>J23/I23</f>
        <v>0.99578475845734005</v>
      </c>
      <c r="K24" s="1134">
        <f>K23/I23</f>
        <v>4.21524154266002E-3</v>
      </c>
      <c r="S24" s="650"/>
      <c r="T24" s="11"/>
      <c r="U24" s="650"/>
      <c r="V24" s="650"/>
      <c r="W24" s="650"/>
    </row>
    <row r="25" spans="1:23" x14ac:dyDescent="0.2">
      <c r="A25" s="23" t="s">
        <v>7</v>
      </c>
      <c r="B25" s="20"/>
      <c r="C25" s="20"/>
      <c r="D25" s="16"/>
      <c r="E25" s="16"/>
      <c r="F25" s="16"/>
      <c r="H25" s="1228"/>
      <c r="I25" s="1228"/>
      <c r="J25" s="1228"/>
      <c r="K25" s="1228"/>
      <c r="L25" s="1228"/>
      <c r="M25" s="1228"/>
      <c r="N25" s="1228"/>
      <c r="S25" s="11"/>
      <c r="T25" s="11"/>
      <c r="U25" s="11"/>
      <c r="V25" s="11"/>
      <c r="W25" s="11"/>
    </row>
    <row r="26" spans="1:23" x14ac:dyDescent="0.2">
      <c r="A26" s="11" t="s">
        <v>8</v>
      </c>
      <c r="B26" s="11"/>
      <c r="C26" s="11"/>
      <c r="H26" s="1228"/>
      <c r="I26" s="1228"/>
      <c r="J26" s="1228"/>
      <c r="K26" s="1228"/>
      <c r="L26" s="1228"/>
      <c r="M26" s="1228"/>
      <c r="N26" s="1228"/>
    </row>
    <row r="27" spans="1:23" x14ac:dyDescent="0.2">
      <c r="A27" s="11" t="s">
        <v>9</v>
      </c>
      <c r="B27" s="11"/>
      <c r="C27" s="11"/>
      <c r="H27" s="1228"/>
      <c r="I27" s="1228"/>
      <c r="J27" s="1228"/>
      <c r="K27" s="1228"/>
      <c r="L27" s="1228"/>
      <c r="M27" s="1228"/>
      <c r="N27" s="1228"/>
    </row>
    <row r="28" spans="1:23" x14ac:dyDescent="0.2">
      <c r="A28" s="1206"/>
      <c r="B28" s="1206"/>
      <c r="C28" s="1206"/>
      <c r="D28" s="1206"/>
      <c r="K28" s="16"/>
      <c r="L28" s="16"/>
      <c r="M28" s="71"/>
      <c r="N28" s="71"/>
      <c r="O28" s="71"/>
      <c r="P28" s="71"/>
      <c r="Q28" s="71"/>
      <c r="R28" s="71"/>
    </row>
    <row r="29" spans="1:23" x14ac:dyDescent="0.2">
      <c r="A29" s="327"/>
      <c r="B29" s="331"/>
      <c r="C29" s="331"/>
      <c r="D29" s="330"/>
      <c r="E29" s="330"/>
      <c r="F29" s="330"/>
      <c r="G29" s="330"/>
      <c r="H29" s="330"/>
      <c r="I29" s="330"/>
      <c r="J29" s="330"/>
      <c r="K29" s="330"/>
      <c r="L29" s="330"/>
      <c r="M29" s="330"/>
      <c r="N29" s="330"/>
      <c r="O29" s="330"/>
      <c r="P29" s="330"/>
      <c r="Q29" s="330"/>
      <c r="R29" s="330"/>
    </row>
    <row r="30" spans="1:23" x14ac:dyDescent="0.2">
      <c r="A30" s="327"/>
      <c r="B30" s="1611"/>
      <c r="C30" s="1611"/>
      <c r="D30" s="1611"/>
      <c r="E30" s="1611"/>
      <c r="F30" s="333"/>
      <c r="G30" s="330"/>
      <c r="H30" s="330"/>
      <c r="I30" s="330"/>
      <c r="J30" s="330"/>
      <c r="K30" s="330"/>
      <c r="L30" s="330"/>
      <c r="M30" s="330"/>
      <c r="N30" s="330"/>
      <c r="O30" s="330"/>
      <c r="P30" s="330"/>
      <c r="Q30" s="330"/>
      <c r="R30" s="330"/>
    </row>
    <row r="31" spans="1:23" x14ac:dyDescent="0.2">
      <c r="A31" s="331"/>
      <c r="B31" s="1611"/>
      <c r="C31" s="1611"/>
      <c r="D31" s="1611"/>
      <c r="E31" s="1611"/>
      <c r="F31" s="1611"/>
      <c r="G31" s="1611"/>
      <c r="H31" s="1611"/>
      <c r="I31" s="1611"/>
      <c r="J31" s="1611"/>
      <c r="K31" s="1611"/>
      <c r="L31" s="1611"/>
      <c r="M31" s="1611"/>
      <c r="N31" s="1611"/>
      <c r="O31" s="1611"/>
      <c r="P31" s="1611"/>
      <c r="Q31" s="1611"/>
      <c r="R31" s="1611"/>
    </row>
    <row r="32" spans="1:23" x14ac:dyDescent="0.2">
      <c r="A32" s="331"/>
      <c r="B32" s="331"/>
      <c r="C32" s="331"/>
      <c r="D32" s="330"/>
      <c r="E32" s="330"/>
      <c r="F32" s="330"/>
      <c r="G32" s="330"/>
      <c r="H32" s="330"/>
      <c r="I32" s="330"/>
      <c r="J32" s="330"/>
      <c r="K32" s="330"/>
      <c r="L32" s="330"/>
      <c r="M32" s="330"/>
      <c r="N32" s="330"/>
      <c r="O32" s="330"/>
      <c r="P32" s="330"/>
      <c r="Q32" s="330"/>
      <c r="R32" s="330"/>
    </row>
    <row r="33" spans="1:18" x14ac:dyDescent="0.2">
      <c r="A33" s="331"/>
      <c r="B33" s="331"/>
      <c r="C33" s="331"/>
      <c r="D33" s="330"/>
      <c r="E33" s="330"/>
      <c r="F33" s="330"/>
      <c r="G33" s="330"/>
      <c r="H33" s="330"/>
      <c r="I33" s="330"/>
      <c r="J33" s="330"/>
      <c r="K33" s="330"/>
      <c r="L33" s="330"/>
      <c r="M33" s="330"/>
      <c r="N33" s="330"/>
      <c r="O33" s="330"/>
      <c r="P33" s="330"/>
      <c r="Q33" s="330"/>
      <c r="R33" s="330"/>
    </row>
    <row r="34" spans="1:18" x14ac:dyDescent="0.2">
      <c r="A34" s="331"/>
      <c r="B34" s="331"/>
      <c r="C34" s="331"/>
      <c r="D34" s="330"/>
      <c r="E34" s="330"/>
      <c r="F34" s="330"/>
      <c r="G34" s="330"/>
      <c r="H34" s="330"/>
      <c r="I34" s="330"/>
      <c r="J34" s="330"/>
      <c r="K34" s="330"/>
      <c r="L34" s="330"/>
      <c r="M34" s="330"/>
      <c r="N34" s="330"/>
      <c r="O34" s="330"/>
      <c r="P34" s="330"/>
      <c r="Q34" s="330"/>
      <c r="R34" s="330"/>
    </row>
    <row r="35" spans="1:18" x14ac:dyDescent="0.2">
      <c r="A35" s="11"/>
      <c r="B35" s="11"/>
      <c r="C35" s="11"/>
    </row>
    <row r="36" spans="1:18" x14ac:dyDescent="0.2">
      <c r="A36" s="11"/>
      <c r="B36" s="11"/>
      <c r="C36" s="11"/>
      <c r="M36" s="628"/>
    </row>
    <row r="37" spans="1:18" x14ac:dyDescent="0.2">
      <c r="A37" s="11" t="s">
        <v>11</v>
      </c>
      <c r="H37" s="11"/>
      <c r="J37" s="11"/>
      <c r="K37" s="11"/>
      <c r="L37" s="11"/>
      <c r="M37" s="11"/>
      <c r="N37" s="11"/>
      <c r="O37" s="11"/>
      <c r="P37" s="11"/>
      <c r="Q37" s="11"/>
      <c r="R37" s="11"/>
    </row>
    <row r="38" spans="1:18" ht="12.75" customHeight="1" x14ac:dyDescent="0.2">
      <c r="I38" s="11"/>
      <c r="J38" s="1610" t="s">
        <v>13</v>
      </c>
      <c r="K38" s="1610"/>
      <c r="L38" s="1610"/>
      <c r="M38" s="1610"/>
      <c r="N38" s="1610"/>
      <c r="O38" s="1610"/>
      <c r="P38" s="1610"/>
      <c r="Q38" s="1610"/>
      <c r="R38" s="1610"/>
    </row>
    <row r="39" spans="1:18" ht="12.75" customHeight="1" x14ac:dyDescent="0.2">
      <c r="I39" s="1610" t="s">
        <v>87</v>
      </c>
      <c r="J39" s="1610"/>
      <c r="K39" s="1610"/>
      <c r="L39" s="1610"/>
      <c r="M39" s="1610"/>
      <c r="N39" s="1610"/>
      <c r="O39" s="1610"/>
      <c r="P39" s="1610"/>
      <c r="Q39" s="1610"/>
      <c r="R39" s="1610"/>
    </row>
    <row r="40" spans="1:18" x14ac:dyDescent="0.2">
      <c r="A40" s="11"/>
      <c r="B40" s="11"/>
      <c r="J40" s="11"/>
      <c r="K40" s="11"/>
      <c r="L40" s="11"/>
      <c r="M40" s="11"/>
      <c r="N40" s="11"/>
      <c r="O40" s="11"/>
      <c r="P40" s="11"/>
      <c r="Q40" s="11"/>
      <c r="R40" s="11" t="s">
        <v>84</v>
      </c>
    </row>
    <row r="41" spans="1:18" x14ac:dyDescent="0.2">
      <c r="C41" s="190"/>
      <c r="D41" s="190"/>
      <c r="E41" s="190"/>
      <c r="F41" s="190"/>
      <c r="G41" s="190"/>
      <c r="H41" s="135"/>
      <c r="I41" s="135"/>
      <c r="J41" s="135"/>
      <c r="K41" s="135"/>
      <c r="L41" s="135"/>
      <c r="M41" s="135"/>
      <c r="N41" s="135"/>
      <c r="O41" s="135"/>
      <c r="P41" s="135"/>
      <c r="Q41" s="135"/>
      <c r="R41" s="135"/>
    </row>
  </sheetData>
  <mergeCells count="21">
    <mergeCell ref="I39:R39"/>
    <mergeCell ref="J38:R38"/>
    <mergeCell ref="A7:A8"/>
    <mergeCell ref="B7:B8"/>
    <mergeCell ref="C7:G7"/>
    <mergeCell ref="H7:H8"/>
    <mergeCell ref="B31:R31"/>
    <mergeCell ref="H25:N27"/>
    <mergeCell ref="B30:E30"/>
    <mergeCell ref="A28:D28"/>
    <mergeCell ref="A23:B23"/>
    <mergeCell ref="S7:T7"/>
    <mergeCell ref="A2:T2"/>
    <mergeCell ref="A3:T3"/>
    <mergeCell ref="A4:T5"/>
    <mergeCell ref="S1:T1"/>
    <mergeCell ref="G1:I1"/>
    <mergeCell ref="I7:L7"/>
    <mergeCell ref="A6:C6"/>
    <mergeCell ref="K6:R6"/>
    <mergeCell ref="M7:R7"/>
  </mergeCells>
  <phoneticPr fontId="0" type="noConversion"/>
  <printOptions horizontalCentered="1"/>
  <pageMargins left="0.16" right="0.35" top="0.23622047244094491" bottom="0" header="0.31496062992125984" footer="0.31496062992125984"/>
  <pageSetup paperSize="9" scale="7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2:V42"/>
  <sheetViews>
    <sheetView view="pageBreakPreview" topLeftCell="A9" zoomScale="91" zoomScaleSheetLayoutView="91" workbookViewId="0">
      <selection activeCell="J24" sqref="J24"/>
    </sheetView>
  </sheetViews>
  <sheetFormatPr defaultRowHeight="12.75" x14ac:dyDescent="0.2"/>
  <cols>
    <col min="1" max="1" width="6.5703125" style="12" customWidth="1"/>
    <col min="2" max="2" width="17.28515625" style="12" customWidth="1"/>
    <col min="3" max="7" width="11.85546875" style="12" customWidth="1"/>
    <col min="8" max="8" width="11.140625" style="12" customWidth="1"/>
    <col min="9" max="12" width="10" style="12" customWidth="1"/>
    <col min="13" max="18" width="8.5703125" style="12" customWidth="1"/>
    <col min="19" max="19" width="10.7109375" style="12" customWidth="1"/>
    <col min="20" max="20" width="12.42578125" style="12" customWidth="1"/>
    <col min="21" max="16384" width="9.140625" style="12"/>
  </cols>
  <sheetData>
    <row r="2" spans="1:22" x14ac:dyDescent="0.2">
      <c r="G2" s="1191"/>
      <c r="H2" s="1191"/>
      <c r="I2" s="1191"/>
      <c r="S2" s="1194" t="s">
        <v>667</v>
      </c>
      <c r="T2" s="1194"/>
    </row>
    <row r="3" spans="1:22" ht="15" x14ac:dyDescent="0.2">
      <c r="A3" s="1296" t="s">
        <v>0</v>
      </c>
      <c r="B3" s="1296"/>
      <c r="C3" s="1296"/>
      <c r="D3" s="1296"/>
      <c r="E3" s="1296"/>
      <c r="F3" s="1296"/>
      <c r="G3" s="1296"/>
      <c r="H3" s="1296"/>
      <c r="I3" s="1296"/>
      <c r="J3" s="1296"/>
      <c r="K3" s="1296"/>
      <c r="L3" s="1296"/>
      <c r="M3" s="1296"/>
      <c r="N3" s="1296"/>
      <c r="O3" s="1296"/>
      <c r="P3" s="1296"/>
      <c r="Q3" s="1296"/>
      <c r="R3" s="1296"/>
      <c r="S3" s="1296"/>
      <c r="T3" s="1296"/>
    </row>
    <row r="4" spans="1:22" ht="15.75" x14ac:dyDescent="0.25">
      <c r="A4" s="1273" t="s">
        <v>985</v>
      </c>
      <c r="B4" s="1273"/>
      <c r="C4" s="1273"/>
      <c r="D4" s="1273"/>
      <c r="E4" s="1273"/>
      <c r="F4" s="1273"/>
      <c r="G4" s="1273"/>
      <c r="H4" s="1273"/>
      <c r="I4" s="1273"/>
      <c r="J4" s="1273"/>
      <c r="K4" s="1273"/>
      <c r="L4" s="1273"/>
      <c r="M4" s="1273"/>
      <c r="N4" s="1273"/>
      <c r="O4" s="1273"/>
      <c r="P4" s="1273"/>
      <c r="Q4" s="1273"/>
      <c r="R4" s="1273"/>
      <c r="S4" s="1273"/>
      <c r="T4" s="1273"/>
    </row>
    <row r="5" spans="1:22" s="48" customFormat="1" ht="18" customHeight="1" x14ac:dyDescent="0.25">
      <c r="A5" s="1613" t="s">
        <v>1035</v>
      </c>
      <c r="B5" s="1613"/>
      <c r="C5" s="1613"/>
      <c r="D5" s="1613"/>
      <c r="E5" s="1613"/>
      <c r="F5" s="1613"/>
      <c r="G5" s="1613"/>
      <c r="H5" s="1613"/>
      <c r="I5" s="1613"/>
      <c r="J5" s="1613"/>
      <c r="K5" s="1613"/>
      <c r="L5" s="1613"/>
      <c r="M5" s="1613"/>
      <c r="N5" s="1613"/>
      <c r="O5" s="1613"/>
      <c r="P5" s="1613"/>
      <c r="Q5" s="1613"/>
      <c r="R5" s="1613"/>
      <c r="S5" s="1613"/>
      <c r="T5" s="1613"/>
    </row>
    <row r="6" spans="1:22" s="429" customFormat="1" ht="12" x14ac:dyDescent="0.2">
      <c r="A6" s="1381" t="s">
        <v>452</v>
      </c>
      <c r="B6" s="1381"/>
      <c r="C6" s="1381"/>
      <c r="H6" s="467"/>
      <c r="K6" s="1609"/>
      <c r="L6" s="1609"/>
      <c r="M6" s="1609"/>
      <c r="N6" s="1609"/>
      <c r="O6" s="1609"/>
      <c r="P6" s="1609"/>
      <c r="Q6" s="1609"/>
      <c r="R6" s="1609"/>
    </row>
    <row r="7" spans="1:22" ht="38.25" customHeight="1" x14ac:dyDescent="0.2">
      <c r="A7" s="1280" t="s">
        <v>2</v>
      </c>
      <c r="B7" s="1280" t="s">
        <v>3</v>
      </c>
      <c r="C7" s="1305" t="s">
        <v>665</v>
      </c>
      <c r="D7" s="1306"/>
      <c r="E7" s="1306"/>
      <c r="F7" s="1306"/>
      <c r="G7" s="1307"/>
      <c r="H7" s="1361" t="s">
        <v>85</v>
      </c>
      <c r="I7" s="1305" t="s">
        <v>86</v>
      </c>
      <c r="J7" s="1306"/>
      <c r="K7" s="1306"/>
      <c r="L7" s="1307"/>
      <c r="M7" s="1280" t="s">
        <v>740</v>
      </c>
      <c r="N7" s="1280"/>
      <c r="O7" s="1280"/>
      <c r="P7" s="1280"/>
      <c r="Q7" s="1280"/>
      <c r="R7" s="1280"/>
      <c r="S7" s="1607" t="s">
        <v>780</v>
      </c>
      <c r="T7" s="1607"/>
      <c r="V7" s="617" t="s">
        <v>741</v>
      </c>
    </row>
    <row r="8" spans="1:22" ht="44.25" customHeight="1" x14ac:dyDescent="0.2">
      <c r="A8" s="1280"/>
      <c r="B8" s="1280"/>
      <c r="C8" s="183" t="s">
        <v>5</v>
      </c>
      <c r="D8" s="183" t="s">
        <v>6</v>
      </c>
      <c r="E8" s="278" t="s">
        <v>483</v>
      </c>
      <c r="F8" s="188" t="s">
        <v>105</v>
      </c>
      <c r="G8" s="188" t="s">
        <v>245</v>
      </c>
      <c r="H8" s="1526"/>
      <c r="I8" s="184" t="s">
        <v>194</v>
      </c>
      <c r="J8" s="184" t="s">
        <v>119</v>
      </c>
      <c r="K8" s="184" t="s">
        <v>120</v>
      </c>
      <c r="L8" s="278" t="s">
        <v>508</v>
      </c>
      <c r="M8" s="619" t="s">
        <v>734</v>
      </c>
      <c r="N8" s="651" t="s">
        <v>757</v>
      </c>
      <c r="O8" s="651" t="s">
        <v>758</v>
      </c>
      <c r="P8" s="651" t="s">
        <v>759</v>
      </c>
      <c r="Q8" s="619" t="s">
        <v>735</v>
      </c>
      <c r="R8" s="619" t="s">
        <v>736</v>
      </c>
      <c r="S8" s="727" t="s">
        <v>781</v>
      </c>
      <c r="T8" s="727" t="s">
        <v>782</v>
      </c>
    </row>
    <row r="9" spans="1:22" s="11" customFormat="1" x14ac:dyDescent="0.2">
      <c r="A9" s="183">
        <v>1</v>
      </c>
      <c r="B9" s="183">
        <v>2</v>
      </c>
      <c r="C9" s="183">
        <v>3</v>
      </c>
      <c r="D9" s="183">
        <v>4</v>
      </c>
      <c r="E9" s="183">
        <v>5</v>
      </c>
      <c r="F9" s="183">
        <v>6</v>
      </c>
      <c r="G9" s="183">
        <v>7</v>
      </c>
      <c r="H9" s="183">
        <v>8</v>
      </c>
      <c r="I9" s="183">
        <v>9</v>
      </c>
      <c r="J9" s="183">
        <v>10</v>
      </c>
      <c r="K9" s="183">
        <v>11</v>
      </c>
      <c r="L9" s="183">
        <v>12</v>
      </c>
      <c r="M9" s="615">
        <v>13</v>
      </c>
      <c r="N9" s="615">
        <v>14</v>
      </c>
      <c r="O9" s="615">
        <v>15</v>
      </c>
      <c r="P9" s="615">
        <v>16</v>
      </c>
      <c r="Q9" s="615">
        <v>17</v>
      </c>
      <c r="R9" s="615">
        <v>18</v>
      </c>
      <c r="S9" s="728">
        <v>19</v>
      </c>
      <c r="T9" s="728">
        <v>20</v>
      </c>
    </row>
    <row r="10" spans="1:22" ht="24.95" customHeight="1" x14ac:dyDescent="0.2">
      <c r="A10" s="182">
        <v>1</v>
      </c>
      <c r="B10" s="337" t="s">
        <v>382</v>
      </c>
      <c r="C10" s="463">
        <v>15444</v>
      </c>
      <c r="D10" s="463">
        <v>2130</v>
      </c>
      <c r="E10" s="463">
        <v>0</v>
      </c>
      <c r="F10" s="463">
        <v>0</v>
      </c>
      <c r="G10" s="463">
        <f>C10+D10+E10+F10</f>
        <v>17574</v>
      </c>
      <c r="H10" s="465">
        <v>234</v>
      </c>
      <c r="I10" s="324">
        <f>J10+K10</f>
        <v>616.84739999999999</v>
      </c>
      <c r="J10" s="324">
        <f>G10*H10*150/1000000</f>
        <v>616.84739999999999</v>
      </c>
      <c r="K10" s="193">
        <v>0</v>
      </c>
      <c r="L10" s="193"/>
      <c r="M10" s="759">
        <f>N10+O10+P10+Q10+R10</f>
        <v>127.06001999999999</v>
      </c>
      <c r="N10" s="759">
        <f>(G10*35*30*0.000001)</f>
        <v>18.4527</v>
      </c>
      <c r="O10" s="759">
        <f>(G10*35*30*0.000001)</f>
        <v>18.4527</v>
      </c>
      <c r="P10" s="759">
        <f>(G10*171*30*0.000001)</f>
        <v>90.154619999999994</v>
      </c>
      <c r="Q10" s="759"/>
      <c r="R10" s="759"/>
      <c r="S10" s="771">
        <v>2252.9</v>
      </c>
      <c r="T10" s="191">
        <f>I10*10*S10/1000000</f>
        <v>13.896955074600001</v>
      </c>
    </row>
    <row r="11" spans="1:22" ht="24.95" customHeight="1" x14ac:dyDescent="0.2">
      <c r="A11" s="182">
        <v>2</v>
      </c>
      <c r="B11" s="337" t="s">
        <v>383</v>
      </c>
      <c r="C11" s="463">
        <v>7733</v>
      </c>
      <c r="D11" s="463">
        <v>902</v>
      </c>
      <c r="E11" s="463">
        <v>0</v>
      </c>
      <c r="F11" s="463">
        <v>0</v>
      </c>
      <c r="G11" s="463">
        <f t="shared" ref="G11:G22" si="0">C11+D11+E11+F11</f>
        <v>8635</v>
      </c>
      <c r="H11" s="465">
        <v>234</v>
      </c>
      <c r="I11" s="324">
        <f t="shared" ref="I11:I22" si="1">J11+K11</f>
        <v>303.08850000000001</v>
      </c>
      <c r="J11" s="324">
        <f t="shared" ref="J11:J22" si="2">G11*H11*150/1000000</f>
        <v>303.08850000000001</v>
      </c>
      <c r="K11" s="193">
        <v>0</v>
      </c>
      <c r="L11" s="193"/>
      <c r="M11" s="759">
        <f t="shared" ref="M11:M22" si="3">N11+O11+P11+Q11+R11</f>
        <v>62.431049999999999</v>
      </c>
      <c r="N11" s="759">
        <f>(G11*35*30*0.000001)</f>
        <v>9.066749999999999</v>
      </c>
      <c r="O11" s="759">
        <f>(G11*35*30*0.000001)</f>
        <v>9.066749999999999</v>
      </c>
      <c r="P11" s="759">
        <f t="shared" ref="P11:P22" si="4">(G11*171*30*0.000001)</f>
        <v>44.297550000000001</v>
      </c>
      <c r="Q11" s="759"/>
      <c r="R11" s="759"/>
      <c r="S11" s="771">
        <v>3726.1</v>
      </c>
      <c r="T11" s="191">
        <f t="shared" ref="T11:T23" si="5">I11*10*S11/1000000</f>
        <v>11.293380598500001</v>
      </c>
    </row>
    <row r="12" spans="1:22" ht="24.95" customHeight="1" x14ac:dyDescent="0.2">
      <c r="A12" s="182">
        <v>3</v>
      </c>
      <c r="B12" s="337" t="s">
        <v>384</v>
      </c>
      <c r="C12" s="463">
        <v>12686</v>
      </c>
      <c r="D12" s="463">
        <v>786</v>
      </c>
      <c r="E12" s="463">
        <v>0</v>
      </c>
      <c r="F12" s="463">
        <v>0</v>
      </c>
      <c r="G12" s="463">
        <f t="shared" si="0"/>
        <v>13472</v>
      </c>
      <c r="H12" s="465">
        <v>234</v>
      </c>
      <c r="I12" s="324">
        <f t="shared" si="1"/>
        <v>472.86720000000003</v>
      </c>
      <c r="J12" s="324">
        <f t="shared" si="2"/>
        <v>472.86720000000003</v>
      </c>
      <c r="K12" s="193">
        <v>0</v>
      </c>
      <c r="L12" s="193"/>
      <c r="M12" s="759">
        <f t="shared" si="3"/>
        <v>97.402559999999994</v>
      </c>
      <c r="N12" s="759">
        <f t="shared" ref="N12:N22" si="6">(G12*35*30*0.000001)</f>
        <v>14.1456</v>
      </c>
      <c r="O12" s="759">
        <f t="shared" ref="O12:O22" si="7">(G12*35*30*0.000001)</f>
        <v>14.1456</v>
      </c>
      <c r="P12" s="759">
        <f t="shared" si="4"/>
        <v>69.111359999999991</v>
      </c>
      <c r="Q12" s="759"/>
      <c r="R12" s="759"/>
      <c r="S12" s="771">
        <v>3214.8</v>
      </c>
      <c r="T12" s="191">
        <f t="shared" si="5"/>
        <v>15.201734745600001</v>
      </c>
    </row>
    <row r="13" spans="1:22" ht="24.95" customHeight="1" x14ac:dyDescent="0.2">
      <c r="A13" s="182">
        <v>4</v>
      </c>
      <c r="B13" s="337" t="s">
        <v>385</v>
      </c>
      <c r="C13" s="463">
        <v>7685</v>
      </c>
      <c r="D13" s="463">
        <v>689</v>
      </c>
      <c r="E13" s="463">
        <v>0</v>
      </c>
      <c r="F13" s="463">
        <v>0</v>
      </c>
      <c r="G13" s="463">
        <f t="shared" si="0"/>
        <v>8374</v>
      </c>
      <c r="H13" s="465">
        <v>234</v>
      </c>
      <c r="I13" s="324">
        <f t="shared" si="1"/>
        <v>293.92739999999998</v>
      </c>
      <c r="J13" s="324">
        <f t="shared" si="2"/>
        <v>293.92739999999998</v>
      </c>
      <c r="K13" s="193">
        <v>0</v>
      </c>
      <c r="L13" s="193"/>
      <c r="M13" s="759">
        <f t="shared" si="3"/>
        <v>60.544019999999996</v>
      </c>
      <c r="N13" s="759">
        <f t="shared" si="6"/>
        <v>8.7927</v>
      </c>
      <c r="O13" s="759">
        <f t="shared" si="7"/>
        <v>8.7927</v>
      </c>
      <c r="P13" s="759">
        <f t="shared" si="4"/>
        <v>42.958619999999996</v>
      </c>
      <c r="Q13" s="759"/>
      <c r="R13" s="759"/>
      <c r="S13" s="771">
        <v>2227.1</v>
      </c>
      <c r="T13" s="191">
        <f t="shared" si="5"/>
        <v>6.5460571253999991</v>
      </c>
    </row>
    <row r="14" spans="1:22" ht="24.95" customHeight="1" x14ac:dyDescent="0.2">
      <c r="A14" s="182">
        <v>5</v>
      </c>
      <c r="B14" s="338" t="s">
        <v>386</v>
      </c>
      <c r="C14" s="463">
        <v>17241</v>
      </c>
      <c r="D14" s="463">
        <v>6399</v>
      </c>
      <c r="E14" s="463">
        <v>28</v>
      </c>
      <c r="F14" s="463">
        <v>242</v>
      </c>
      <c r="G14" s="463">
        <f t="shared" si="0"/>
        <v>23910</v>
      </c>
      <c r="H14" s="465">
        <v>234</v>
      </c>
      <c r="I14" s="324">
        <f t="shared" si="1"/>
        <v>839.24</v>
      </c>
      <c r="J14" s="324">
        <v>815.51</v>
      </c>
      <c r="K14" s="193">
        <v>23.73</v>
      </c>
      <c r="L14" s="1090"/>
      <c r="M14" s="759">
        <f t="shared" si="3"/>
        <v>172.86930000000001</v>
      </c>
      <c r="N14" s="759">
        <f t="shared" si="6"/>
        <v>25.105499999999999</v>
      </c>
      <c r="O14" s="759">
        <f t="shared" si="7"/>
        <v>25.105499999999999</v>
      </c>
      <c r="P14" s="759">
        <f t="shared" si="4"/>
        <v>122.6583</v>
      </c>
      <c r="Q14" s="759"/>
      <c r="R14" s="759"/>
      <c r="S14" s="771">
        <v>1273.2</v>
      </c>
      <c r="T14" s="191">
        <f t="shared" si="5"/>
        <v>10.685203679999999</v>
      </c>
    </row>
    <row r="15" spans="1:22" ht="24.95" customHeight="1" x14ac:dyDescent="0.2">
      <c r="A15" s="182">
        <v>6</v>
      </c>
      <c r="B15" s="337" t="s">
        <v>387</v>
      </c>
      <c r="C15" s="463">
        <v>21853</v>
      </c>
      <c r="D15" s="463">
        <v>11379</v>
      </c>
      <c r="E15" s="463">
        <v>0</v>
      </c>
      <c r="F15" s="463">
        <v>2602</v>
      </c>
      <c r="G15" s="463">
        <f t="shared" si="0"/>
        <v>35834</v>
      </c>
      <c r="H15" s="465">
        <v>234</v>
      </c>
      <c r="I15" s="324">
        <f>J15+K15</f>
        <v>1257.7734</v>
      </c>
      <c r="J15" s="324">
        <f>G15*H15*150/1000000</f>
        <v>1257.7734</v>
      </c>
      <c r="K15" s="193">
        <v>0</v>
      </c>
      <c r="L15" s="193"/>
      <c r="M15" s="759">
        <f t="shared" si="3"/>
        <v>259.07981999999998</v>
      </c>
      <c r="N15" s="759">
        <f t="shared" si="6"/>
        <v>37.625699999999995</v>
      </c>
      <c r="O15" s="759">
        <f t="shared" si="7"/>
        <v>37.625699999999995</v>
      </c>
      <c r="P15" s="759">
        <f t="shared" si="4"/>
        <v>183.82841999999999</v>
      </c>
      <c r="Q15" s="759"/>
      <c r="R15" s="759"/>
      <c r="S15" s="771">
        <v>766.8</v>
      </c>
      <c r="T15" s="191">
        <f t="shared" si="5"/>
        <v>9.6446064311999997</v>
      </c>
    </row>
    <row r="16" spans="1:22" ht="24.95" customHeight="1" x14ac:dyDescent="0.2">
      <c r="A16" s="182">
        <v>7</v>
      </c>
      <c r="B16" s="338" t="s">
        <v>388</v>
      </c>
      <c r="C16" s="463">
        <v>20450</v>
      </c>
      <c r="D16" s="463">
        <v>4153</v>
      </c>
      <c r="E16" s="463">
        <v>0</v>
      </c>
      <c r="F16" s="463">
        <v>31</v>
      </c>
      <c r="G16" s="463">
        <f t="shared" si="0"/>
        <v>24634</v>
      </c>
      <c r="H16" s="465">
        <v>234</v>
      </c>
      <c r="I16" s="324">
        <f t="shared" si="1"/>
        <v>864.65340000000003</v>
      </c>
      <c r="J16" s="324">
        <f>G16*H16*150/1000000</f>
        <v>864.65340000000003</v>
      </c>
      <c r="K16" s="193">
        <v>0</v>
      </c>
      <c r="L16" s="193"/>
      <c r="M16" s="759">
        <f t="shared" si="3"/>
        <v>178.10381999999998</v>
      </c>
      <c r="N16" s="759">
        <f t="shared" si="6"/>
        <v>25.8657</v>
      </c>
      <c r="O16" s="759">
        <f t="shared" si="7"/>
        <v>25.8657</v>
      </c>
      <c r="P16" s="759">
        <f t="shared" si="4"/>
        <v>126.37241999999999</v>
      </c>
      <c r="Q16" s="759"/>
      <c r="R16" s="759"/>
      <c r="S16" s="771">
        <v>1840</v>
      </c>
      <c r="T16" s="191">
        <f t="shared" si="5"/>
        <v>15.909622559999999</v>
      </c>
    </row>
    <row r="17" spans="1:20" ht="24.95" customHeight="1" x14ac:dyDescent="0.2">
      <c r="A17" s="182">
        <v>8</v>
      </c>
      <c r="B17" s="337" t="s">
        <v>389</v>
      </c>
      <c r="C17" s="463">
        <v>14433</v>
      </c>
      <c r="D17" s="463">
        <v>3105</v>
      </c>
      <c r="E17" s="463">
        <v>0</v>
      </c>
      <c r="F17" s="463">
        <v>0</v>
      </c>
      <c r="G17" s="463">
        <f t="shared" si="0"/>
        <v>17538</v>
      </c>
      <c r="H17" s="465">
        <v>234</v>
      </c>
      <c r="I17" s="324">
        <f t="shared" si="1"/>
        <v>615.5838</v>
      </c>
      <c r="J17" s="324">
        <f t="shared" si="2"/>
        <v>615.5838</v>
      </c>
      <c r="K17" s="193">
        <v>0</v>
      </c>
      <c r="L17" s="193"/>
      <c r="M17" s="759">
        <f t="shared" si="3"/>
        <v>126.79973999999999</v>
      </c>
      <c r="N17" s="759">
        <f t="shared" si="6"/>
        <v>18.414899999999999</v>
      </c>
      <c r="O17" s="759">
        <f t="shared" si="7"/>
        <v>18.414899999999999</v>
      </c>
      <c r="P17" s="759">
        <f t="shared" si="4"/>
        <v>89.969939999999994</v>
      </c>
      <c r="Q17" s="759"/>
      <c r="R17" s="759"/>
      <c r="S17" s="771">
        <v>2223.5</v>
      </c>
      <c r="T17" s="191">
        <f t="shared" si="5"/>
        <v>13.687505793</v>
      </c>
    </row>
    <row r="18" spans="1:20" ht="24.95" customHeight="1" x14ac:dyDescent="0.2">
      <c r="A18" s="182">
        <v>9</v>
      </c>
      <c r="B18" s="337" t="s">
        <v>390</v>
      </c>
      <c r="C18" s="463">
        <v>12752</v>
      </c>
      <c r="D18" s="463">
        <v>341</v>
      </c>
      <c r="E18" s="463">
        <v>0</v>
      </c>
      <c r="F18" s="463">
        <v>0</v>
      </c>
      <c r="G18" s="463">
        <f t="shared" si="0"/>
        <v>13093</v>
      </c>
      <c r="H18" s="465">
        <v>234</v>
      </c>
      <c r="I18" s="324">
        <f t="shared" si="1"/>
        <v>459.5643</v>
      </c>
      <c r="J18" s="324">
        <f t="shared" si="2"/>
        <v>459.5643</v>
      </c>
      <c r="K18" s="193">
        <v>0</v>
      </c>
      <c r="L18" s="193"/>
      <c r="M18" s="759">
        <f t="shared" si="3"/>
        <v>94.662390000000002</v>
      </c>
      <c r="N18" s="759">
        <f t="shared" si="6"/>
        <v>13.74765</v>
      </c>
      <c r="O18" s="759">
        <f t="shared" si="7"/>
        <v>13.74765</v>
      </c>
      <c r="P18" s="759">
        <f t="shared" si="4"/>
        <v>67.167090000000002</v>
      </c>
      <c r="Q18" s="759"/>
      <c r="R18" s="759"/>
      <c r="S18" s="771">
        <v>1985.6</v>
      </c>
      <c r="T18" s="191">
        <f t="shared" si="5"/>
        <v>9.1251087407999982</v>
      </c>
    </row>
    <row r="19" spans="1:20" ht="24.95" customHeight="1" x14ac:dyDescent="0.2">
      <c r="A19" s="182">
        <v>10</v>
      </c>
      <c r="B19" s="337" t="s">
        <v>391</v>
      </c>
      <c r="C19" s="463">
        <v>7910</v>
      </c>
      <c r="D19" s="463">
        <v>1780</v>
      </c>
      <c r="E19" s="463">
        <v>0</v>
      </c>
      <c r="F19" s="463">
        <v>0</v>
      </c>
      <c r="G19" s="463">
        <f t="shared" si="0"/>
        <v>9690</v>
      </c>
      <c r="H19" s="465">
        <v>234</v>
      </c>
      <c r="I19" s="324">
        <f t="shared" si="1"/>
        <v>340.11900000000003</v>
      </c>
      <c r="J19" s="324">
        <f t="shared" si="2"/>
        <v>340.11900000000003</v>
      </c>
      <c r="K19" s="193">
        <v>0</v>
      </c>
      <c r="L19" s="193"/>
      <c r="M19" s="759">
        <f t="shared" si="3"/>
        <v>70.058700000000002</v>
      </c>
      <c r="N19" s="759">
        <f t="shared" si="6"/>
        <v>10.1745</v>
      </c>
      <c r="O19" s="759">
        <f t="shared" si="7"/>
        <v>10.1745</v>
      </c>
      <c r="P19" s="759">
        <f t="shared" si="4"/>
        <v>49.709699999999998</v>
      </c>
      <c r="Q19" s="759"/>
      <c r="R19" s="759"/>
      <c r="S19" s="771">
        <v>2740</v>
      </c>
      <c r="T19" s="191">
        <f t="shared" si="5"/>
        <v>9.3192606000000016</v>
      </c>
    </row>
    <row r="20" spans="1:20" ht="24.95" customHeight="1" x14ac:dyDescent="0.2">
      <c r="A20" s="182">
        <v>11</v>
      </c>
      <c r="B20" s="337" t="s">
        <v>392</v>
      </c>
      <c r="C20" s="463">
        <v>18047</v>
      </c>
      <c r="D20" s="463">
        <v>2044</v>
      </c>
      <c r="E20" s="463">
        <v>0</v>
      </c>
      <c r="F20" s="463">
        <v>0</v>
      </c>
      <c r="G20" s="463">
        <f t="shared" si="0"/>
        <v>20091</v>
      </c>
      <c r="H20" s="465">
        <v>234</v>
      </c>
      <c r="I20" s="324">
        <f t="shared" si="1"/>
        <v>705.19410000000005</v>
      </c>
      <c r="J20" s="324">
        <f t="shared" si="2"/>
        <v>705.19410000000005</v>
      </c>
      <c r="K20" s="193">
        <v>0</v>
      </c>
      <c r="L20" s="193"/>
      <c r="M20" s="759">
        <f t="shared" si="3"/>
        <v>145.25792999999999</v>
      </c>
      <c r="N20" s="759">
        <f>(G20*35*30*0.000001)</f>
        <v>21.095549999999999</v>
      </c>
      <c r="O20" s="759">
        <f t="shared" si="7"/>
        <v>21.095549999999999</v>
      </c>
      <c r="P20" s="759">
        <f t="shared" si="4"/>
        <v>103.06683</v>
      </c>
      <c r="Q20" s="759"/>
      <c r="R20" s="759"/>
      <c r="S20" s="771">
        <v>3907.8</v>
      </c>
      <c r="T20" s="191">
        <f t="shared" si="5"/>
        <v>27.557575039800003</v>
      </c>
    </row>
    <row r="21" spans="1:20" ht="24.95" customHeight="1" x14ac:dyDescent="0.2">
      <c r="A21" s="182">
        <v>12</v>
      </c>
      <c r="B21" s="337" t="s">
        <v>393</v>
      </c>
      <c r="C21" s="463">
        <v>23617</v>
      </c>
      <c r="D21" s="463">
        <v>8762</v>
      </c>
      <c r="E21" s="463">
        <v>0</v>
      </c>
      <c r="F21" s="463">
        <v>2267</v>
      </c>
      <c r="G21" s="463">
        <f t="shared" si="0"/>
        <v>34646</v>
      </c>
      <c r="H21" s="465">
        <v>234</v>
      </c>
      <c r="I21" s="324">
        <f t="shared" si="1"/>
        <v>1216.07</v>
      </c>
      <c r="J21" s="324">
        <v>1202.75</v>
      </c>
      <c r="K21" s="193">
        <v>13.32</v>
      </c>
      <c r="L21" s="1089">
        <f>J21-K21</f>
        <v>1189.43</v>
      </c>
      <c r="M21" s="759">
        <f t="shared" si="3"/>
        <v>250.49057999999999</v>
      </c>
      <c r="N21" s="759">
        <f t="shared" si="6"/>
        <v>36.378299999999996</v>
      </c>
      <c r="O21" s="759">
        <f t="shared" si="7"/>
        <v>36.378299999999996</v>
      </c>
      <c r="P21" s="759">
        <f t="shared" si="4"/>
        <v>177.73398</v>
      </c>
      <c r="Q21" s="759"/>
      <c r="R21" s="759"/>
      <c r="S21" s="771">
        <v>421</v>
      </c>
      <c r="T21" s="191">
        <f t="shared" si="5"/>
        <v>5.119654699999999</v>
      </c>
    </row>
    <row r="22" spans="1:20" ht="24.95" customHeight="1" x14ac:dyDescent="0.2">
      <c r="A22" s="182">
        <v>13</v>
      </c>
      <c r="B22" s="337" t="s">
        <v>394</v>
      </c>
      <c r="C22" s="463">
        <v>11294</v>
      </c>
      <c r="D22" s="463">
        <v>215</v>
      </c>
      <c r="E22" s="463">
        <v>0</v>
      </c>
      <c r="F22" s="463">
        <v>0</v>
      </c>
      <c r="G22" s="463">
        <f t="shared" si="0"/>
        <v>11509</v>
      </c>
      <c r="H22" s="465">
        <v>234</v>
      </c>
      <c r="I22" s="324">
        <f t="shared" si="1"/>
        <v>403.96589999999998</v>
      </c>
      <c r="J22" s="324">
        <f t="shared" si="2"/>
        <v>403.96589999999998</v>
      </c>
      <c r="K22" s="193">
        <v>0</v>
      </c>
      <c r="L22" s="193"/>
      <c r="M22" s="759">
        <f t="shared" si="3"/>
        <v>83.210069999999988</v>
      </c>
      <c r="N22" s="759">
        <f t="shared" si="6"/>
        <v>12.084449999999999</v>
      </c>
      <c r="O22" s="759">
        <f t="shared" si="7"/>
        <v>12.084449999999999</v>
      </c>
      <c r="P22" s="759">
        <f t="shared" si="4"/>
        <v>59.041169999999994</v>
      </c>
      <c r="Q22" s="759"/>
      <c r="R22" s="759"/>
      <c r="S22" s="771">
        <v>6135.6</v>
      </c>
      <c r="T22" s="191">
        <f t="shared" si="5"/>
        <v>24.785731760400001</v>
      </c>
    </row>
    <row r="23" spans="1:20" s="11" customFormat="1" ht="24.95" customHeight="1" x14ac:dyDescent="0.2">
      <c r="A23" s="182" t="s">
        <v>18</v>
      </c>
      <c r="B23" s="182"/>
      <c r="C23" s="466">
        <f>SUM(C10:C22)</f>
        <v>191145</v>
      </c>
      <c r="D23" s="466">
        <f t="shared" ref="D23:G23" si="8">SUM(D10:D22)</f>
        <v>42685</v>
      </c>
      <c r="E23" s="466">
        <f t="shared" si="8"/>
        <v>28</v>
      </c>
      <c r="F23" s="466">
        <f t="shared" si="8"/>
        <v>5142</v>
      </c>
      <c r="G23" s="466">
        <f t="shared" si="8"/>
        <v>239000</v>
      </c>
      <c r="H23" s="455"/>
      <c r="I23" s="325">
        <f>SUM(I10:I22)</f>
        <v>8388.8943999999992</v>
      </c>
      <c r="J23" s="325">
        <f>SUM(J10:J22)</f>
        <v>8351.8444</v>
      </c>
      <c r="K23" s="1091">
        <f>SUM(K10:K22)</f>
        <v>37.049999999999997</v>
      </c>
      <c r="L23" s="185"/>
      <c r="M23" s="760">
        <f>SUM(M10:M22)</f>
        <v>1727.9699999999998</v>
      </c>
      <c r="N23" s="760">
        <f t="shared" ref="N23:P23" si="9">SUM(N10:N22)</f>
        <v>250.95</v>
      </c>
      <c r="O23" s="760">
        <f t="shared" si="9"/>
        <v>250.95</v>
      </c>
      <c r="P23" s="760">
        <f t="shared" si="9"/>
        <v>1226.07</v>
      </c>
      <c r="Q23" s="760"/>
      <c r="R23" s="760"/>
      <c r="S23" s="772">
        <f>AVERAGE(S10:S22)</f>
        <v>2516.4923076923078</v>
      </c>
      <c r="T23" s="192">
        <f t="shared" si="5"/>
        <v>211.10588227643075</v>
      </c>
    </row>
    <row r="24" spans="1:20" x14ac:dyDescent="0.2">
      <c r="A24" s="16"/>
      <c r="B24" s="16"/>
      <c r="C24" s="16"/>
      <c r="D24" s="16"/>
      <c r="E24" s="16"/>
      <c r="F24" s="16"/>
      <c r="G24" s="16"/>
      <c r="H24" s="16"/>
      <c r="J24" s="1134">
        <f>J23/I23</f>
        <v>0.99558344661008025</v>
      </c>
      <c r="K24" s="1134">
        <f>K23/I23</f>
        <v>4.4165533899198925E-3</v>
      </c>
    </row>
    <row r="25" spans="1:20" x14ac:dyDescent="0.2">
      <c r="A25" s="327" t="s">
        <v>7</v>
      </c>
      <c r="B25" s="328"/>
      <c r="C25" s="328"/>
      <c r="D25" s="329"/>
      <c r="E25" s="329"/>
      <c r="F25" s="329"/>
      <c r="G25" s="329"/>
      <c r="H25" s="329"/>
      <c r="I25" s="330"/>
      <c r="J25" s="330"/>
      <c r="K25" s="330"/>
      <c r="L25" s="330"/>
      <c r="M25" s="330"/>
      <c r="N25" s="330"/>
      <c r="O25" s="330"/>
      <c r="P25" s="330"/>
      <c r="Q25" s="330"/>
      <c r="R25" s="330"/>
    </row>
    <row r="26" spans="1:20" ht="12" customHeight="1" x14ac:dyDescent="0.2">
      <c r="A26" s="331" t="s">
        <v>8</v>
      </c>
      <c r="B26" s="331"/>
      <c r="C26" s="331"/>
      <c r="D26" s="330"/>
      <c r="E26" s="330"/>
      <c r="F26" s="330"/>
      <c r="G26" s="330"/>
      <c r="H26" s="330"/>
      <c r="I26" s="330"/>
      <c r="J26" s="330"/>
      <c r="K26" s="330"/>
      <c r="L26" s="330"/>
      <c r="M26" s="330"/>
      <c r="N26" s="330"/>
      <c r="O26" s="330"/>
      <c r="P26" s="330"/>
      <c r="Q26" s="330"/>
      <c r="R26" s="330"/>
    </row>
    <row r="27" spans="1:20" x14ac:dyDescent="0.2">
      <c r="A27" s="331" t="s">
        <v>9</v>
      </c>
      <c r="B27" s="331"/>
      <c r="C27" s="331"/>
      <c r="D27" s="330"/>
      <c r="E27" s="330"/>
      <c r="F27" s="330"/>
      <c r="G27" s="330"/>
      <c r="H27" s="330"/>
      <c r="I27" s="330"/>
      <c r="J27" s="330"/>
      <c r="K27" s="330"/>
      <c r="L27" s="330"/>
      <c r="M27" s="330"/>
      <c r="N27" s="330"/>
      <c r="O27" s="330"/>
      <c r="P27" s="330"/>
      <c r="Q27" s="330"/>
      <c r="R27" s="330"/>
    </row>
    <row r="28" spans="1:20" x14ac:dyDescent="0.2">
      <c r="A28" s="1611" t="s">
        <v>231</v>
      </c>
      <c r="B28" s="1611"/>
      <c r="C28" s="1611"/>
      <c r="D28" s="1611"/>
      <c r="E28" s="330"/>
      <c r="F28" s="330"/>
      <c r="G28" s="330"/>
      <c r="H28" s="330"/>
      <c r="I28" s="330"/>
      <c r="J28" s="330"/>
      <c r="K28" s="330"/>
      <c r="L28" s="329"/>
      <c r="M28" s="332"/>
      <c r="N28" s="332"/>
      <c r="O28" s="332"/>
      <c r="P28" s="332"/>
      <c r="Q28" s="332"/>
      <c r="R28" s="332"/>
    </row>
    <row r="29" spans="1:20" x14ac:dyDescent="0.2">
      <c r="A29" s="327"/>
      <c r="B29" s="331"/>
      <c r="C29" s="331"/>
      <c r="D29" s="330"/>
      <c r="E29" s="330"/>
      <c r="F29" s="330"/>
      <c r="G29" s="330"/>
      <c r="H29" s="330"/>
      <c r="I29" s="330"/>
      <c r="J29" s="330"/>
      <c r="K29" s="330"/>
      <c r="L29" s="330"/>
      <c r="M29" s="330"/>
      <c r="N29" s="330"/>
      <c r="O29" s="330"/>
      <c r="P29" s="330"/>
      <c r="Q29" s="330"/>
      <c r="R29" s="330"/>
    </row>
    <row r="30" spans="1:20" x14ac:dyDescent="0.2">
      <c r="A30" s="327"/>
      <c r="B30" s="1611"/>
      <c r="C30" s="1611"/>
      <c r="D30" s="1611"/>
      <c r="E30" s="1611"/>
      <c r="F30" s="333"/>
      <c r="G30" s="330"/>
      <c r="H30" s="330"/>
      <c r="I30" s="330"/>
      <c r="J30" s="330"/>
      <c r="K30" s="330"/>
      <c r="L30" s="330"/>
      <c r="M30" s="330"/>
      <c r="N30" s="330"/>
      <c r="O30" s="330"/>
      <c r="P30" s="330"/>
      <c r="Q30" s="330"/>
      <c r="R30" s="330"/>
    </row>
    <row r="31" spans="1:20" x14ac:dyDescent="0.2">
      <c r="A31" s="331"/>
      <c r="B31" s="1611"/>
      <c r="C31" s="1611"/>
      <c r="D31" s="1611"/>
      <c r="E31" s="1611"/>
      <c r="F31" s="333"/>
      <c r="G31" s="330"/>
      <c r="H31" s="330"/>
      <c r="I31" s="330"/>
      <c r="J31" s="330"/>
      <c r="K31" s="330"/>
      <c r="L31" s="330"/>
      <c r="M31" s="330"/>
      <c r="N31" s="330"/>
      <c r="O31" s="330"/>
      <c r="P31" s="330"/>
      <c r="Q31" s="330"/>
      <c r="R31" s="330"/>
    </row>
    <row r="32" spans="1:20" x14ac:dyDescent="0.2">
      <c r="A32" s="331"/>
      <c r="B32" s="1611"/>
      <c r="C32" s="1611"/>
      <c r="D32" s="1611"/>
      <c r="E32" s="1611"/>
      <c r="F32" s="1611"/>
      <c r="G32" s="1611"/>
      <c r="H32" s="1611"/>
      <c r="I32" s="1611"/>
      <c r="J32" s="1611"/>
      <c r="K32" s="1611"/>
      <c r="L32" s="1611"/>
      <c r="M32" s="1611"/>
      <c r="N32" s="1611"/>
      <c r="O32" s="1611"/>
      <c r="P32" s="1611"/>
      <c r="Q32" s="1611"/>
      <c r="R32" s="1611"/>
    </row>
    <row r="33" spans="1:18" x14ac:dyDescent="0.2">
      <c r="A33" s="331"/>
      <c r="B33" s="331"/>
      <c r="C33" s="331"/>
      <c r="D33" s="330"/>
      <c r="E33" s="330"/>
      <c r="F33" s="330"/>
      <c r="G33" s="330"/>
      <c r="H33" s="330"/>
      <c r="I33" s="330"/>
      <c r="J33" s="330"/>
      <c r="K33" s="330"/>
      <c r="L33" s="330"/>
      <c r="M33" s="330"/>
      <c r="N33" s="330"/>
      <c r="O33" s="330"/>
      <c r="P33" s="330"/>
      <c r="Q33" s="330"/>
      <c r="R33" s="330"/>
    </row>
    <row r="34" spans="1:18" x14ac:dyDescent="0.2">
      <c r="A34" s="331"/>
      <c r="B34" s="331"/>
      <c r="C34" s="331"/>
      <c r="D34" s="330"/>
      <c r="E34" s="330"/>
      <c r="F34" s="330"/>
      <c r="G34" s="330"/>
      <c r="H34" s="330"/>
      <c r="I34" s="330"/>
      <c r="J34" s="330"/>
      <c r="K34" s="330"/>
      <c r="L34" s="330"/>
      <c r="M34" s="330"/>
      <c r="N34" s="330"/>
      <c r="O34" s="330"/>
      <c r="P34" s="330"/>
      <c r="Q34" s="330"/>
      <c r="R34" s="330"/>
    </row>
    <row r="35" spans="1:18" x14ac:dyDescent="0.2">
      <c r="A35" s="11"/>
      <c r="B35" s="21"/>
      <c r="C35" s="21"/>
      <c r="D35" s="21"/>
      <c r="E35" s="21"/>
      <c r="F35" s="21"/>
    </row>
    <row r="36" spans="1:18" ht="15" customHeight="1" x14ac:dyDescent="0.2">
      <c r="A36" s="11"/>
      <c r="B36" s="21"/>
      <c r="C36" s="21"/>
      <c r="D36" s="21"/>
      <c r="E36" s="21"/>
      <c r="F36" s="21"/>
    </row>
    <row r="37" spans="1:18" s="38" customFormat="1" ht="15" customHeight="1" x14ac:dyDescent="0.25">
      <c r="A37" s="39" t="s">
        <v>11</v>
      </c>
      <c r="H37" s="39"/>
      <c r="J37" s="39"/>
      <c r="K37" s="39"/>
      <c r="L37" s="39"/>
      <c r="M37" s="39"/>
      <c r="N37" s="39"/>
      <c r="O37" s="39"/>
      <c r="P37" s="39"/>
      <c r="Q37" s="39"/>
      <c r="R37" s="39"/>
    </row>
    <row r="38" spans="1:18" s="38" customFormat="1" ht="15" customHeight="1" x14ac:dyDescent="0.25">
      <c r="I38" s="39"/>
      <c r="J38" s="1612" t="s">
        <v>13</v>
      </c>
      <c r="K38" s="1612"/>
      <c r="L38" s="1612"/>
      <c r="M38" s="1612"/>
      <c r="N38" s="1612"/>
      <c r="O38" s="1612"/>
      <c r="P38" s="1612"/>
      <c r="Q38" s="1612"/>
      <c r="R38" s="1612"/>
    </row>
    <row r="39" spans="1:18" s="38" customFormat="1" ht="15" customHeight="1" x14ac:dyDescent="0.25">
      <c r="I39" s="1612" t="s">
        <v>87</v>
      </c>
      <c r="J39" s="1612"/>
      <c r="K39" s="1612"/>
      <c r="L39" s="1612"/>
      <c r="M39" s="1612"/>
      <c r="N39" s="1612"/>
      <c r="O39" s="1612"/>
      <c r="P39" s="1612"/>
      <c r="Q39" s="1612"/>
      <c r="R39" s="1612"/>
    </row>
    <row r="40" spans="1:18" s="38" customFormat="1" ht="15" customHeight="1" x14ac:dyDescent="0.25">
      <c r="A40" s="39"/>
      <c r="B40" s="39"/>
      <c r="J40" s="39"/>
      <c r="K40" s="39"/>
      <c r="L40" s="39"/>
      <c r="M40" s="39"/>
      <c r="N40" s="39"/>
      <c r="O40" s="39"/>
      <c r="P40" s="39"/>
      <c r="Q40" s="39"/>
      <c r="R40" s="39" t="s">
        <v>84</v>
      </c>
    </row>
    <row r="41" spans="1:18" x14ac:dyDescent="0.2">
      <c r="C41" s="190"/>
      <c r="D41" s="190"/>
      <c r="E41" s="190"/>
      <c r="F41" s="190"/>
      <c r="G41" s="190"/>
      <c r="H41" s="135"/>
      <c r="I41" s="135"/>
      <c r="J41" s="135"/>
      <c r="K41" s="135"/>
      <c r="L41" s="135"/>
      <c r="M41" s="135"/>
      <c r="N41" s="135"/>
      <c r="O41" s="135"/>
      <c r="P41" s="135"/>
      <c r="Q41" s="135"/>
      <c r="R41" s="135"/>
    </row>
    <row r="42" spans="1:18" x14ac:dyDescent="0.2">
      <c r="A42" s="1298"/>
      <c r="B42" s="1298"/>
      <c r="C42" s="1298"/>
      <c r="D42" s="1298"/>
      <c r="E42" s="1298"/>
      <c r="F42" s="1298"/>
      <c r="G42" s="1298"/>
      <c r="H42" s="1298"/>
      <c r="I42" s="1298"/>
      <c r="J42" s="1298"/>
      <c r="K42" s="1298"/>
      <c r="L42" s="1298"/>
      <c r="M42" s="1298"/>
      <c r="N42" s="1298"/>
      <c r="O42" s="1298"/>
      <c r="P42" s="1298"/>
      <c r="Q42" s="1298"/>
      <c r="R42" s="1298"/>
    </row>
  </sheetData>
  <mergeCells count="21">
    <mergeCell ref="G2:I2"/>
    <mergeCell ref="A7:A8"/>
    <mergeCell ref="B7:B8"/>
    <mergeCell ref="S2:T2"/>
    <mergeCell ref="H7:H8"/>
    <mergeCell ref="K6:R6"/>
    <mergeCell ref="C7:G7"/>
    <mergeCell ref="A6:C6"/>
    <mergeCell ref="I7:L7"/>
    <mergeCell ref="M7:R7"/>
    <mergeCell ref="S7:T7"/>
    <mergeCell ref="A4:T4"/>
    <mergeCell ref="A3:T3"/>
    <mergeCell ref="A5:T5"/>
    <mergeCell ref="A28:D28"/>
    <mergeCell ref="B30:E30"/>
    <mergeCell ref="A42:R42"/>
    <mergeCell ref="J38:R38"/>
    <mergeCell ref="I39:R39"/>
    <mergeCell ref="B31:E31"/>
    <mergeCell ref="B32:R32"/>
  </mergeCells>
  <phoneticPr fontId="0" type="noConversion"/>
  <printOptions horizontalCentered="1"/>
  <pageMargins left="0.51" right="0.36" top="0.35" bottom="0" header="0.25" footer="0.31496062992125984"/>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Z34"/>
  <sheetViews>
    <sheetView view="pageBreakPreview" topLeftCell="A8" zoomScale="80" zoomScaleSheetLayoutView="80" workbookViewId="0">
      <selection activeCell="A23" sqref="A23:V23"/>
    </sheetView>
  </sheetViews>
  <sheetFormatPr defaultRowHeight="12.75" x14ac:dyDescent="0.2"/>
  <cols>
    <col min="1" max="1" width="7.28515625" style="101" customWidth="1"/>
    <col min="2" max="2" width="26" style="101" customWidth="1"/>
    <col min="3" max="3" width="9.85546875" style="101" customWidth="1"/>
    <col min="4" max="4" width="9.7109375" style="101" customWidth="1"/>
    <col min="5" max="5" width="9.140625" style="101" customWidth="1"/>
    <col min="6" max="6" width="16" style="101" customWidth="1"/>
    <col min="7" max="9" width="10.7109375" style="101" customWidth="1"/>
    <col min="10" max="10" width="12.7109375" style="101" bestFit="1" customWidth="1"/>
    <col min="11" max="12" width="9.28515625" style="101" bestFit="1" customWidth="1"/>
    <col min="13" max="13" width="9.140625" style="101"/>
    <col min="14" max="14" width="13.140625" style="101" customWidth="1"/>
    <col min="15" max="18" width="9.140625" style="101"/>
    <col min="19" max="21" width="8.85546875" style="101" customWidth="1"/>
    <col min="22" max="16384" width="9.140625" style="101"/>
  </cols>
  <sheetData>
    <row r="1" spans="1:26" ht="15" x14ac:dyDescent="0.2">
      <c r="V1" s="102" t="s">
        <v>634</v>
      </c>
    </row>
    <row r="2" spans="1:26" ht="15.75" x14ac:dyDescent="0.25">
      <c r="A2" s="1248" t="s">
        <v>0</v>
      </c>
      <c r="B2" s="1248"/>
      <c r="C2" s="1248"/>
      <c r="D2" s="1248"/>
      <c r="E2" s="1248"/>
      <c r="F2" s="1248"/>
      <c r="G2" s="1248"/>
      <c r="H2" s="1248"/>
      <c r="I2" s="1248"/>
      <c r="J2" s="1248"/>
      <c r="K2" s="1248"/>
      <c r="L2" s="1248"/>
      <c r="M2" s="1248"/>
      <c r="N2" s="1248"/>
      <c r="O2" s="1248"/>
      <c r="P2" s="1248"/>
      <c r="Q2" s="1248"/>
      <c r="R2" s="1248"/>
      <c r="S2" s="1248"/>
      <c r="T2" s="1248"/>
      <c r="U2" s="1248"/>
      <c r="V2" s="1248"/>
    </row>
    <row r="3" spans="1:26" ht="20.25" x14ac:dyDescent="0.3">
      <c r="A3" s="1248" t="s">
        <v>985</v>
      </c>
      <c r="B3" s="1248"/>
      <c r="C3" s="1248"/>
      <c r="D3" s="1248"/>
      <c r="E3" s="1248"/>
      <c r="F3" s="1248"/>
      <c r="G3" s="1248"/>
      <c r="H3" s="1248"/>
      <c r="I3" s="1248"/>
      <c r="J3" s="1248"/>
      <c r="K3" s="1248"/>
      <c r="L3" s="1248"/>
      <c r="M3" s="1248"/>
      <c r="N3" s="1248"/>
      <c r="O3" s="1248"/>
      <c r="P3" s="1248"/>
      <c r="Q3" s="1248"/>
      <c r="R3" s="1248"/>
      <c r="S3" s="1248"/>
      <c r="T3" s="1248"/>
      <c r="U3" s="1248"/>
      <c r="V3" s="1248"/>
      <c r="W3" s="77"/>
      <c r="X3" s="77"/>
    </row>
    <row r="4" spans="1:26" ht="18" x14ac:dyDescent="0.25">
      <c r="A4" s="1249" t="s">
        <v>265</v>
      </c>
      <c r="B4" s="1249"/>
      <c r="C4" s="1249"/>
      <c r="D4" s="1249"/>
      <c r="E4" s="1249"/>
      <c r="F4" s="1249"/>
      <c r="G4" s="1249"/>
      <c r="H4" s="1249"/>
      <c r="I4" s="1249"/>
      <c r="J4" s="1249"/>
      <c r="K4" s="1249"/>
      <c r="L4" s="1249"/>
      <c r="M4" s="1249"/>
      <c r="N4" s="1249"/>
      <c r="O4" s="1249"/>
      <c r="P4" s="1249"/>
      <c r="Q4" s="1249"/>
      <c r="R4" s="1249"/>
      <c r="S4" s="1249"/>
      <c r="T4" s="1249"/>
      <c r="U4" s="1249"/>
      <c r="V4" s="1249"/>
    </row>
    <row r="5" spans="1:26" ht="18" customHeight="1" x14ac:dyDescent="0.2">
      <c r="A5" s="1250" t="s">
        <v>989</v>
      </c>
      <c r="B5" s="1250"/>
      <c r="C5" s="1250"/>
      <c r="D5" s="1250"/>
      <c r="E5" s="1250"/>
      <c r="F5" s="1250"/>
      <c r="G5" s="1250"/>
      <c r="H5" s="1250"/>
      <c r="I5" s="1250"/>
      <c r="J5" s="1250"/>
      <c r="K5" s="1250"/>
      <c r="L5" s="1250"/>
      <c r="M5" s="1250"/>
      <c r="N5" s="1250"/>
      <c r="O5" s="1250"/>
      <c r="P5" s="1250"/>
      <c r="Q5" s="1250"/>
      <c r="R5" s="1250"/>
      <c r="S5" s="1250"/>
      <c r="T5" s="1250"/>
      <c r="U5" s="1250"/>
      <c r="V5" s="1250"/>
    </row>
    <row r="6" spans="1:26" ht="15.75" x14ac:dyDescent="0.25">
      <c r="T6" s="56"/>
      <c r="U6" s="1251" t="s">
        <v>272</v>
      </c>
      <c r="V6" s="1252"/>
    </row>
    <row r="7" spans="1:26" ht="15" x14ac:dyDescent="0.2">
      <c r="K7" s="55"/>
      <c r="L7" s="55"/>
      <c r="M7" s="55"/>
      <c r="N7" s="55"/>
      <c r="O7" s="55"/>
      <c r="P7" s="55"/>
      <c r="Q7" s="55"/>
      <c r="R7" s="55"/>
    </row>
    <row r="8" spans="1:26" ht="16.5" customHeight="1" x14ac:dyDescent="0.2">
      <c r="A8" s="1206" t="s">
        <v>452</v>
      </c>
      <c r="B8" s="1206"/>
      <c r="C8" s="1206"/>
      <c r="O8" s="1256" t="s">
        <v>1054</v>
      </c>
      <c r="P8" s="1256"/>
      <c r="Q8" s="1256"/>
      <c r="R8" s="1256"/>
      <c r="S8" s="1256"/>
      <c r="T8" s="1256"/>
      <c r="U8" s="1256"/>
      <c r="V8" s="1256"/>
    </row>
    <row r="9" spans="1:26" ht="36.75" customHeight="1" x14ac:dyDescent="0.2">
      <c r="A9" s="1241" t="s">
        <v>2</v>
      </c>
      <c r="B9" s="1241" t="s">
        <v>160</v>
      </c>
      <c r="C9" s="1241" t="s">
        <v>161</v>
      </c>
      <c r="D9" s="1241"/>
      <c r="E9" s="1241"/>
      <c r="F9" s="1241" t="s">
        <v>162</v>
      </c>
      <c r="G9" s="1241" t="s">
        <v>191</v>
      </c>
      <c r="H9" s="1241"/>
      <c r="I9" s="1241"/>
      <c r="J9" s="1241"/>
      <c r="K9" s="1241"/>
      <c r="L9" s="1241"/>
      <c r="M9" s="1241"/>
      <c r="N9" s="1241"/>
      <c r="O9" s="1241" t="s">
        <v>192</v>
      </c>
      <c r="P9" s="1241"/>
      <c r="Q9" s="1241"/>
      <c r="R9" s="1241"/>
      <c r="S9" s="1241"/>
      <c r="T9" s="1241"/>
      <c r="U9" s="1241"/>
      <c r="V9" s="1241"/>
    </row>
    <row r="10" spans="1:26" ht="24.75" customHeight="1" x14ac:dyDescent="0.2">
      <c r="A10" s="1241"/>
      <c r="B10" s="1241"/>
      <c r="C10" s="1241" t="s">
        <v>273</v>
      </c>
      <c r="D10" s="1241" t="s">
        <v>43</v>
      </c>
      <c r="E10" s="1241" t="s">
        <v>44</v>
      </c>
      <c r="F10" s="1241"/>
      <c r="G10" s="1241" t="s">
        <v>193</v>
      </c>
      <c r="H10" s="1241"/>
      <c r="I10" s="1241"/>
      <c r="J10" s="1241"/>
      <c r="K10" s="1241" t="s">
        <v>177</v>
      </c>
      <c r="L10" s="1241"/>
      <c r="M10" s="1241"/>
      <c r="N10" s="1241"/>
      <c r="O10" s="1241" t="s">
        <v>163</v>
      </c>
      <c r="P10" s="1241"/>
      <c r="Q10" s="1241"/>
      <c r="R10" s="1241"/>
      <c r="S10" s="1241" t="s">
        <v>176</v>
      </c>
      <c r="T10" s="1241"/>
      <c r="U10" s="1241"/>
      <c r="V10" s="1241"/>
    </row>
    <row r="11" spans="1:26" x14ac:dyDescent="0.2">
      <c r="A11" s="1241"/>
      <c r="B11" s="1241"/>
      <c r="C11" s="1241"/>
      <c r="D11" s="1241"/>
      <c r="E11" s="1241"/>
      <c r="F11" s="1241"/>
      <c r="G11" s="1242" t="s">
        <v>164</v>
      </c>
      <c r="H11" s="1243"/>
      <c r="I11" s="1244"/>
      <c r="J11" s="1233" t="s">
        <v>165</v>
      </c>
      <c r="K11" s="1242" t="s">
        <v>164</v>
      </c>
      <c r="L11" s="1243"/>
      <c r="M11" s="1244"/>
      <c r="N11" s="1233" t="s">
        <v>165</v>
      </c>
      <c r="O11" s="1242" t="s">
        <v>164</v>
      </c>
      <c r="P11" s="1243"/>
      <c r="Q11" s="1244"/>
      <c r="R11" s="1233" t="s">
        <v>165</v>
      </c>
      <c r="S11" s="1242" t="s">
        <v>164</v>
      </c>
      <c r="T11" s="1243"/>
      <c r="U11" s="1244"/>
      <c r="V11" s="1233" t="s">
        <v>165</v>
      </c>
    </row>
    <row r="12" spans="1:26" ht="15.75" customHeight="1" x14ac:dyDescent="0.2">
      <c r="A12" s="1241"/>
      <c r="B12" s="1241"/>
      <c r="C12" s="1241"/>
      <c r="D12" s="1241"/>
      <c r="E12" s="1241"/>
      <c r="F12" s="1241"/>
      <c r="G12" s="1245"/>
      <c r="H12" s="1246"/>
      <c r="I12" s="1247"/>
      <c r="J12" s="1234"/>
      <c r="K12" s="1245"/>
      <c r="L12" s="1246"/>
      <c r="M12" s="1247"/>
      <c r="N12" s="1234"/>
      <c r="O12" s="1245"/>
      <c r="P12" s="1246"/>
      <c r="Q12" s="1247"/>
      <c r="R12" s="1234"/>
      <c r="S12" s="1245"/>
      <c r="T12" s="1246"/>
      <c r="U12" s="1247"/>
      <c r="V12" s="1234"/>
    </row>
    <row r="13" spans="1:26" ht="24.75" customHeight="1" x14ac:dyDescent="0.2">
      <c r="A13" s="1241"/>
      <c r="B13" s="1241"/>
      <c r="C13" s="1241"/>
      <c r="D13" s="1241"/>
      <c r="E13" s="1241"/>
      <c r="F13" s="1241"/>
      <c r="G13" s="103" t="s">
        <v>273</v>
      </c>
      <c r="H13" s="103" t="s">
        <v>43</v>
      </c>
      <c r="I13" s="104" t="s">
        <v>44</v>
      </c>
      <c r="J13" s="1235"/>
      <c r="K13" s="103" t="s">
        <v>273</v>
      </c>
      <c r="L13" s="103" t="s">
        <v>43</v>
      </c>
      <c r="M13" s="103" t="s">
        <v>44</v>
      </c>
      <c r="N13" s="1235"/>
      <c r="O13" s="103" t="s">
        <v>273</v>
      </c>
      <c r="P13" s="103" t="s">
        <v>43</v>
      </c>
      <c r="Q13" s="103" t="s">
        <v>44</v>
      </c>
      <c r="R13" s="1235"/>
      <c r="S13" s="103" t="s">
        <v>273</v>
      </c>
      <c r="T13" s="103" t="s">
        <v>43</v>
      </c>
      <c r="U13" s="103" t="s">
        <v>44</v>
      </c>
      <c r="V13" s="1235"/>
    </row>
    <row r="14" spans="1:26" ht="24.75" customHeight="1" x14ac:dyDescent="0.2">
      <c r="A14" s="103">
        <v>1</v>
      </c>
      <c r="B14" s="103">
        <v>2</v>
      </c>
      <c r="C14" s="103">
        <v>3</v>
      </c>
      <c r="D14" s="103">
        <v>4</v>
      </c>
      <c r="E14" s="103">
        <v>5</v>
      </c>
      <c r="F14" s="103">
        <v>6</v>
      </c>
      <c r="G14" s="103">
        <v>7</v>
      </c>
      <c r="H14" s="103">
        <v>8</v>
      </c>
      <c r="I14" s="103">
        <v>9</v>
      </c>
      <c r="J14" s="103">
        <v>10</v>
      </c>
      <c r="K14" s="103">
        <v>11</v>
      </c>
      <c r="L14" s="103">
        <v>12</v>
      </c>
      <c r="M14" s="103">
        <v>13</v>
      </c>
      <c r="N14" s="103">
        <v>14</v>
      </c>
      <c r="O14" s="103">
        <v>15</v>
      </c>
      <c r="P14" s="103">
        <v>16</v>
      </c>
      <c r="Q14" s="103">
        <v>17</v>
      </c>
      <c r="R14" s="103">
        <v>18</v>
      </c>
      <c r="S14" s="103">
        <v>19</v>
      </c>
      <c r="T14" s="103">
        <v>20</v>
      </c>
      <c r="U14" s="103">
        <v>21</v>
      </c>
      <c r="V14" s="103">
        <v>22</v>
      </c>
    </row>
    <row r="15" spans="1:26" ht="24.75" customHeight="1" x14ac:dyDescent="0.2">
      <c r="A15" s="1236" t="s">
        <v>229</v>
      </c>
      <c r="B15" s="1237"/>
      <c r="C15" s="1237"/>
      <c r="D15" s="1237"/>
      <c r="E15" s="1237"/>
      <c r="F15" s="1237"/>
      <c r="G15" s="1237"/>
      <c r="H15" s="1237"/>
      <c r="I15" s="1237"/>
      <c r="J15" s="1237"/>
      <c r="K15" s="1237"/>
      <c r="L15" s="1237"/>
      <c r="M15" s="1237"/>
      <c r="N15" s="1237"/>
      <c r="O15" s="1237"/>
      <c r="P15" s="1237"/>
      <c r="Q15" s="1237"/>
      <c r="R15" s="1237"/>
      <c r="S15" s="1237"/>
      <c r="T15" s="1237"/>
      <c r="U15" s="1238"/>
      <c r="V15" s="103"/>
    </row>
    <row r="16" spans="1:26" ht="37.5" customHeight="1" x14ac:dyDescent="0.2">
      <c r="A16" s="660">
        <v>1</v>
      </c>
      <c r="B16" s="660" t="s">
        <v>228</v>
      </c>
      <c r="C16" s="675">
        <v>1726.5</v>
      </c>
      <c r="D16" s="676">
        <v>571.32000000000005</v>
      </c>
      <c r="E16" s="675">
        <v>68.87</v>
      </c>
      <c r="F16" s="677">
        <v>43584</v>
      </c>
      <c r="G16" s="678">
        <v>1726.5</v>
      </c>
      <c r="H16" s="678">
        <v>571.32000000000005</v>
      </c>
      <c r="I16" s="678">
        <v>68.87</v>
      </c>
      <c r="J16" s="679">
        <v>43620</v>
      </c>
      <c r="K16" s="680">
        <v>1607.04</v>
      </c>
      <c r="L16" s="678">
        <v>537.15</v>
      </c>
      <c r="M16" s="678">
        <v>68.14</v>
      </c>
      <c r="N16" s="679">
        <v>43627</v>
      </c>
      <c r="O16" s="1242" t="s">
        <v>467</v>
      </c>
      <c r="P16" s="1243"/>
      <c r="Q16" s="1243"/>
      <c r="R16" s="1243"/>
      <c r="S16" s="1243"/>
      <c r="T16" s="1243"/>
      <c r="U16" s="1243"/>
      <c r="V16" s="1244"/>
      <c r="W16" s="552"/>
      <c r="X16" s="552"/>
      <c r="Y16" s="552"/>
      <c r="Z16" s="552"/>
    </row>
    <row r="17" spans="1:22" ht="37.5" customHeight="1" x14ac:dyDescent="0.2">
      <c r="A17" s="660">
        <v>2</v>
      </c>
      <c r="B17" s="660" t="s">
        <v>166</v>
      </c>
      <c r="C17" s="675">
        <v>1795.48</v>
      </c>
      <c r="D17" s="676">
        <v>594.15</v>
      </c>
      <c r="E17" s="675">
        <v>71.62</v>
      </c>
      <c r="F17" s="677">
        <v>43714</v>
      </c>
      <c r="G17" s="678">
        <v>1795.48</v>
      </c>
      <c r="H17" s="680">
        <v>594.15</v>
      </c>
      <c r="I17" s="678">
        <v>71.62</v>
      </c>
      <c r="J17" s="679">
        <v>43739</v>
      </c>
      <c r="K17" s="680">
        <v>1523.59</v>
      </c>
      <c r="L17" s="678">
        <v>509.26</v>
      </c>
      <c r="M17" s="678">
        <v>64.599999999999994</v>
      </c>
      <c r="N17" s="679">
        <v>43747</v>
      </c>
      <c r="O17" s="1253"/>
      <c r="P17" s="1254"/>
      <c r="Q17" s="1254"/>
      <c r="R17" s="1254"/>
      <c r="S17" s="1254"/>
      <c r="T17" s="1254"/>
      <c r="U17" s="1254"/>
      <c r="V17" s="1255"/>
    </row>
    <row r="18" spans="1:22" ht="37.5" customHeight="1" x14ac:dyDescent="0.2">
      <c r="A18" s="661">
        <v>3</v>
      </c>
      <c r="B18" s="661" t="s">
        <v>761</v>
      </c>
      <c r="C18" s="678">
        <v>3163.8</v>
      </c>
      <c r="D18" s="680">
        <v>1046.93</v>
      </c>
      <c r="E18" s="680">
        <v>126.2</v>
      </c>
      <c r="F18" s="679">
        <v>43810</v>
      </c>
      <c r="G18" s="678">
        <v>3163.8</v>
      </c>
      <c r="H18" s="678">
        <v>1046.93</v>
      </c>
      <c r="I18" s="678">
        <v>126.2</v>
      </c>
      <c r="J18" s="679">
        <v>43829</v>
      </c>
      <c r="K18" s="680">
        <v>2775.31</v>
      </c>
      <c r="L18" s="678">
        <v>927.65</v>
      </c>
      <c r="M18" s="678">
        <v>117.68</v>
      </c>
      <c r="N18" s="679">
        <v>43469</v>
      </c>
      <c r="O18" s="1253"/>
      <c r="P18" s="1254"/>
      <c r="Q18" s="1254"/>
      <c r="R18" s="1254"/>
      <c r="S18" s="1254"/>
      <c r="T18" s="1254"/>
      <c r="U18" s="1254"/>
      <c r="V18" s="1255"/>
    </row>
    <row r="19" spans="1:22" ht="37.5" customHeight="1" x14ac:dyDescent="0.2">
      <c r="A19" s="716">
        <v>4</v>
      </c>
      <c r="B19" s="717" t="s">
        <v>910</v>
      </c>
      <c r="C19" s="678">
        <v>0</v>
      </c>
      <c r="D19" s="680">
        <v>0</v>
      </c>
      <c r="E19" s="680">
        <v>0</v>
      </c>
      <c r="F19" s="679"/>
      <c r="G19" s="678"/>
      <c r="H19" s="678"/>
      <c r="I19" s="678"/>
      <c r="J19" s="679"/>
      <c r="K19" s="678"/>
      <c r="L19" s="678"/>
      <c r="M19" s="678"/>
      <c r="N19" s="679"/>
      <c r="O19" s="1253"/>
      <c r="P19" s="1254"/>
      <c r="Q19" s="1254"/>
      <c r="R19" s="1254"/>
      <c r="S19" s="1254"/>
      <c r="T19" s="1254"/>
      <c r="U19" s="1254"/>
      <c r="V19" s="1255"/>
    </row>
    <row r="20" spans="1:22" ht="37.5" customHeight="1" x14ac:dyDescent="0.2">
      <c r="A20" s="717">
        <v>5</v>
      </c>
      <c r="B20" s="661" t="s">
        <v>762</v>
      </c>
      <c r="C20" s="678">
        <v>0</v>
      </c>
      <c r="D20" s="680">
        <v>0</v>
      </c>
      <c r="E20" s="680">
        <v>0</v>
      </c>
      <c r="F20" s="678"/>
      <c r="G20" s="678">
        <v>751.75</v>
      </c>
      <c r="H20" s="678">
        <v>251.27</v>
      </c>
      <c r="I20" s="678">
        <v>31.88</v>
      </c>
      <c r="J20" s="679">
        <v>43641</v>
      </c>
      <c r="K20" s="680">
        <v>713.75</v>
      </c>
      <c r="L20" s="678">
        <v>238.57</v>
      </c>
      <c r="M20" s="678">
        <v>30.26</v>
      </c>
      <c r="N20" s="679">
        <v>43668</v>
      </c>
      <c r="O20" s="1253"/>
      <c r="P20" s="1254"/>
      <c r="Q20" s="1254"/>
      <c r="R20" s="1254"/>
      <c r="S20" s="1254"/>
      <c r="T20" s="1254"/>
      <c r="U20" s="1254"/>
      <c r="V20" s="1255"/>
    </row>
    <row r="21" spans="1:22" ht="37.5" customHeight="1" x14ac:dyDescent="0.2">
      <c r="A21" s="716">
        <v>6</v>
      </c>
      <c r="B21" s="661" t="s">
        <v>763</v>
      </c>
      <c r="C21" s="678">
        <v>0</v>
      </c>
      <c r="D21" s="680">
        <v>0</v>
      </c>
      <c r="E21" s="680">
        <v>0</v>
      </c>
      <c r="F21" s="678"/>
      <c r="G21" s="678">
        <v>1093.1600000000001</v>
      </c>
      <c r="H21" s="678">
        <v>365.38</v>
      </c>
      <c r="I21" s="678">
        <v>46.36</v>
      </c>
      <c r="J21" s="679">
        <v>43769</v>
      </c>
      <c r="K21" s="680">
        <v>936.62</v>
      </c>
      <c r="L21" s="678">
        <v>313.06</v>
      </c>
      <c r="M21" s="678">
        <v>39.72</v>
      </c>
      <c r="N21" s="679">
        <v>43794</v>
      </c>
      <c r="O21" s="1253"/>
      <c r="P21" s="1254"/>
      <c r="Q21" s="1254"/>
      <c r="R21" s="1254"/>
      <c r="S21" s="1254"/>
      <c r="T21" s="1254"/>
      <c r="U21" s="1254"/>
      <c r="V21" s="1255"/>
    </row>
    <row r="22" spans="1:22" ht="37.5" customHeight="1" x14ac:dyDescent="0.2">
      <c r="A22" s="717">
        <v>7</v>
      </c>
      <c r="B22" s="661" t="s">
        <v>764</v>
      </c>
      <c r="C22" s="678">
        <v>0</v>
      </c>
      <c r="D22" s="680">
        <v>0</v>
      </c>
      <c r="E22" s="680">
        <v>0</v>
      </c>
      <c r="F22" s="678"/>
      <c r="G22" s="678"/>
      <c r="H22" s="678"/>
      <c r="I22" s="678"/>
      <c r="J22" s="679"/>
      <c r="K22" s="680"/>
      <c r="L22" s="678"/>
      <c r="M22" s="678"/>
      <c r="N22" s="679"/>
      <c r="O22" s="1245"/>
      <c r="P22" s="1246"/>
      <c r="Q22" s="1246"/>
      <c r="R22" s="1246"/>
      <c r="S22" s="1246"/>
      <c r="T22" s="1246"/>
      <c r="U22" s="1246"/>
      <c r="V22" s="1247"/>
    </row>
    <row r="23" spans="1:22" ht="37.5" customHeight="1" x14ac:dyDescent="0.2">
      <c r="A23" s="1239" t="s">
        <v>230</v>
      </c>
      <c r="B23" s="1239"/>
      <c r="C23" s="1239"/>
      <c r="D23" s="1239"/>
      <c r="E23" s="1239"/>
      <c r="F23" s="1239"/>
      <c r="G23" s="1239"/>
      <c r="H23" s="1239"/>
      <c r="I23" s="1239"/>
      <c r="J23" s="1239"/>
      <c r="K23" s="1239"/>
      <c r="L23" s="1239"/>
      <c r="M23" s="1239"/>
      <c r="N23" s="1239"/>
      <c r="O23" s="1239"/>
      <c r="P23" s="1239"/>
      <c r="Q23" s="1239"/>
      <c r="R23" s="1239"/>
      <c r="S23" s="1239"/>
      <c r="T23" s="1239"/>
      <c r="U23" s="1239"/>
      <c r="V23" s="1239"/>
    </row>
    <row r="24" spans="1:22" ht="39.75" customHeight="1" x14ac:dyDescent="0.2">
      <c r="A24" s="103">
        <v>8</v>
      </c>
      <c r="B24" s="103" t="s">
        <v>212</v>
      </c>
      <c r="C24" s="168">
        <v>0</v>
      </c>
      <c r="D24" s="168">
        <v>0</v>
      </c>
      <c r="E24" s="168">
        <v>0</v>
      </c>
      <c r="F24" s="167"/>
      <c r="G24" s="168">
        <v>0</v>
      </c>
      <c r="H24" s="168">
        <v>0</v>
      </c>
      <c r="I24" s="168">
        <v>0</v>
      </c>
      <c r="J24" s="167"/>
      <c r="K24" s="168">
        <v>0</v>
      </c>
      <c r="L24" s="168">
        <v>0</v>
      </c>
      <c r="M24" s="168">
        <v>0</v>
      </c>
      <c r="N24" s="167"/>
      <c r="O24" s="1230"/>
      <c r="P24" s="1230"/>
      <c r="Q24" s="1230"/>
      <c r="R24" s="1230"/>
      <c r="S24" s="1230"/>
      <c r="T24" s="1230"/>
      <c r="U24" s="1230"/>
      <c r="V24" s="1230"/>
    </row>
    <row r="25" spans="1:22" ht="39.75" customHeight="1" x14ac:dyDescent="0.2">
      <c r="A25" s="103">
        <v>9</v>
      </c>
      <c r="B25" s="103" t="s">
        <v>141</v>
      </c>
      <c r="C25" s="168">
        <v>0</v>
      </c>
      <c r="D25" s="168">
        <v>0</v>
      </c>
      <c r="E25" s="168">
        <v>0</v>
      </c>
      <c r="F25" s="167"/>
      <c r="G25" s="168">
        <v>0</v>
      </c>
      <c r="H25" s="168">
        <v>0</v>
      </c>
      <c r="I25" s="168">
        <v>0</v>
      </c>
      <c r="J25" s="167"/>
      <c r="K25" s="168">
        <v>0</v>
      </c>
      <c r="L25" s="168">
        <v>0</v>
      </c>
      <c r="M25" s="168">
        <v>0</v>
      </c>
      <c r="N25" s="167"/>
      <c r="O25" s="1230"/>
      <c r="P25" s="1230"/>
      <c r="Q25" s="1230"/>
      <c r="R25" s="1230"/>
      <c r="S25" s="1230"/>
      <c r="T25" s="1230"/>
      <c r="U25" s="1230"/>
      <c r="V25" s="1230"/>
    </row>
    <row r="26" spans="1:22" ht="37.5" customHeight="1" x14ac:dyDescent="0.2">
      <c r="A26" s="1037">
        <v>10</v>
      </c>
      <c r="B26" s="1039" t="s">
        <v>1134</v>
      </c>
      <c r="C26" s="168">
        <v>0</v>
      </c>
      <c r="D26" s="168">
        <v>0</v>
      </c>
      <c r="E26" s="168">
        <v>0</v>
      </c>
      <c r="F26" s="167"/>
      <c r="G26" s="168">
        <v>0</v>
      </c>
      <c r="H26" s="168">
        <v>0</v>
      </c>
      <c r="I26" s="168">
        <v>0</v>
      </c>
      <c r="J26" s="167"/>
      <c r="K26" s="168">
        <v>0</v>
      </c>
      <c r="L26" s="168">
        <v>0</v>
      </c>
      <c r="M26" s="168">
        <v>0</v>
      </c>
      <c r="N26" s="167"/>
      <c r="O26" s="1230"/>
      <c r="P26" s="1230"/>
      <c r="Q26" s="1230"/>
      <c r="R26" s="1230"/>
      <c r="S26" s="1230"/>
      <c r="T26" s="1230"/>
      <c r="U26" s="1230"/>
      <c r="V26" s="1230"/>
    </row>
    <row r="28" spans="1:22" ht="14.25" x14ac:dyDescent="0.2">
      <c r="A28" s="1240" t="s">
        <v>178</v>
      </c>
      <c r="B28" s="1240"/>
      <c r="C28" s="1240"/>
      <c r="D28" s="1240"/>
      <c r="E28" s="1240"/>
      <c r="F28" s="1240"/>
      <c r="G28" s="1240"/>
      <c r="H28" s="1240"/>
      <c r="I28" s="1240"/>
      <c r="J28" s="1240"/>
      <c r="K28" s="1240"/>
      <c r="L28" s="1240"/>
      <c r="M28" s="1240"/>
      <c r="N28" s="1240"/>
      <c r="O28" s="1240"/>
      <c r="P28" s="1240"/>
      <c r="Q28" s="1240"/>
      <c r="R28" s="1240"/>
      <c r="S28" s="1240"/>
      <c r="T28" s="1240"/>
      <c r="U28" s="1240"/>
      <c r="V28" s="1240"/>
    </row>
    <row r="29" spans="1:22" ht="14.25"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row>
    <row r="30" spans="1:22" x14ac:dyDescent="0.2">
      <c r="A30" s="53"/>
      <c r="B30" s="53"/>
      <c r="C30" s="53"/>
      <c r="D30" s="53"/>
      <c r="E30" s="53"/>
      <c r="F30" s="53"/>
      <c r="G30" s="53"/>
      <c r="H30" s="53"/>
      <c r="I30" s="53"/>
      <c r="J30" s="53"/>
      <c r="K30" s="53"/>
      <c r="L30" s="53"/>
      <c r="M30" s="53"/>
      <c r="N30" s="53"/>
      <c r="O30" s="53"/>
      <c r="P30" s="53"/>
      <c r="Q30" s="53"/>
      <c r="R30" s="53"/>
    </row>
    <row r="31" spans="1:22" ht="15.75" x14ac:dyDescent="0.25">
      <c r="A31" s="61" t="s">
        <v>11</v>
      </c>
      <c r="B31" s="61"/>
      <c r="C31" s="61"/>
      <c r="D31" s="61"/>
      <c r="E31" s="61"/>
      <c r="F31" s="61"/>
      <c r="G31" s="61"/>
      <c r="H31" s="61"/>
      <c r="I31" s="61"/>
      <c r="J31" s="61"/>
      <c r="K31" s="61"/>
      <c r="L31" s="61"/>
      <c r="M31" s="61"/>
      <c r="N31" s="1231" t="s">
        <v>12</v>
      </c>
      <c r="O31" s="1231"/>
      <c r="P31" s="1231"/>
      <c r="Q31" s="1231"/>
      <c r="R31" s="1231"/>
      <c r="S31" s="1231"/>
      <c r="T31" s="1231"/>
      <c r="U31" s="1231"/>
      <c r="V31" s="1231"/>
    </row>
    <row r="32" spans="1:22" ht="15.75" x14ac:dyDescent="0.2">
      <c r="A32" s="1231" t="s">
        <v>13</v>
      </c>
      <c r="B32" s="1231"/>
      <c r="C32" s="1231"/>
      <c r="D32" s="1231"/>
      <c r="E32" s="1231"/>
      <c r="F32" s="1231"/>
      <c r="G32" s="1231"/>
      <c r="H32" s="1231"/>
      <c r="I32" s="1231"/>
      <c r="J32" s="1231"/>
      <c r="K32" s="1231"/>
      <c r="L32" s="1231"/>
      <c r="M32" s="1231"/>
      <c r="N32" s="1231"/>
      <c r="O32" s="1231"/>
      <c r="P32" s="1231"/>
      <c r="Q32" s="1231"/>
      <c r="R32" s="1231"/>
      <c r="S32" s="1231"/>
      <c r="T32" s="1231"/>
      <c r="U32" s="1231"/>
      <c r="V32" s="1231"/>
    </row>
    <row r="33" spans="1:22" ht="15.75" x14ac:dyDescent="0.2">
      <c r="A33" s="1231" t="s">
        <v>14</v>
      </c>
      <c r="B33" s="1231"/>
      <c r="C33" s="1231"/>
      <c r="D33" s="1231"/>
      <c r="E33" s="1231"/>
      <c r="F33" s="1231"/>
      <c r="G33" s="1231"/>
      <c r="H33" s="1231"/>
      <c r="I33" s="1231"/>
      <c r="J33" s="1231"/>
      <c r="K33" s="1231"/>
      <c r="L33" s="1231"/>
      <c r="M33" s="1231"/>
      <c r="N33" s="1231"/>
      <c r="O33" s="1231"/>
      <c r="P33" s="1231"/>
      <c r="Q33" s="1231"/>
      <c r="R33" s="1231"/>
      <c r="S33" s="1231"/>
      <c r="T33" s="1231"/>
      <c r="U33" s="1231"/>
      <c r="V33" s="1231"/>
    </row>
    <row r="34" spans="1:22" ht="15.75" x14ac:dyDescent="0.25">
      <c r="A34" s="483"/>
      <c r="B34" s="483"/>
      <c r="C34" s="483"/>
      <c r="D34" s="483"/>
      <c r="E34" s="483"/>
      <c r="F34" s="483"/>
      <c r="G34" s="483"/>
      <c r="H34" s="483"/>
      <c r="I34" s="483"/>
      <c r="J34" s="483"/>
      <c r="K34" s="483"/>
      <c r="L34" s="483"/>
      <c r="M34" s="483"/>
      <c r="N34" s="485"/>
      <c r="O34" s="485"/>
      <c r="P34" s="485"/>
      <c r="Q34" s="485"/>
      <c r="R34" s="485"/>
      <c r="S34" s="1232" t="s">
        <v>84</v>
      </c>
      <c r="T34" s="1232"/>
      <c r="U34" s="1232"/>
      <c r="V34" s="485"/>
    </row>
  </sheetData>
  <mergeCells count="37">
    <mergeCell ref="O16:V22"/>
    <mergeCell ref="A8:C8"/>
    <mergeCell ref="O8:V8"/>
    <mergeCell ref="O11:Q12"/>
    <mergeCell ref="R11:R13"/>
    <mergeCell ref="S11:U12"/>
    <mergeCell ref="B9:B13"/>
    <mergeCell ref="C9:E9"/>
    <mergeCell ref="F9:F13"/>
    <mergeCell ref="G9:N9"/>
    <mergeCell ref="O9:V9"/>
    <mergeCell ref="C10:C13"/>
    <mergeCell ref="D10:D13"/>
    <mergeCell ref="E10:E13"/>
    <mergeCell ref="G10:J10"/>
    <mergeCell ref="K10:N10"/>
    <mergeCell ref="A2:V2"/>
    <mergeCell ref="A3:V3"/>
    <mergeCell ref="A4:V4"/>
    <mergeCell ref="A5:V5"/>
    <mergeCell ref="U6:V6"/>
    <mergeCell ref="O24:V26"/>
    <mergeCell ref="A32:V32"/>
    <mergeCell ref="A33:V33"/>
    <mergeCell ref="S34:U34"/>
    <mergeCell ref="V11:V13"/>
    <mergeCell ref="A15:U15"/>
    <mergeCell ref="A23:V23"/>
    <mergeCell ref="A28:V28"/>
    <mergeCell ref="N31:V31"/>
    <mergeCell ref="A9:A13"/>
    <mergeCell ref="O10:R10"/>
    <mergeCell ref="S10:V10"/>
    <mergeCell ref="G11:I12"/>
    <mergeCell ref="J11:J13"/>
    <mergeCell ref="K11:M12"/>
    <mergeCell ref="N11:N13"/>
  </mergeCells>
  <printOptions horizontalCentered="1"/>
  <pageMargins left="0.28000000000000003" right="0.2" top="0.42" bottom="0" header="0.26" footer="0.31496062992125984"/>
  <pageSetup paperSize="9" scale="61"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3"/>
  <sheetViews>
    <sheetView view="pageBreakPreview" topLeftCell="A7" zoomScale="80" zoomScaleSheetLayoutView="80" workbookViewId="0">
      <selection activeCell="G23" sqref="G23"/>
    </sheetView>
  </sheetViews>
  <sheetFormatPr defaultRowHeight="12.75" x14ac:dyDescent="0.2"/>
  <cols>
    <col min="1" max="1" width="5" style="1096" customWidth="1"/>
    <col min="2" max="2" width="15" style="1096" customWidth="1"/>
    <col min="3" max="3" width="12.28515625" style="1096" customWidth="1"/>
    <col min="4" max="4" width="9.85546875" style="1096" customWidth="1"/>
    <col min="5" max="5" width="11.42578125" style="1096" customWidth="1"/>
    <col min="6" max="6" width="10.7109375" style="1096" customWidth="1"/>
    <col min="7" max="7" width="11.7109375" style="1096" customWidth="1"/>
    <col min="8" max="8" width="13.28515625" style="1096" customWidth="1"/>
    <col min="9" max="9" width="9.7109375" style="1096" customWidth="1"/>
    <col min="10" max="10" width="10.140625" style="1096" customWidth="1"/>
    <col min="11" max="11" width="8.140625" style="1096" customWidth="1"/>
    <col min="12" max="12" width="9.28515625" style="1096" customWidth="1"/>
    <col min="13" max="16" width="8.140625" style="1096" customWidth="1"/>
    <col min="17" max="17" width="8.85546875" style="1096" customWidth="1"/>
    <col min="18" max="18" width="8.140625" style="1096" customWidth="1"/>
    <col min="19" max="19" width="11" style="1096" customWidth="1"/>
    <col min="20" max="20" width="12.7109375" style="1096" customWidth="1"/>
    <col min="21" max="16384" width="9.140625" style="1096"/>
  </cols>
  <sheetData>
    <row r="1" spans="1:23" ht="15" x14ac:dyDescent="0.2">
      <c r="G1" s="1191"/>
      <c r="H1" s="1191"/>
      <c r="I1" s="1191"/>
      <c r="S1" s="1377" t="s">
        <v>666</v>
      </c>
      <c r="T1" s="1377"/>
    </row>
    <row r="2" spans="1:23" ht="15.75" x14ac:dyDescent="0.25">
      <c r="A2" s="1273" t="s">
        <v>0</v>
      </c>
      <c r="B2" s="1273"/>
      <c r="C2" s="1273"/>
      <c r="D2" s="1273"/>
      <c r="E2" s="1273"/>
      <c r="F2" s="1273"/>
      <c r="G2" s="1273"/>
      <c r="H2" s="1273"/>
      <c r="I2" s="1273"/>
      <c r="J2" s="1273"/>
      <c r="K2" s="1273"/>
      <c r="L2" s="1273"/>
      <c r="M2" s="1273"/>
      <c r="N2" s="1273"/>
      <c r="O2" s="1273"/>
      <c r="P2" s="1273"/>
      <c r="Q2" s="1273"/>
      <c r="R2" s="1273"/>
      <c r="S2" s="1273"/>
      <c r="T2" s="1273"/>
    </row>
    <row r="3" spans="1:23" ht="15.75" x14ac:dyDescent="0.25">
      <c r="A3" s="1273" t="s">
        <v>985</v>
      </c>
      <c r="B3" s="1273"/>
      <c r="C3" s="1273"/>
      <c r="D3" s="1273"/>
      <c r="E3" s="1273"/>
      <c r="F3" s="1273"/>
      <c r="G3" s="1273"/>
      <c r="H3" s="1273"/>
      <c r="I3" s="1273"/>
      <c r="J3" s="1273"/>
      <c r="K3" s="1273"/>
      <c r="L3" s="1273"/>
      <c r="M3" s="1273"/>
      <c r="N3" s="1273"/>
      <c r="O3" s="1273"/>
      <c r="P3" s="1273"/>
      <c r="Q3" s="1273"/>
      <c r="R3" s="1273"/>
      <c r="S3" s="1273"/>
      <c r="T3" s="1273"/>
    </row>
    <row r="4" spans="1:23" s="48" customFormat="1" ht="15.75" customHeight="1" x14ac:dyDescent="0.2">
      <c r="A4" s="1608" t="s">
        <v>1034</v>
      </c>
      <c r="B4" s="1608"/>
      <c r="C4" s="1608"/>
      <c r="D4" s="1608"/>
      <c r="E4" s="1608"/>
      <c r="F4" s="1608"/>
      <c r="G4" s="1608"/>
      <c r="H4" s="1608"/>
      <c r="I4" s="1608"/>
      <c r="J4" s="1608"/>
      <c r="K4" s="1608"/>
      <c r="L4" s="1608"/>
      <c r="M4" s="1608"/>
      <c r="N4" s="1608"/>
      <c r="O4" s="1608"/>
      <c r="P4" s="1608"/>
      <c r="Q4" s="1608"/>
      <c r="R4" s="1608"/>
      <c r="S4" s="1608"/>
      <c r="T4" s="1608"/>
    </row>
    <row r="5" spans="1:23" ht="12.75" customHeight="1" x14ac:dyDescent="0.2">
      <c r="A5" s="1608"/>
      <c r="B5" s="1608"/>
      <c r="C5" s="1608"/>
      <c r="D5" s="1608"/>
      <c r="E5" s="1608"/>
      <c r="F5" s="1608"/>
      <c r="G5" s="1608"/>
      <c r="H5" s="1608"/>
      <c r="I5" s="1608"/>
      <c r="J5" s="1608"/>
      <c r="K5" s="1608"/>
      <c r="L5" s="1608"/>
      <c r="M5" s="1608"/>
      <c r="N5" s="1608"/>
      <c r="O5" s="1608"/>
      <c r="P5" s="1608"/>
      <c r="Q5" s="1608"/>
      <c r="R5" s="1608"/>
      <c r="S5" s="1608"/>
      <c r="T5" s="1608"/>
    </row>
    <row r="6" spans="1:23" s="429" customFormat="1" ht="12" x14ac:dyDescent="0.2">
      <c r="A6" s="1381" t="s">
        <v>452</v>
      </c>
      <c r="B6" s="1381"/>
      <c r="C6" s="1381"/>
      <c r="H6" s="1098"/>
      <c r="K6" s="1609"/>
      <c r="L6" s="1609"/>
      <c r="M6" s="1609"/>
      <c r="N6" s="1609"/>
      <c r="O6" s="1609"/>
      <c r="P6" s="1609"/>
      <c r="Q6" s="1609"/>
      <c r="R6" s="1609"/>
    </row>
    <row r="7" spans="1:23" ht="36" customHeight="1" x14ac:dyDescent="0.2">
      <c r="A7" s="1280" t="s">
        <v>2</v>
      </c>
      <c r="B7" s="1280" t="s">
        <v>3</v>
      </c>
      <c r="C7" s="1305" t="s">
        <v>665</v>
      </c>
      <c r="D7" s="1306"/>
      <c r="E7" s="1306"/>
      <c r="F7" s="1306"/>
      <c r="G7" s="1307"/>
      <c r="H7" s="1361" t="s">
        <v>85</v>
      </c>
      <c r="I7" s="1305" t="s">
        <v>86</v>
      </c>
      <c r="J7" s="1306"/>
      <c r="K7" s="1306"/>
      <c r="L7" s="1307"/>
      <c r="M7" s="1280" t="s">
        <v>740</v>
      </c>
      <c r="N7" s="1280"/>
      <c r="O7" s="1280"/>
      <c r="P7" s="1280"/>
      <c r="Q7" s="1280"/>
      <c r="R7" s="1280"/>
      <c r="S7" s="1607" t="s">
        <v>780</v>
      </c>
      <c r="T7" s="1607"/>
    </row>
    <row r="8" spans="1:23" ht="44.45" customHeight="1" x14ac:dyDescent="0.2">
      <c r="A8" s="1280"/>
      <c r="B8" s="1280"/>
      <c r="C8" s="1093" t="s">
        <v>603</v>
      </c>
      <c r="D8" s="1093" t="s">
        <v>6</v>
      </c>
      <c r="E8" s="278" t="s">
        <v>483</v>
      </c>
      <c r="F8" s="1095" t="s">
        <v>105</v>
      </c>
      <c r="G8" s="1095" t="s">
        <v>250</v>
      </c>
      <c r="H8" s="1526"/>
      <c r="I8" s="1097" t="s">
        <v>194</v>
      </c>
      <c r="J8" s="1097" t="s">
        <v>119</v>
      </c>
      <c r="K8" s="1097" t="s">
        <v>120</v>
      </c>
      <c r="L8" s="278" t="s">
        <v>508</v>
      </c>
      <c r="M8" s="1097" t="s">
        <v>734</v>
      </c>
      <c r="N8" s="1097" t="s">
        <v>757</v>
      </c>
      <c r="O8" s="1097" t="s">
        <v>758</v>
      </c>
      <c r="P8" s="1097" t="s">
        <v>759</v>
      </c>
      <c r="Q8" s="1097" t="s">
        <v>735</v>
      </c>
      <c r="R8" s="1097" t="s">
        <v>736</v>
      </c>
      <c r="S8" s="727" t="s">
        <v>781</v>
      </c>
      <c r="T8" s="727" t="s">
        <v>782</v>
      </c>
    </row>
    <row r="9" spans="1:23" s="11" customFormat="1" x14ac:dyDescent="0.2">
      <c r="A9" s="1093">
        <v>1</v>
      </c>
      <c r="B9" s="1093">
        <v>2</v>
      </c>
      <c r="C9" s="1093">
        <v>3</v>
      </c>
      <c r="D9" s="1093">
        <v>4</v>
      </c>
      <c r="E9" s="1093">
        <v>5</v>
      </c>
      <c r="F9" s="1093">
        <v>6</v>
      </c>
      <c r="G9" s="1093">
        <v>7</v>
      </c>
      <c r="H9" s="1093">
        <v>8</v>
      </c>
      <c r="I9" s="1093">
        <v>9</v>
      </c>
      <c r="J9" s="1093">
        <v>10</v>
      </c>
      <c r="K9" s="1093">
        <v>11</v>
      </c>
      <c r="L9" s="1093">
        <v>12</v>
      </c>
      <c r="M9" s="1093">
        <v>13</v>
      </c>
      <c r="N9" s="1093">
        <v>14</v>
      </c>
      <c r="O9" s="1093">
        <v>15</v>
      </c>
      <c r="P9" s="1093">
        <v>16</v>
      </c>
      <c r="Q9" s="1093">
        <v>17</v>
      </c>
      <c r="R9" s="1093">
        <v>18</v>
      </c>
      <c r="S9" s="728">
        <v>19</v>
      </c>
      <c r="T9" s="728">
        <v>20</v>
      </c>
    </row>
    <row r="10" spans="1:23" ht="24.95" customHeight="1" x14ac:dyDescent="0.2">
      <c r="A10" s="1094">
        <v>1</v>
      </c>
      <c r="B10" s="213" t="s">
        <v>382</v>
      </c>
      <c r="C10" s="464">
        <v>20184</v>
      </c>
      <c r="D10" s="464">
        <v>170</v>
      </c>
      <c r="E10" s="464">
        <v>0</v>
      </c>
      <c r="F10" s="464">
        <v>0</v>
      </c>
      <c r="G10" s="464">
        <f>C10+D10+E10+F10</f>
        <v>20354</v>
      </c>
      <c r="H10" s="465">
        <v>234</v>
      </c>
      <c r="I10" s="1089">
        <f>J10+K10</f>
        <v>476.28359999999998</v>
      </c>
      <c r="J10" s="1089">
        <f>G10*H10*100/1000000</f>
        <v>476.28359999999998</v>
      </c>
      <c r="K10" s="1090">
        <v>0</v>
      </c>
      <c r="L10" s="1090"/>
      <c r="M10" s="759">
        <f>N10+O10+P10+Q10+R10</f>
        <v>98.106279999999998</v>
      </c>
      <c r="N10" s="759">
        <f>(G10*35*20*0.000001)</f>
        <v>14.2478</v>
      </c>
      <c r="O10" s="759">
        <f>(G10*35*20*0.000001)</f>
        <v>14.2478</v>
      </c>
      <c r="P10" s="759">
        <f>(G10*171*20*0.000001)</f>
        <v>69.610680000000002</v>
      </c>
      <c r="Q10" s="759"/>
      <c r="R10" s="759"/>
      <c r="S10" s="1089">
        <v>2252.9</v>
      </c>
      <c r="T10" s="191">
        <f>I10*10*S10/1000000</f>
        <v>10.730193224399999</v>
      </c>
    </row>
    <row r="11" spans="1:23" ht="24.95" customHeight="1" x14ac:dyDescent="0.2">
      <c r="A11" s="1094">
        <v>2</v>
      </c>
      <c r="B11" s="213" t="s">
        <v>383</v>
      </c>
      <c r="C11" s="464">
        <v>10378</v>
      </c>
      <c r="D11" s="464">
        <v>17</v>
      </c>
      <c r="E11" s="464">
        <v>0</v>
      </c>
      <c r="F11" s="464">
        <v>0</v>
      </c>
      <c r="G11" s="464">
        <f t="shared" ref="G11:G22" si="0">C11+D11+E11+F11</f>
        <v>10395</v>
      </c>
      <c r="H11" s="465">
        <v>234</v>
      </c>
      <c r="I11" s="1089">
        <f t="shared" ref="I11:I22" si="1">J11+K11</f>
        <v>243.24299999999999</v>
      </c>
      <c r="J11" s="1089">
        <f t="shared" ref="J11:J20" si="2">G11*H11*100/1000000</f>
        <v>243.24299999999999</v>
      </c>
      <c r="K11" s="1090">
        <v>0</v>
      </c>
      <c r="L11" s="1090"/>
      <c r="M11" s="759">
        <f t="shared" ref="M11:M22" si="3">N11+O11+P11+Q11+R11</f>
        <v>50.103899999999996</v>
      </c>
      <c r="N11" s="759">
        <f t="shared" ref="N11:N22" si="4">(G11*35*20*0.000001)</f>
        <v>7.2764999999999995</v>
      </c>
      <c r="O11" s="759">
        <f t="shared" ref="O11:O22" si="5">(G11*35*20*0.000001)</f>
        <v>7.2764999999999995</v>
      </c>
      <c r="P11" s="759">
        <f t="shared" ref="P11:P22" si="6">(G11*171*20*0.000001)</f>
        <v>35.550899999999999</v>
      </c>
      <c r="Q11" s="759"/>
      <c r="R11" s="759"/>
      <c r="S11" s="1089">
        <v>3726.1</v>
      </c>
      <c r="T11" s="191">
        <f t="shared" ref="T11:T23" si="7">I11*10*S11/1000000</f>
        <v>9.0634774229999984</v>
      </c>
      <c r="U11" s="11"/>
      <c r="V11" s="11"/>
      <c r="W11" s="11"/>
    </row>
    <row r="12" spans="1:23" ht="24.95" customHeight="1" x14ac:dyDescent="0.2">
      <c r="A12" s="1094">
        <v>3</v>
      </c>
      <c r="B12" s="213" t="s">
        <v>384</v>
      </c>
      <c r="C12" s="464">
        <v>18790</v>
      </c>
      <c r="D12" s="464">
        <v>0</v>
      </c>
      <c r="E12" s="464">
        <v>0</v>
      </c>
      <c r="F12" s="464">
        <v>0</v>
      </c>
      <c r="G12" s="464">
        <f t="shared" si="0"/>
        <v>18790</v>
      </c>
      <c r="H12" s="465">
        <v>234</v>
      </c>
      <c r="I12" s="1089">
        <f t="shared" si="1"/>
        <v>439.68599999999998</v>
      </c>
      <c r="J12" s="1089">
        <f t="shared" si="2"/>
        <v>439.68599999999998</v>
      </c>
      <c r="K12" s="1090">
        <v>0</v>
      </c>
      <c r="L12" s="1090"/>
      <c r="M12" s="759">
        <f t="shared" si="3"/>
        <v>90.567799999999991</v>
      </c>
      <c r="N12" s="759">
        <f t="shared" si="4"/>
        <v>13.152999999999999</v>
      </c>
      <c r="O12" s="759">
        <f t="shared" si="5"/>
        <v>13.152999999999999</v>
      </c>
      <c r="P12" s="759">
        <f t="shared" si="6"/>
        <v>64.261799999999994</v>
      </c>
      <c r="Q12" s="759"/>
      <c r="R12" s="759"/>
      <c r="S12" s="1089">
        <v>3214.8</v>
      </c>
      <c r="T12" s="191">
        <f t="shared" si="7"/>
        <v>14.135025527999998</v>
      </c>
    </row>
    <row r="13" spans="1:23" ht="24.95" customHeight="1" x14ac:dyDescent="0.2">
      <c r="A13" s="1094">
        <v>4</v>
      </c>
      <c r="B13" s="213" t="s">
        <v>385</v>
      </c>
      <c r="C13" s="464">
        <v>10435</v>
      </c>
      <c r="D13" s="464">
        <v>0</v>
      </c>
      <c r="E13" s="464">
        <v>0</v>
      </c>
      <c r="F13" s="464">
        <v>0</v>
      </c>
      <c r="G13" s="464">
        <f t="shared" si="0"/>
        <v>10435</v>
      </c>
      <c r="H13" s="465">
        <v>234</v>
      </c>
      <c r="I13" s="1089">
        <f t="shared" si="1"/>
        <v>244.179</v>
      </c>
      <c r="J13" s="1089">
        <f t="shared" si="2"/>
        <v>244.179</v>
      </c>
      <c r="K13" s="1090">
        <v>0</v>
      </c>
      <c r="L13" s="1090"/>
      <c r="M13" s="759">
        <f t="shared" si="3"/>
        <v>50.296700000000001</v>
      </c>
      <c r="N13" s="759">
        <f t="shared" si="4"/>
        <v>7.3045</v>
      </c>
      <c r="O13" s="759">
        <f t="shared" si="5"/>
        <v>7.3045</v>
      </c>
      <c r="P13" s="759">
        <f t="shared" si="6"/>
        <v>35.6877</v>
      </c>
      <c r="Q13" s="759"/>
      <c r="R13" s="759"/>
      <c r="S13" s="1089">
        <v>2227.1</v>
      </c>
      <c r="T13" s="191">
        <f t="shared" si="7"/>
        <v>5.4381105089999995</v>
      </c>
      <c r="U13" s="11"/>
      <c r="V13" s="11"/>
      <c r="W13" s="11"/>
    </row>
    <row r="14" spans="1:23" ht="24.95" customHeight="1" x14ac:dyDescent="0.2">
      <c r="A14" s="1094">
        <v>5</v>
      </c>
      <c r="B14" s="215" t="s">
        <v>386</v>
      </c>
      <c r="C14" s="464">
        <v>30067</v>
      </c>
      <c r="D14" s="464">
        <v>2751</v>
      </c>
      <c r="E14" s="464">
        <v>125</v>
      </c>
      <c r="F14" s="464">
        <f>1094+30</f>
        <v>1124</v>
      </c>
      <c r="G14" s="464">
        <f t="shared" si="0"/>
        <v>34067</v>
      </c>
      <c r="H14" s="465">
        <v>234</v>
      </c>
      <c r="I14" s="1089">
        <f t="shared" si="1"/>
        <v>797.17</v>
      </c>
      <c r="J14" s="1089">
        <v>776.76</v>
      </c>
      <c r="K14" s="1090">
        <v>20.41</v>
      </c>
      <c r="L14" s="1090"/>
      <c r="M14" s="759">
        <f t="shared" si="3"/>
        <v>164.20293999999998</v>
      </c>
      <c r="N14" s="759">
        <f t="shared" si="4"/>
        <v>23.846899999999998</v>
      </c>
      <c r="O14" s="759">
        <f t="shared" si="5"/>
        <v>23.846899999999998</v>
      </c>
      <c r="P14" s="759">
        <f t="shared" si="6"/>
        <v>116.50913999999999</v>
      </c>
      <c r="Q14" s="759"/>
      <c r="R14" s="759"/>
      <c r="S14" s="1089">
        <v>1273.2</v>
      </c>
      <c r="T14" s="191">
        <f t="shared" si="7"/>
        <v>10.149568439999999</v>
      </c>
    </row>
    <row r="15" spans="1:23" ht="24.95" customHeight="1" x14ac:dyDescent="0.2">
      <c r="A15" s="1094">
        <v>6</v>
      </c>
      <c r="B15" s="213" t="s">
        <v>387</v>
      </c>
      <c r="C15" s="464">
        <v>54892</v>
      </c>
      <c r="D15" s="464">
        <v>2204</v>
      </c>
      <c r="E15" s="464">
        <v>0</v>
      </c>
      <c r="F15" s="464">
        <f>14782+4774</f>
        <v>19556</v>
      </c>
      <c r="G15" s="464">
        <f t="shared" si="0"/>
        <v>76652</v>
      </c>
      <c r="H15" s="465">
        <v>234</v>
      </c>
      <c r="I15" s="1089">
        <f t="shared" si="1"/>
        <v>1793.6568</v>
      </c>
      <c r="J15" s="1089">
        <f t="shared" si="2"/>
        <v>1793.6568</v>
      </c>
      <c r="K15" s="1090">
        <v>0</v>
      </c>
      <c r="L15" s="1090"/>
      <c r="M15" s="759">
        <f t="shared" si="3"/>
        <v>369.46263999999996</v>
      </c>
      <c r="N15" s="759">
        <f t="shared" si="4"/>
        <v>53.656399999999998</v>
      </c>
      <c r="O15" s="759">
        <f t="shared" si="5"/>
        <v>53.656399999999998</v>
      </c>
      <c r="P15" s="759">
        <f t="shared" si="6"/>
        <v>262.14983999999998</v>
      </c>
      <c r="Q15" s="759"/>
      <c r="R15" s="759"/>
      <c r="S15" s="1089">
        <v>766.8</v>
      </c>
      <c r="T15" s="191">
        <f t="shared" si="7"/>
        <v>13.7537603424</v>
      </c>
      <c r="U15" s="11"/>
      <c r="V15" s="11"/>
      <c r="W15" s="11"/>
    </row>
    <row r="16" spans="1:23" ht="24.95" customHeight="1" x14ac:dyDescent="0.2">
      <c r="A16" s="1094">
        <v>7</v>
      </c>
      <c r="B16" s="215" t="s">
        <v>388</v>
      </c>
      <c r="C16" s="464">
        <v>29042</v>
      </c>
      <c r="D16" s="464">
        <v>232</v>
      </c>
      <c r="E16" s="464">
        <v>0</v>
      </c>
      <c r="F16" s="464">
        <v>159</v>
      </c>
      <c r="G16" s="464">
        <f t="shared" si="0"/>
        <v>29433</v>
      </c>
      <c r="H16" s="465">
        <v>234</v>
      </c>
      <c r="I16" s="1089">
        <f t="shared" si="1"/>
        <v>688.73220000000003</v>
      </c>
      <c r="J16" s="1089">
        <f>G16*H16*100/1000000</f>
        <v>688.73220000000003</v>
      </c>
      <c r="K16" s="1090">
        <v>0</v>
      </c>
      <c r="L16" s="1090"/>
      <c r="M16" s="759">
        <f t="shared" si="3"/>
        <v>141.86705999999998</v>
      </c>
      <c r="N16" s="759">
        <f t="shared" si="4"/>
        <v>20.603099999999998</v>
      </c>
      <c r="O16" s="759">
        <f t="shared" si="5"/>
        <v>20.603099999999998</v>
      </c>
      <c r="P16" s="759">
        <f t="shared" si="6"/>
        <v>100.66086</v>
      </c>
      <c r="Q16" s="759"/>
      <c r="R16" s="759"/>
      <c r="S16" s="1089">
        <v>1840</v>
      </c>
      <c r="T16" s="191">
        <f t="shared" si="7"/>
        <v>12.672672480000001</v>
      </c>
    </row>
    <row r="17" spans="1:23" ht="24.95" customHeight="1" x14ac:dyDescent="0.2">
      <c r="A17" s="1094">
        <v>8</v>
      </c>
      <c r="B17" s="213" t="s">
        <v>389</v>
      </c>
      <c r="C17" s="464">
        <v>20621</v>
      </c>
      <c r="D17" s="464">
        <v>29</v>
      </c>
      <c r="E17" s="464">
        <v>0</v>
      </c>
      <c r="F17" s="464">
        <v>0</v>
      </c>
      <c r="G17" s="464">
        <f t="shared" si="0"/>
        <v>20650</v>
      </c>
      <c r="H17" s="465">
        <v>234</v>
      </c>
      <c r="I17" s="1089">
        <f t="shared" si="1"/>
        <v>483.21</v>
      </c>
      <c r="J17" s="1089">
        <f t="shared" si="2"/>
        <v>483.21</v>
      </c>
      <c r="K17" s="1090">
        <v>0</v>
      </c>
      <c r="L17" s="1090"/>
      <c r="M17" s="759">
        <f t="shared" si="3"/>
        <v>99.532999999999987</v>
      </c>
      <c r="N17" s="759">
        <f t="shared" si="4"/>
        <v>14.455</v>
      </c>
      <c r="O17" s="759">
        <f t="shared" si="5"/>
        <v>14.455</v>
      </c>
      <c r="P17" s="759">
        <f t="shared" si="6"/>
        <v>70.62299999999999</v>
      </c>
      <c r="Q17" s="759"/>
      <c r="R17" s="759"/>
      <c r="S17" s="1089">
        <v>2223.5</v>
      </c>
      <c r="T17" s="191">
        <f t="shared" si="7"/>
        <v>10.74417435</v>
      </c>
      <c r="U17" s="11"/>
      <c r="V17" s="11"/>
      <c r="W17" s="11"/>
    </row>
    <row r="18" spans="1:23" ht="24.95" customHeight="1" x14ac:dyDescent="0.2">
      <c r="A18" s="1094">
        <v>9</v>
      </c>
      <c r="B18" s="213" t="s">
        <v>390</v>
      </c>
      <c r="C18" s="464">
        <v>15251</v>
      </c>
      <c r="D18" s="464">
        <v>51</v>
      </c>
      <c r="E18" s="464">
        <v>0</v>
      </c>
      <c r="F18" s="464">
        <v>0</v>
      </c>
      <c r="G18" s="464">
        <f t="shared" si="0"/>
        <v>15302</v>
      </c>
      <c r="H18" s="465">
        <v>234</v>
      </c>
      <c r="I18" s="1089">
        <f t="shared" si="1"/>
        <v>358.0668</v>
      </c>
      <c r="J18" s="1089">
        <f t="shared" si="2"/>
        <v>358.0668</v>
      </c>
      <c r="K18" s="1090">
        <v>0</v>
      </c>
      <c r="L18" s="1090"/>
      <c r="M18" s="759">
        <f t="shared" si="3"/>
        <v>73.75564</v>
      </c>
      <c r="N18" s="759">
        <f t="shared" si="4"/>
        <v>10.711399999999999</v>
      </c>
      <c r="O18" s="759">
        <f t="shared" si="5"/>
        <v>10.711399999999999</v>
      </c>
      <c r="P18" s="759">
        <f t="shared" si="6"/>
        <v>52.332839999999997</v>
      </c>
      <c r="Q18" s="759"/>
      <c r="R18" s="759"/>
      <c r="S18" s="1089">
        <v>1985.6</v>
      </c>
      <c r="T18" s="191">
        <f t="shared" si="7"/>
        <v>7.1097743807999993</v>
      </c>
    </row>
    <row r="19" spans="1:23" ht="24.95" customHeight="1" x14ac:dyDescent="0.2">
      <c r="A19" s="1094">
        <v>10</v>
      </c>
      <c r="B19" s="213" t="s">
        <v>391</v>
      </c>
      <c r="C19" s="464">
        <v>11195</v>
      </c>
      <c r="D19" s="464">
        <v>0</v>
      </c>
      <c r="E19" s="464">
        <v>0</v>
      </c>
      <c r="F19" s="464">
        <v>0</v>
      </c>
      <c r="G19" s="464">
        <f t="shared" si="0"/>
        <v>11195</v>
      </c>
      <c r="H19" s="465">
        <v>234</v>
      </c>
      <c r="I19" s="1089">
        <f t="shared" si="1"/>
        <v>261.96300000000002</v>
      </c>
      <c r="J19" s="1089">
        <f t="shared" si="2"/>
        <v>261.96300000000002</v>
      </c>
      <c r="K19" s="1090">
        <v>0</v>
      </c>
      <c r="L19" s="1090"/>
      <c r="M19" s="759">
        <f t="shared" si="3"/>
        <v>53.959899999999998</v>
      </c>
      <c r="N19" s="759">
        <f t="shared" si="4"/>
        <v>7.8365</v>
      </c>
      <c r="O19" s="759">
        <f t="shared" si="5"/>
        <v>7.8365</v>
      </c>
      <c r="P19" s="759">
        <f t="shared" si="6"/>
        <v>38.286899999999996</v>
      </c>
      <c r="Q19" s="759"/>
      <c r="R19" s="759"/>
      <c r="S19" s="1089">
        <v>2740</v>
      </c>
      <c r="T19" s="191">
        <f t="shared" si="7"/>
        <v>7.1777861999999999</v>
      </c>
      <c r="U19" s="11"/>
      <c r="V19" s="11"/>
      <c r="W19" s="11"/>
    </row>
    <row r="20" spans="1:23" ht="24.95" customHeight="1" x14ac:dyDescent="0.2">
      <c r="A20" s="1094">
        <v>11</v>
      </c>
      <c r="B20" s="213" t="s">
        <v>392</v>
      </c>
      <c r="C20" s="464">
        <v>25790</v>
      </c>
      <c r="D20" s="464">
        <v>0</v>
      </c>
      <c r="E20" s="464">
        <v>0</v>
      </c>
      <c r="F20" s="464">
        <v>0</v>
      </c>
      <c r="G20" s="464">
        <f t="shared" si="0"/>
        <v>25790</v>
      </c>
      <c r="H20" s="465">
        <v>234</v>
      </c>
      <c r="I20" s="1089">
        <f t="shared" si="1"/>
        <v>603.48599999999999</v>
      </c>
      <c r="J20" s="1089">
        <f t="shared" si="2"/>
        <v>603.48599999999999</v>
      </c>
      <c r="K20" s="1090">
        <v>0</v>
      </c>
      <c r="L20" s="1090"/>
      <c r="M20" s="759">
        <f t="shared" si="3"/>
        <v>124.30779999999999</v>
      </c>
      <c r="N20" s="759">
        <f t="shared" si="4"/>
        <v>18.053000000000001</v>
      </c>
      <c r="O20" s="759">
        <f t="shared" si="5"/>
        <v>18.053000000000001</v>
      </c>
      <c r="P20" s="759">
        <f t="shared" si="6"/>
        <v>88.201799999999992</v>
      </c>
      <c r="Q20" s="759"/>
      <c r="R20" s="759"/>
      <c r="S20" s="1089">
        <v>3907.8</v>
      </c>
      <c r="T20" s="191">
        <f t="shared" si="7"/>
        <v>23.583025908</v>
      </c>
    </row>
    <row r="21" spans="1:23" ht="24.95" customHeight="1" x14ac:dyDescent="0.2">
      <c r="A21" s="1094">
        <v>12</v>
      </c>
      <c r="B21" s="213" t="s">
        <v>393</v>
      </c>
      <c r="C21" s="464">
        <v>47963</v>
      </c>
      <c r="D21" s="464">
        <v>1942</v>
      </c>
      <c r="E21" s="464">
        <v>41</v>
      </c>
      <c r="F21" s="464">
        <f>4648+1447</f>
        <v>6095</v>
      </c>
      <c r="G21" s="464">
        <f t="shared" si="0"/>
        <v>56041</v>
      </c>
      <c r="H21" s="465">
        <v>234</v>
      </c>
      <c r="I21" s="1089">
        <f t="shared" si="1"/>
        <v>1311.36</v>
      </c>
      <c r="J21" s="1089">
        <v>1298.3</v>
      </c>
      <c r="K21" s="1090">
        <v>13.06</v>
      </c>
      <c r="L21" s="1090"/>
      <c r="M21" s="759">
        <f t="shared" si="3"/>
        <v>270.11761999999999</v>
      </c>
      <c r="N21" s="759">
        <f t="shared" si="4"/>
        <v>39.228699999999996</v>
      </c>
      <c r="O21" s="759">
        <f t="shared" si="5"/>
        <v>39.228699999999996</v>
      </c>
      <c r="P21" s="759">
        <f t="shared" si="6"/>
        <v>191.66021999999998</v>
      </c>
      <c r="Q21" s="759"/>
      <c r="R21" s="759"/>
      <c r="S21" s="1089">
        <v>421</v>
      </c>
      <c r="T21" s="191">
        <f t="shared" si="7"/>
        <v>5.5208255999999993</v>
      </c>
      <c r="U21" s="11"/>
      <c r="V21" s="11"/>
      <c r="W21" s="11"/>
    </row>
    <row r="22" spans="1:23" ht="24.95" customHeight="1" x14ac:dyDescent="0.2">
      <c r="A22" s="1094">
        <v>13</v>
      </c>
      <c r="B22" s="213" t="s">
        <v>394</v>
      </c>
      <c r="C22" s="464">
        <v>16473</v>
      </c>
      <c r="D22" s="464">
        <v>0</v>
      </c>
      <c r="E22" s="464">
        <v>0</v>
      </c>
      <c r="F22" s="464">
        <v>0</v>
      </c>
      <c r="G22" s="464">
        <f t="shared" si="0"/>
        <v>16473</v>
      </c>
      <c r="H22" s="465">
        <v>234</v>
      </c>
      <c r="I22" s="1089">
        <f t="shared" si="1"/>
        <v>385.46820000000002</v>
      </c>
      <c r="J22" s="1089">
        <f>G22*H22*100/1000000</f>
        <v>385.46820000000002</v>
      </c>
      <c r="K22" s="1090">
        <v>0</v>
      </c>
      <c r="L22" s="1090"/>
      <c r="M22" s="759">
        <f t="shared" si="3"/>
        <v>79.399860000000004</v>
      </c>
      <c r="N22" s="759">
        <f t="shared" si="4"/>
        <v>11.5311</v>
      </c>
      <c r="O22" s="759">
        <f t="shared" si="5"/>
        <v>11.5311</v>
      </c>
      <c r="P22" s="759">
        <f t="shared" si="6"/>
        <v>56.33766</v>
      </c>
      <c r="Q22" s="759"/>
      <c r="R22" s="759"/>
      <c r="S22" s="1089">
        <v>6135.6</v>
      </c>
      <c r="T22" s="191">
        <f t="shared" si="7"/>
        <v>23.650786879200005</v>
      </c>
    </row>
    <row r="23" spans="1:23" s="11" customFormat="1" ht="24.95" customHeight="1" x14ac:dyDescent="0.2">
      <c r="A23" s="1308" t="s">
        <v>18</v>
      </c>
      <c r="B23" s="1300"/>
      <c r="C23" s="466">
        <f>SUM(C10:C22)</f>
        <v>311081</v>
      </c>
      <c r="D23" s="466">
        <f>SUM(D10:D22)</f>
        <v>7396</v>
      </c>
      <c r="E23" s="466">
        <f>SUM(E10:E22)</f>
        <v>166</v>
      </c>
      <c r="F23" s="466">
        <f>SUM(F10:F22)</f>
        <v>26934</v>
      </c>
      <c r="G23" s="466">
        <f>SUM(G10:G22)</f>
        <v>345577</v>
      </c>
      <c r="H23" s="1088"/>
      <c r="I23" s="1091">
        <f>SUM(I10:I22)</f>
        <v>8086.5045999999993</v>
      </c>
      <c r="J23" s="1091">
        <f>SUM(J10:J22)</f>
        <v>8053.0346</v>
      </c>
      <c r="K23" s="1091">
        <f>SUM(K10:K22)</f>
        <v>33.47</v>
      </c>
      <c r="L23" s="1087"/>
      <c r="M23" s="760">
        <f>SUM(M10:M22)</f>
        <v>1665.6811399999999</v>
      </c>
      <c r="N23" s="760">
        <f t="shared" ref="N23:P23" si="8">SUM(N10:N22)</f>
        <v>241.90389999999999</v>
      </c>
      <c r="O23" s="760">
        <f t="shared" si="8"/>
        <v>241.90389999999999</v>
      </c>
      <c r="P23" s="760">
        <f t="shared" si="8"/>
        <v>1181.8733399999999</v>
      </c>
      <c r="Q23" s="760"/>
      <c r="R23" s="760"/>
      <c r="S23" s="1091">
        <f>AVERAGE(S10:S22)</f>
        <v>2516.4923076923078</v>
      </c>
      <c r="T23" s="983">
        <f t="shared" si="7"/>
        <v>203.49626622018459</v>
      </c>
    </row>
    <row r="24" spans="1:23" x14ac:dyDescent="0.2">
      <c r="A24" s="1108" t="s">
        <v>1173</v>
      </c>
      <c r="B24" s="1108"/>
      <c r="C24" s="16"/>
      <c r="D24" s="16"/>
      <c r="E24" s="16"/>
      <c r="F24" s="16"/>
      <c r="G24" s="16"/>
      <c r="H24" s="16"/>
      <c r="T24" s="11"/>
    </row>
    <row r="25" spans="1:23" s="1116" customFormat="1" x14ac:dyDescent="0.2">
      <c r="A25" s="1108" t="s">
        <v>1174</v>
      </c>
      <c r="B25" s="53"/>
      <c r="C25" s="16"/>
      <c r="D25" s="16"/>
      <c r="E25" s="16"/>
      <c r="F25" s="16"/>
      <c r="G25" s="16"/>
      <c r="H25" s="16"/>
      <c r="T25" s="11"/>
    </row>
    <row r="26" spans="1:23" s="1116" customFormat="1" x14ac:dyDescent="0.2">
      <c r="A26" s="16"/>
      <c r="B26" s="16"/>
      <c r="C26" s="16"/>
      <c r="D26" s="16"/>
      <c r="E26" s="16"/>
      <c r="F26" s="16"/>
      <c r="G26" s="16"/>
      <c r="H26" s="16"/>
      <c r="T26" s="11"/>
    </row>
    <row r="27" spans="1:23" x14ac:dyDescent="0.2">
      <c r="A27" s="23" t="s">
        <v>7</v>
      </c>
      <c r="B27" s="20"/>
      <c r="C27" s="20"/>
      <c r="D27" s="16"/>
      <c r="E27" s="16"/>
      <c r="F27" s="16"/>
      <c r="G27" s="16"/>
      <c r="H27" s="1228"/>
      <c r="I27" s="1228"/>
      <c r="J27" s="1228"/>
      <c r="K27" s="1228"/>
      <c r="L27" s="1228"/>
      <c r="M27" s="1228"/>
      <c r="N27" s="1228"/>
      <c r="S27" s="11"/>
      <c r="T27" s="11"/>
      <c r="U27" s="11"/>
      <c r="V27" s="11"/>
      <c r="W27" s="11"/>
    </row>
    <row r="28" spans="1:23" x14ac:dyDescent="0.2">
      <c r="A28" s="11" t="s">
        <v>8</v>
      </c>
      <c r="B28" s="11"/>
      <c r="C28" s="11"/>
      <c r="H28" s="1228"/>
      <c r="I28" s="1228"/>
      <c r="J28" s="1228"/>
      <c r="K28" s="1228"/>
      <c r="L28" s="1228"/>
      <c r="M28" s="1228"/>
      <c r="N28" s="1228"/>
    </row>
    <row r="29" spans="1:23" x14ac:dyDescent="0.2">
      <c r="A29" s="11" t="s">
        <v>9</v>
      </c>
      <c r="B29" s="11"/>
      <c r="C29" s="11"/>
      <c r="H29" s="1228"/>
      <c r="I29" s="1228"/>
      <c r="J29" s="1228"/>
      <c r="K29" s="1228"/>
      <c r="L29" s="1228"/>
      <c r="M29" s="1228"/>
      <c r="N29" s="1228"/>
    </row>
    <row r="30" spans="1:23" x14ac:dyDescent="0.2">
      <c r="A30" s="1206"/>
      <c r="B30" s="1206"/>
      <c r="C30" s="1206"/>
      <c r="D30" s="1206"/>
      <c r="K30" s="16"/>
      <c r="L30" s="16"/>
      <c r="M30" s="71"/>
      <c r="N30" s="71"/>
      <c r="O30" s="71"/>
      <c r="P30" s="71"/>
      <c r="Q30" s="71"/>
      <c r="R30" s="71"/>
    </row>
    <row r="31" spans="1:23" x14ac:dyDescent="0.2">
      <c r="A31" s="327"/>
      <c r="B31" s="331"/>
      <c r="C31" s="331"/>
      <c r="D31" s="330"/>
      <c r="E31" s="330"/>
      <c r="F31" s="330"/>
      <c r="G31" s="330"/>
      <c r="H31" s="330"/>
      <c r="I31" s="330"/>
      <c r="J31" s="330"/>
      <c r="K31" s="330"/>
      <c r="L31" s="330"/>
      <c r="M31" s="330"/>
      <c r="N31" s="330"/>
      <c r="O31" s="330"/>
      <c r="P31" s="330"/>
      <c r="Q31" s="330"/>
      <c r="R31" s="330"/>
    </row>
    <row r="32" spans="1:23" x14ac:dyDescent="0.2">
      <c r="A32" s="327"/>
      <c r="B32" s="1611"/>
      <c r="C32" s="1611"/>
      <c r="D32" s="1611"/>
      <c r="E32" s="1611"/>
      <c r="F32" s="1099"/>
      <c r="G32" s="330"/>
      <c r="H32" s="330"/>
      <c r="I32" s="330"/>
      <c r="J32" s="330"/>
      <c r="K32" s="330"/>
      <c r="L32" s="330"/>
      <c r="M32" s="330"/>
      <c r="N32" s="330"/>
      <c r="O32" s="330"/>
      <c r="P32" s="330"/>
      <c r="Q32" s="330"/>
      <c r="R32" s="330"/>
    </row>
    <row r="33" spans="1:18" x14ac:dyDescent="0.2">
      <c r="A33" s="331"/>
      <c r="B33" s="1611"/>
      <c r="C33" s="1611"/>
      <c r="D33" s="1611"/>
      <c r="E33" s="1611"/>
      <c r="F33" s="1611"/>
      <c r="G33" s="1611"/>
      <c r="H33" s="1611"/>
      <c r="I33" s="1611"/>
      <c r="J33" s="1611"/>
      <c r="K33" s="1611"/>
      <c r="L33" s="1611"/>
      <c r="M33" s="1611"/>
      <c r="N33" s="1611"/>
      <c r="O33" s="1611"/>
      <c r="P33" s="1611"/>
      <c r="Q33" s="1611"/>
      <c r="R33" s="1611"/>
    </row>
    <row r="34" spans="1:18" x14ac:dyDescent="0.2">
      <c r="A34" s="331"/>
      <c r="B34" s="331"/>
      <c r="C34" s="331"/>
      <c r="D34" s="330"/>
      <c r="E34" s="330"/>
      <c r="F34" s="330"/>
      <c r="G34" s="330"/>
      <c r="H34" s="330"/>
      <c r="I34" s="330"/>
      <c r="J34" s="330"/>
      <c r="K34" s="330"/>
      <c r="L34" s="330"/>
      <c r="M34" s="330"/>
      <c r="N34" s="330"/>
      <c r="O34" s="330"/>
      <c r="P34" s="330"/>
      <c r="Q34" s="330"/>
      <c r="R34" s="330"/>
    </row>
    <row r="35" spans="1:18" x14ac:dyDescent="0.2">
      <c r="A35" s="331"/>
      <c r="B35" s="331"/>
      <c r="C35" s="331"/>
      <c r="D35" s="330"/>
      <c r="E35" s="330"/>
      <c r="F35" s="330"/>
      <c r="G35" s="330"/>
      <c r="H35" s="330"/>
      <c r="I35" s="330"/>
      <c r="J35" s="330"/>
      <c r="K35" s="330"/>
      <c r="L35" s="330"/>
      <c r="M35" s="330"/>
      <c r="N35" s="330"/>
      <c r="O35" s="330"/>
      <c r="P35" s="330"/>
      <c r="Q35" s="330"/>
      <c r="R35" s="330"/>
    </row>
    <row r="36" spans="1:18" x14ac:dyDescent="0.2">
      <c r="A36" s="331"/>
      <c r="B36" s="331"/>
      <c r="C36" s="331"/>
      <c r="D36" s="330"/>
      <c r="E36" s="330"/>
      <c r="F36" s="330"/>
      <c r="G36" s="330"/>
      <c r="H36" s="330"/>
      <c r="I36" s="330"/>
      <c r="J36" s="330"/>
      <c r="K36" s="330"/>
      <c r="L36" s="330"/>
      <c r="M36" s="330"/>
      <c r="N36" s="330"/>
      <c r="O36" s="330"/>
      <c r="P36" s="330"/>
      <c r="Q36" s="330"/>
      <c r="R36" s="330"/>
    </row>
    <row r="37" spans="1:18" x14ac:dyDescent="0.2">
      <c r="A37" s="11"/>
      <c r="B37" s="11"/>
      <c r="C37" s="11"/>
    </row>
    <row r="38" spans="1:18" x14ac:dyDescent="0.2">
      <c r="A38" s="11"/>
      <c r="B38" s="11"/>
      <c r="C38" s="11"/>
    </row>
    <row r="39" spans="1:18" x14ac:dyDescent="0.2">
      <c r="A39" s="11" t="s">
        <v>11</v>
      </c>
      <c r="H39" s="11"/>
      <c r="J39" s="11"/>
      <c r="K39" s="11"/>
      <c r="L39" s="11"/>
      <c r="M39" s="11"/>
      <c r="N39" s="11"/>
      <c r="O39" s="11"/>
      <c r="P39" s="11"/>
      <c r="Q39" s="11"/>
      <c r="R39" s="11"/>
    </row>
    <row r="40" spans="1:18" ht="12.75" customHeight="1" x14ac:dyDescent="0.2">
      <c r="I40" s="11"/>
      <c r="J40" s="1610" t="s">
        <v>13</v>
      </c>
      <c r="K40" s="1610"/>
      <c r="L40" s="1610"/>
      <c r="M40" s="1610"/>
      <c r="N40" s="1610"/>
      <c r="O40" s="1610"/>
      <c r="P40" s="1610"/>
      <c r="Q40" s="1610"/>
      <c r="R40" s="1610"/>
    </row>
    <row r="41" spans="1:18" ht="12.75" customHeight="1" x14ac:dyDescent="0.2">
      <c r="I41" s="1610" t="s">
        <v>87</v>
      </c>
      <c r="J41" s="1610"/>
      <c r="K41" s="1610"/>
      <c r="L41" s="1610"/>
      <c r="M41" s="1610"/>
      <c r="N41" s="1610"/>
      <c r="O41" s="1610"/>
      <c r="P41" s="1610"/>
      <c r="Q41" s="1610"/>
      <c r="R41" s="1610"/>
    </row>
    <row r="42" spans="1:18" x14ac:dyDescent="0.2">
      <c r="A42" s="11"/>
      <c r="B42" s="11"/>
      <c r="J42" s="11"/>
      <c r="K42" s="11"/>
      <c r="L42" s="11"/>
      <c r="M42" s="11"/>
      <c r="N42" s="11"/>
      <c r="O42" s="11"/>
      <c r="P42" s="11"/>
      <c r="Q42" s="11"/>
      <c r="R42" s="11" t="s">
        <v>84</v>
      </c>
    </row>
    <row r="43" spans="1:18" x14ac:dyDescent="0.2">
      <c r="C43" s="190"/>
      <c r="D43" s="190"/>
      <c r="E43" s="190"/>
      <c r="F43" s="190"/>
      <c r="G43" s="190"/>
      <c r="H43" s="135"/>
      <c r="I43" s="135"/>
      <c r="J43" s="135"/>
      <c r="K43" s="135"/>
      <c r="L43" s="135"/>
      <c r="M43" s="135"/>
      <c r="N43" s="135"/>
      <c r="O43" s="135"/>
      <c r="P43" s="135"/>
      <c r="Q43" s="135"/>
      <c r="R43" s="135"/>
    </row>
  </sheetData>
  <mergeCells count="21">
    <mergeCell ref="A6:C6"/>
    <mergeCell ref="K6:R6"/>
    <mergeCell ref="G1:I1"/>
    <mergeCell ref="S1:T1"/>
    <mergeCell ref="A2:T2"/>
    <mergeCell ref="A3:T3"/>
    <mergeCell ref="A4:T5"/>
    <mergeCell ref="J40:R40"/>
    <mergeCell ref="I41:R41"/>
    <mergeCell ref="S7:T7"/>
    <mergeCell ref="A23:B23"/>
    <mergeCell ref="H27:N29"/>
    <mergeCell ref="A30:D30"/>
    <mergeCell ref="B32:E32"/>
    <mergeCell ref="B33:R33"/>
    <mergeCell ref="A7:A8"/>
    <mergeCell ref="B7:B8"/>
    <mergeCell ref="C7:G7"/>
    <mergeCell ref="H7:H8"/>
    <mergeCell ref="I7:L7"/>
    <mergeCell ref="M7:R7"/>
  </mergeCells>
  <printOptions horizontalCentered="1"/>
  <pageMargins left="0.16" right="0.35" top="0.23622047244094491" bottom="0" header="0.31496062992125984" footer="0.31496062992125984"/>
  <pageSetup paperSize="9" scale="7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V45"/>
  <sheetViews>
    <sheetView tabSelected="1" view="pageBreakPreview" topLeftCell="A6" zoomScale="80" zoomScaleSheetLayoutView="80" workbookViewId="0">
      <selection activeCell="G23" sqref="G23"/>
    </sheetView>
  </sheetViews>
  <sheetFormatPr defaultRowHeight="12.75" x14ac:dyDescent="0.2"/>
  <cols>
    <col min="1" max="1" width="6.5703125" style="1096" customWidth="1"/>
    <col min="2" max="2" width="17.28515625" style="1096" customWidth="1"/>
    <col min="3" max="7" width="11.85546875" style="1096" customWidth="1"/>
    <col min="8" max="8" width="11.140625" style="1096" customWidth="1"/>
    <col min="9" max="12" width="10" style="1096" customWidth="1"/>
    <col min="13" max="18" width="8.5703125" style="1096" customWidth="1"/>
    <col min="19" max="19" width="10.7109375" style="1096" customWidth="1"/>
    <col min="20" max="20" width="12.42578125" style="1096" customWidth="1"/>
    <col min="21" max="16384" width="9.140625" style="1096"/>
  </cols>
  <sheetData>
    <row r="2" spans="1:22" x14ac:dyDescent="0.2">
      <c r="G2" s="1191"/>
      <c r="H2" s="1191"/>
      <c r="I2" s="1191"/>
      <c r="S2" s="1194" t="s">
        <v>667</v>
      </c>
      <c r="T2" s="1194"/>
    </row>
    <row r="3" spans="1:22" ht="15" x14ac:dyDescent="0.2">
      <c r="A3" s="1296" t="s">
        <v>0</v>
      </c>
      <c r="B3" s="1296"/>
      <c r="C3" s="1296"/>
      <c r="D3" s="1296"/>
      <c r="E3" s="1296"/>
      <c r="F3" s="1296"/>
      <c r="G3" s="1296"/>
      <c r="H3" s="1296"/>
      <c r="I3" s="1296"/>
      <c r="J3" s="1296"/>
      <c r="K3" s="1296"/>
      <c r="L3" s="1296"/>
      <c r="M3" s="1296"/>
      <c r="N3" s="1296"/>
      <c r="O3" s="1296"/>
      <c r="P3" s="1296"/>
      <c r="Q3" s="1296"/>
      <c r="R3" s="1296"/>
      <c r="S3" s="1296"/>
      <c r="T3" s="1296"/>
    </row>
    <row r="4" spans="1:22" ht="15.75" x14ac:dyDescent="0.25">
      <c r="A4" s="1273" t="s">
        <v>985</v>
      </c>
      <c r="B4" s="1273"/>
      <c r="C4" s="1273"/>
      <c r="D4" s="1273"/>
      <c r="E4" s="1273"/>
      <c r="F4" s="1273"/>
      <c r="G4" s="1273"/>
      <c r="H4" s="1273"/>
      <c r="I4" s="1273"/>
      <c r="J4" s="1273"/>
      <c r="K4" s="1273"/>
      <c r="L4" s="1273"/>
      <c r="M4" s="1273"/>
      <c r="N4" s="1273"/>
      <c r="O4" s="1273"/>
      <c r="P4" s="1273"/>
      <c r="Q4" s="1273"/>
      <c r="R4" s="1273"/>
      <c r="S4" s="1273"/>
      <c r="T4" s="1273"/>
    </row>
    <row r="5" spans="1:22" s="48" customFormat="1" ht="18" customHeight="1" x14ac:dyDescent="0.25">
      <c r="A5" s="1613" t="s">
        <v>1035</v>
      </c>
      <c r="B5" s="1613"/>
      <c r="C5" s="1613"/>
      <c r="D5" s="1613"/>
      <c r="E5" s="1613"/>
      <c r="F5" s="1613"/>
      <c r="G5" s="1613"/>
      <c r="H5" s="1613"/>
      <c r="I5" s="1613"/>
      <c r="J5" s="1613"/>
      <c r="K5" s="1613"/>
      <c r="L5" s="1613"/>
      <c r="M5" s="1613"/>
      <c r="N5" s="1613"/>
      <c r="O5" s="1613"/>
      <c r="P5" s="1613"/>
      <c r="Q5" s="1613"/>
      <c r="R5" s="1613"/>
      <c r="S5" s="1613"/>
      <c r="T5" s="1613"/>
    </row>
    <row r="6" spans="1:22" s="429" customFormat="1" ht="12" x14ac:dyDescent="0.2">
      <c r="A6" s="1381" t="s">
        <v>452</v>
      </c>
      <c r="B6" s="1381"/>
      <c r="C6" s="1381"/>
      <c r="H6" s="1098"/>
      <c r="K6" s="1609"/>
      <c r="L6" s="1609"/>
      <c r="M6" s="1609"/>
      <c r="N6" s="1609"/>
      <c r="O6" s="1609"/>
      <c r="P6" s="1609"/>
      <c r="Q6" s="1609"/>
      <c r="R6" s="1609"/>
    </row>
    <row r="7" spans="1:22" ht="38.25" customHeight="1" x14ac:dyDescent="0.2">
      <c r="A7" s="1280" t="s">
        <v>2</v>
      </c>
      <c r="B7" s="1280" t="s">
        <v>3</v>
      </c>
      <c r="C7" s="1305" t="s">
        <v>665</v>
      </c>
      <c r="D7" s="1306"/>
      <c r="E7" s="1306"/>
      <c r="F7" s="1306"/>
      <c r="G7" s="1307"/>
      <c r="H7" s="1361" t="s">
        <v>85</v>
      </c>
      <c r="I7" s="1305" t="s">
        <v>86</v>
      </c>
      <c r="J7" s="1306"/>
      <c r="K7" s="1306"/>
      <c r="L7" s="1307"/>
      <c r="M7" s="1280" t="s">
        <v>740</v>
      </c>
      <c r="N7" s="1280"/>
      <c r="O7" s="1280"/>
      <c r="P7" s="1280"/>
      <c r="Q7" s="1280"/>
      <c r="R7" s="1280"/>
      <c r="S7" s="1607" t="s">
        <v>780</v>
      </c>
      <c r="T7" s="1607"/>
      <c r="V7" s="1096" t="s">
        <v>741</v>
      </c>
    </row>
    <row r="8" spans="1:22" ht="44.25" customHeight="1" x14ac:dyDescent="0.2">
      <c r="A8" s="1280"/>
      <c r="B8" s="1280"/>
      <c r="C8" s="1093" t="s">
        <v>5</v>
      </c>
      <c r="D8" s="1093" t="s">
        <v>6</v>
      </c>
      <c r="E8" s="278" t="s">
        <v>483</v>
      </c>
      <c r="F8" s="1095" t="s">
        <v>105</v>
      </c>
      <c r="G8" s="1095" t="s">
        <v>245</v>
      </c>
      <c r="H8" s="1526"/>
      <c r="I8" s="1097" t="s">
        <v>194</v>
      </c>
      <c r="J8" s="1097" t="s">
        <v>119</v>
      </c>
      <c r="K8" s="1097" t="s">
        <v>120</v>
      </c>
      <c r="L8" s="278" t="s">
        <v>508</v>
      </c>
      <c r="M8" s="1097" t="s">
        <v>734</v>
      </c>
      <c r="N8" s="1097" t="s">
        <v>757</v>
      </c>
      <c r="O8" s="1097" t="s">
        <v>758</v>
      </c>
      <c r="P8" s="1097" t="s">
        <v>759</v>
      </c>
      <c r="Q8" s="1097" t="s">
        <v>735</v>
      </c>
      <c r="R8" s="1097" t="s">
        <v>736</v>
      </c>
      <c r="S8" s="727" t="s">
        <v>781</v>
      </c>
      <c r="T8" s="727" t="s">
        <v>782</v>
      </c>
    </row>
    <row r="9" spans="1:22" s="11" customFormat="1" x14ac:dyDescent="0.2">
      <c r="A9" s="1093">
        <v>1</v>
      </c>
      <c r="B9" s="1093">
        <v>2</v>
      </c>
      <c r="C9" s="1093">
        <v>3</v>
      </c>
      <c r="D9" s="1093">
        <v>4</v>
      </c>
      <c r="E9" s="1093">
        <v>5</v>
      </c>
      <c r="F9" s="1093">
        <v>6</v>
      </c>
      <c r="G9" s="1093">
        <v>7</v>
      </c>
      <c r="H9" s="1093">
        <v>8</v>
      </c>
      <c r="I9" s="1093">
        <v>9</v>
      </c>
      <c r="J9" s="1093">
        <v>10</v>
      </c>
      <c r="K9" s="1093">
        <v>11</v>
      </c>
      <c r="L9" s="1093">
        <v>12</v>
      </c>
      <c r="M9" s="1093">
        <v>13</v>
      </c>
      <c r="N9" s="1093">
        <v>14</v>
      </c>
      <c r="O9" s="1093">
        <v>15</v>
      </c>
      <c r="P9" s="1093">
        <v>16</v>
      </c>
      <c r="Q9" s="1093">
        <v>17</v>
      </c>
      <c r="R9" s="1093">
        <v>18</v>
      </c>
      <c r="S9" s="728">
        <v>19</v>
      </c>
      <c r="T9" s="728">
        <v>20</v>
      </c>
    </row>
    <row r="10" spans="1:22" ht="24.95" customHeight="1" x14ac:dyDescent="0.2">
      <c r="A10" s="1094">
        <v>1</v>
      </c>
      <c r="B10" s="337" t="s">
        <v>382</v>
      </c>
      <c r="C10" s="463">
        <v>15444</v>
      </c>
      <c r="D10" s="463">
        <v>2130</v>
      </c>
      <c r="E10" s="463">
        <v>0</v>
      </c>
      <c r="F10" s="463">
        <v>0</v>
      </c>
      <c r="G10" s="463">
        <f>C10+D10+E10+F10</f>
        <v>17574</v>
      </c>
      <c r="H10" s="465">
        <v>234</v>
      </c>
      <c r="I10" s="1089">
        <f>J10+K10</f>
        <v>616.84739999999999</v>
      </c>
      <c r="J10" s="1089">
        <f>G10*H10*150/1000000</f>
        <v>616.84739999999999</v>
      </c>
      <c r="K10" s="1090">
        <v>0</v>
      </c>
      <c r="L10" s="1090"/>
      <c r="M10" s="759">
        <f>N10+O10+P10+Q10+R10</f>
        <v>127.06001999999999</v>
      </c>
      <c r="N10" s="759">
        <f>(G10*35*30*0.000001)</f>
        <v>18.4527</v>
      </c>
      <c r="O10" s="759">
        <f>(G10*35*30*0.000001)</f>
        <v>18.4527</v>
      </c>
      <c r="P10" s="759">
        <f>(G10*171*30*0.000001)</f>
        <v>90.154619999999994</v>
      </c>
      <c r="Q10" s="759"/>
      <c r="R10" s="759"/>
      <c r="S10" s="1089">
        <v>2252.9</v>
      </c>
      <c r="T10" s="191">
        <f>I10*10*S10/1000000</f>
        <v>13.896955074600001</v>
      </c>
    </row>
    <row r="11" spans="1:22" ht="24.95" customHeight="1" x14ac:dyDescent="0.2">
      <c r="A11" s="1094">
        <v>2</v>
      </c>
      <c r="B11" s="337" t="s">
        <v>383</v>
      </c>
      <c r="C11" s="463">
        <v>7733</v>
      </c>
      <c r="D11" s="463">
        <v>902</v>
      </c>
      <c r="E11" s="463">
        <v>0</v>
      </c>
      <c r="F11" s="463">
        <v>0</v>
      </c>
      <c r="G11" s="463">
        <f t="shared" ref="G11:G22" si="0">C11+D11+E11+F11</f>
        <v>8635</v>
      </c>
      <c r="H11" s="465">
        <v>234</v>
      </c>
      <c r="I11" s="1089">
        <f t="shared" ref="I11:I22" si="1">J11+K11</f>
        <v>303.08850000000001</v>
      </c>
      <c r="J11" s="1089">
        <f t="shared" ref="J11:J22" si="2">G11*H11*150/1000000</f>
        <v>303.08850000000001</v>
      </c>
      <c r="K11" s="1090">
        <v>0</v>
      </c>
      <c r="L11" s="1090"/>
      <c r="M11" s="759">
        <f t="shared" ref="M11:M22" si="3">N11+O11+P11+Q11+R11</f>
        <v>62.431049999999999</v>
      </c>
      <c r="N11" s="759">
        <f>(G11*35*30*0.000001)</f>
        <v>9.066749999999999</v>
      </c>
      <c r="O11" s="759">
        <f>(G11*35*30*0.000001)</f>
        <v>9.066749999999999</v>
      </c>
      <c r="P11" s="759">
        <f t="shared" ref="P11:P22" si="4">(G11*171*30*0.000001)</f>
        <v>44.297550000000001</v>
      </c>
      <c r="Q11" s="759"/>
      <c r="R11" s="759"/>
      <c r="S11" s="1089">
        <v>3726.1</v>
      </c>
      <c r="T11" s="191">
        <f t="shared" ref="T11:T23" si="5">I11*10*S11/1000000</f>
        <v>11.293380598500001</v>
      </c>
    </row>
    <row r="12" spans="1:22" ht="24.95" customHeight="1" x14ac:dyDescent="0.2">
      <c r="A12" s="1094">
        <v>3</v>
      </c>
      <c r="B12" s="337" t="s">
        <v>384</v>
      </c>
      <c r="C12" s="463">
        <v>12686</v>
      </c>
      <c r="D12" s="463">
        <v>786</v>
      </c>
      <c r="E12" s="463">
        <v>0</v>
      </c>
      <c r="F12" s="463">
        <v>0</v>
      </c>
      <c r="G12" s="463">
        <f t="shared" si="0"/>
        <v>13472</v>
      </c>
      <c r="H12" s="465">
        <v>234</v>
      </c>
      <c r="I12" s="1089">
        <f t="shared" si="1"/>
        <v>472.86720000000003</v>
      </c>
      <c r="J12" s="1089">
        <f t="shared" si="2"/>
        <v>472.86720000000003</v>
      </c>
      <c r="K12" s="1090">
        <v>0</v>
      </c>
      <c r="L12" s="1090"/>
      <c r="M12" s="759">
        <f t="shared" si="3"/>
        <v>97.402559999999994</v>
      </c>
      <c r="N12" s="759">
        <f t="shared" ref="N12:N22" si="6">(G12*35*30*0.000001)</f>
        <v>14.1456</v>
      </c>
      <c r="O12" s="759">
        <f t="shared" ref="O12:O22" si="7">(G12*35*30*0.000001)</f>
        <v>14.1456</v>
      </c>
      <c r="P12" s="759">
        <f t="shared" si="4"/>
        <v>69.111359999999991</v>
      </c>
      <c r="Q12" s="759"/>
      <c r="R12" s="759"/>
      <c r="S12" s="1089">
        <v>3214.8</v>
      </c>
      <c r="T12" s="191">
        <f t="shared" si="5"/>
        <v>15.201734745600001</v>
      </c>
    </row>
    <row r="13" spans="1:22" ht="24.95" customHeight="1" x14ac:dyDescent="0.2">
      <c r="A13" s="1094">
        <v>4</v>
      </c>
      <c r="B13" s="337" t="s">
        <v>385</v>
      </c>
      <c r="C13" s="463">
        <v>7685</v>
      </c>
      <c r="D13" s="463">
        <v>689</v>
      </c>
      <c r="E13" s="463">
        <v>0</v>
      </c>
      <c r="F13" s="463">
        <v>0</v>
      </c>
      <c r="G13" s="463">
        <f t="shared" si="0"/>
        <v>8374</v>
      </c>
      <c r="H13" s="465">
        <v>234</v>
      </c>
      <c r="I13" s="1089">
        <f t="shared" si="1"/>
        <v>293.92739999999998</v>
      </c>
      <c r="J13" s="1089">
        <f t="shared" si="2"/>
        <v>293.92739999999998</v>
      </c>
      <c r="K13" s="1090">
        <v>0</v>
      </c>
      <c r="L13" s="1090"/>
      <c r="M13" s="759">
        <f t="shared" si="3"/>
        <v>60.544019999999996</v>
      </c>
      <c r="N13" s="759">
        <f t="shared" si="6"/>
        <v>8.7927</v>
      </c>
      <c r="O13" s="759">
        <f t="shared" si="7"/>
        <v>8.7927</v>
      </c>
      <c r="P13" s="759">
        <f t="shared" si="4"/>
        <v>42.958619999999996</v>
      </c>
      <c r="Q13" s="759"/>
      <c r="R13" s="759"/>
      <c r="S13" s="1089">
        <v>2227.1</v>
      </c>
      <c r="T13" s="191">
        <f t="shared" si="5"/>
        <v>6.5460571253999991</v>
      </c>
    </row>
    <row r="14" spans="1:22" ht="24.95" customHeight="1" x14ac:dyDescent="0.2">
      <c r="A14" s="1094">
        <v>5</v>
      </c>
      <c r="B14" s="338" t="s">
        <v>386</v>
      </c>
      <c r="C14" s="463">
        <v>17241</v>
      </c>
      <c r="D14" s="463">
        <v>6399</v>
      </c>
      <c r="E14" s="463">
        <v>28</v>
      </c>
      <c r="F14" s="463">
        <v>242</v>
      </c>
      <c r="G14" s="463">
        <f t="shared" si="0"/>
        <v>23910</v>
      </c>
      <c r="H14" s="465">
        <v>234</v>
      </c>
      <c r="I14" s="1089">
        <f t="shared" si="1"/>
        <v>839.24</v>
      </c>
      <c r="J14" s="1089">
        <v>815.51</v>
      </c>
      <c r="K14" s="1090">
        <v>23.73</v>
      </c>
      <c r="L14" s="1090"/>
      <c r="M14" s="759">
        <f t="shared" si="3"/>
        <v>172.86930000000001</v>
      </c>
      <c r="N14" s="759">
        <f t="shared" si="6"/>
        <v>25.105499999999999</v>
      </c>
      <c r="O14" s="759">
        <f t="shared" si="7"/>
        <v>25.105499999999999</v>
      </c>
      <c r="P14" s="759">
        <f t="shared" si="4"/>
        <v>122.6583</v>
      </c>
      <c r="Q14" s="759"/>
      <c r="R14" s="759"/>
      <c r="S14" s="1089">
        <v>1273.2</v>
      </c>
      <c r="T14" s="191">
        <f t="shared" si="5"/>
        <v>10.685203679999999</v>
      </c>
    </row>
    <row r="15" spans="1:22" ht="24.95" customHeight="1" x14ac:dyDescent="0.2">
      <c r="A15" s="1094">
        <v>6</v>
      </c>
      <c r="B15" s="337" t="s">
        <v>387</v>
      </c>
      <c r="C15" s="463">
        <v>21853</v>
      </c>
      <c r="D15" s="463">
        <v>11379</v>
      </c>
      <c r="E15" s="463">
        <v>0</v>
      </c>
      <c r="F15" s="463">
        <f>2602+1954</f>
        <v>4556</v>
      </c>
      <c r="G15" s="463">
        <f t="shared" si="0"/>
        <v>37788</v>
      </c>
      <c r="H15" s="465">
        <v>234</v>
      </c>
      <c r="I15" s="1089">
        <f>J15+K15</f>
        <v>1326.3588</v>
      </c>
      <c r="J15" s="1089">
        <f t="shared" si="2"/>
        <v>1326.3588</v>
      </c>
      <c r="K15" s="1090">
        <v>0</v>
      </c>
      <c r="L15" s="1090"/>
      <c r="M15" s="759">
        <f t="shared" si="3"/>
        <v>273.20724000000001</v>
      </c>
      <c r="N15" s="759">
        <f t="shared" si="6"/>
        <v>39.677399999999999</v>
      </c>
      <c r="O15" s="759">
        <f t="shared" si="7"/>
        <v>39.677399999999999</v>
      </c>
      <c r="P15" s="759">
        <f t="shared" si="4"/>
        <v>193.85244</v>
      </c>
      <c r="Q15" s="759"/>
      <c r="R15" s="759"/>
      <c r="S15" s="1089">
        <v>766.8</v>
      </c>
      <c r="T15" s="191">
        <f t="shared" si="5"/>
        <v>10.170519278399999</v>
      </c>
    </row>
    <row r="16" spans="1:22" ht="24.95" customHeight="1" x14ac:dyDescent="0.2">
      <c r="A16" s="1094">
        <v>7</v>
      </c>
      <c r="B16" s="338" t="s">
        <v>388</v>
      </c>
      <c r="C16" s="463">
        <v>20450</v>
      </c>
      <c r="D16" s="463">
        <v>4153</v>
      </c>
      <c r="E16" s="463">
        <v>0</v>
      </c>
      <c r="F16" s="463">
        <v>31</v>
      </c>
      <c r="G16" s="463">
        <f t="shared" si="0"/>
        <v>24634</v>
      </c>
      <c r="H16" s="465">
        <v>234</v>
      </c>
      <c r="I16" s="1089">
        <f t="shared" si="1"/>
        <v>864.65340000000003</v>
      </c>
      <c r="J16" s="1089">
        <f t="shared" si="2"/>
        <v>864.65340000000003</v>
      </c>
      <c r="K16" s="1090">
        <v>0</v>
      </c>
      <c r="L16" s="1090"/>
      <c r="M16" s="759">
        <f t="shared" si="3"/>
        <v>178.10381999999998</v>
      </c>
      <c r="N16" s="759">
        <f t="shared" si="6"/>
        <v>25.8657</v>
      </c>
      <c r="O16" s="759">
        <f t="shared" si="7"/>
        <v>25.8657</v>
      </c>
      <c r="P16" s="759">
        <f t="shared" si="4"/>
        <v>126.37241999999999</v>
      </c>
      <c r="Q16" s="759"/>
      <c r="R16" s="759"/>
      <c r="S16" s="1089">
        <v>1840</v>
      </c>
      <c r="T16" s="191">
        <f t="shared" si="5"/>
        <v>15.909622559999999</v>
      </c>
    </row>
    <row r="17" spans="1:20" ht="24.95" customHeight="1" x14ac:dyDescent="0.2">
      <c r="A17" s="1094">
        <v>8</v>
      </c>
      <c r="B17" s="337" t="s">
        <v>389</v>
      </c>
      <c r="C17" s="463">
        <v>14433</v>
      </c>
      <c r="D17" s="463">
        <v>3105</v>
      </c>
      <c r="E17" s="463">
        <v>0</v>
      </c>
      <c r="F17" s="463">
        <v>0</v>
      </c>
      <c r="G17" s="463">
        <f t="shared" si="0"/>
        <v>17538</v>
      </c>
      <c r="H17" s="465">
        <v>234</v>
      </c>
      <c r="I17" s="1089">
        <f t="shared" si="1"/>
        <v>615.5838</v>
      </c>
      <c r="J17" s="1089">
        <f t="shared" si="2"/>
        <v>615.5838</v>
      </c>
      <c r="K17" s="1090">
        <v>0</v>
      </c>
      <c r="L17" s="1090"/>
      <c r="M17" s="759">
        <f t="shared" si="3"/>
        <v>126.79973999999999</v>
      </c>
      <c r="N17" s="759">
        <f t="shared" si="6"/>
        <v>18.414899999999999</v>
      </c>
      <c r="O17" s="759">
        <f t="shared" si="7"/>
        <v>18.414899999999999</v>
      </c>
      <c r="P17" s="759">
        <f t="shared" si="4"/>
        <v>89.969939999999994</v>
      </c>
      <c r="Q17" s="759"/>
      <c r="R17" s="759"/>
      <c r="S17" s="1089">
        <v>2223.5</v>
      </c>
      <c r="T17" s="191">
        <f t="shared" si="5"/>
        <v>13.687505793</v>
      </c>
    </row>
    <row r="18" spans="1:20" ht="24.95" customHeight="1" x14ac:dyDescent="0.2">
      <c r="A18" s="1094">
        <v>9</v>
      </c>
      <c r="B18" s="337" t="s">
        <v>390</v>
      </c>
      <c r="C18" s="463">
        <v>12752</v>
      </c>
      <c r="D18" s="463">
        <v>341</v>
      </c>
      <c r="E18" s="463">
        <v>0</v>
      </c>
      <c r="F18" s="463">
        <v>0</v>
      </c>
      <c r="G18" s="463">
        <f t="shared" si="0"/>
        <v>13093</v>
      </c>
      <c r="H18" s="465">
        <v>234</v>
      </c>
      <c r="I18" s="1089">
        <f t="shared" si="1"/>
        <v>459.5643</v>
      </c>
      <c r="J18" s="1089">
        <f t="shared" si="2"/>
        <v>459.5643</v>
      </c>
      <c r="K18" s="1090">
        <v>0</v>
      </c>
      <c r="L18" s="1090"/>
      <c r="M18" s="759">
        <f t="shared" si="3"/>
        <v>94.662390000000002</v>
      </c>
      <c r="N18" s="759">
        <f t="shared" si="6"/>
        <v>13.74765</v>
      </c>
      <c r="O18" s="759">
        <f t="shared" si="7"/>
        <v>13.74765</v>
      </c>
      <c r="P18" s="759">
        <f t="shared" si="4"/>
        <v>67.167090000000002</v>
      </c>
      <c r="Q18" s="759"/>
      <c r="R18" s="759"/>
      <c r="S18" s="1089">
        <v>1985.6</v>
      </c>
      <c r="T18" s="191">
        <f t="shared" si="5"/>
        <v>9.1251087407999982</v>
      </c>
    </row>
    <row r="19" spans="1:20" ht="24.95" customHeight="1" x14ac:dyDescent="0.2">
      <c r="A19" s="1094">
        <v>10</v>
      </c>
      <c r="B19" s="337" t="s">
        <v>391</v>
      </c>
      <c r="C19" s="463">
        <v>7910</v>
      </c>
      <c r="D19" s="463">
        <v>1780</v>
      </c>
      <c r="E19" s="463">
        <v>0</v>
      </c>
      <c r="F19" s="463">
        <v>0</v>
      </c>
      <c r="G19" s="463">
        <f t="shared" si="0"/>
        <v>9690</v>
      </c>
      <c r="H19" s="465">
        <v>234</v>
      </c>
      <c r="I19" s="1089">
        <f t="shared" si="1"/>
        <v>340.11900000000003</v>
      </c>
      <c r="J19" s="1089">
        <f t="shared" si="2"/>
        <v>340.11900000000003</v>
      </c>
      <c r="K19" s="1090">
        <v>0</v>
      </c>
      <c r="L19" s="1090"/>
      <c r="M19" s="759">
        <f t="shared" si="3"/>
        <v>70.058700000000002</v>
      </c>
      <c r="N19" s="759">
        <f t="shared" si="6"/>
        <v>10.1745</v>
      </c>
      <c r="O19" s="759">
        <f t="shared" si="7"/>
        <v>10.1745</v>
      </c>
      <c r="P19" s="759">
        <f t="shared" si="4"/>
        <v>49.709699999999998</v>
      </c>
      <c r="Q19" s="759"/>
      <c r="R19" s="759"/>
      <c r="S19" s="1089">
        <v>2740</v>
      </c>
      <c r="T19" s="191">
        <f t="shared" si="5"/>
        <v>9.3192606000000016</v>
      </c>
    </row>
    <row r="20" spans="1:20" ht="24.95" customHeight="1" x14ac:dyDescent="0.2">
      <c r="A20" s="1094">
        <v>11</v>
      </c>
      <c r="B20" s="337" t="s">
        <v>392</v>
      </c>
      <c r="C20" s="463">
        <v>18047</v>
      </c>
      <c r="D20" s="463">
        <v>2044</v>
      </c>
      <c r="E20" s="463">
        <v>0</v>
      </c>
      <c r="F20" s="463">
        <v>0</v>
      </c>
      <c r="G20" s="463">
        <f t="shared" si="0"/>
        <v>20091</v>
      </c>
      <c r="H20" s="465">
        <v>234</v>
      </c>
      <c r="I20" s="1089">
        <f t="shared" si="1"/>
        <v>705.19410000000005</v>
      </c>
      <c r="J20" s="1089">
        <f t="shared" si="2"/>
        <v>705.19410000000005</v>
      </c>
      <c r="K20" s="1090">
        <v>0</v>
      </c>
      <c r="L20" s="1090"/>
      <c r="M20" s="759">
        <f t="shared" si="3"/>
        <v>145.25792999999999</v>
      </c>
      <c r="N20" s="759">
        <f>(G20*35*30*0.000001)</f>
        <v>21.095549999999999</v>
      </c>
      <c r="O20" s="759">
        <f t="shared" si="7"/>
        <v>21.095549999999999</v>
      </c>
      <c r="P20" s="759">
        <f t="shared" si="4"/>
        <v>103.06683</v>
      </c>
      <c r="Q20" s="759"/>
      <c r="R20" s="759"/>
      <c r="S20" s="1089">
        <v>3907.8</v>
      </c>
      <c r="T20" s="191">
        <f t="shared" si="5"/>
        <v>27.557575039800003</v>
      </c>
    </row>
    <row r="21" spans="1:20" ht="24.95" customHeight="1" x14ac:dyDescent="0.2">
      <c r="A21" s="1094">
        <v>12</v>
      </c>
      <c r="B21" s="337" t="s">
        <v>393</v>
      </c>
      <c r="C21" s="463">
        <v>23617</v>
      </c>
      <c r="D21" s="463">
        <v>8762</v>
      </c>
      <c r="E21" s="463">
        <v>0</v>
      </c>
      <c r="F21" s="463">
        <f>2267+490</f>
        <v>2757</v>
      </c>
      <c r="G21" s="463">
        <f t="shared" si="0"/>
        <v>35136</v>
      </c>
      <c r="H21" s="465">
        <v>234</v>
      </c>
      <c r="I21" s="1089">
        <f t="shared" si="1"/>
        <v>1233.27</v>
      </c>
      <c r="J21" s="1089">
        <v>1219.95</v>
      </c>
      <c r="K21" s="1090">
        <v>13.32</v>
      </c>
      <c r="L21" s="1090"/>
      <c r="M21" s="759">
        <f t="shared" si="3"/>
        <v>254.03327999999999</v>
      </c>
      <c r="N21" s="759">
        <f t="shared" si="6"/>
        <v>36.892800000000001</v>
      </c>
      <c r="O21" s="759">
        <f t="shared" si="7"/>
        <v>36.892800000000001</v>
      </c>
      <c r="P21" s="759">
        <f t="shared" si="4"/>
        <v>180.24768</v>
      </c>
      <c r="Q21" s="759"/>
      <c r="R21" s="759"/>
      <c r="S21" s="1089">
        <v>421</v>
      </c>
      <c r="T21" s="191">
        <f t="shared" si="5"/>
        <v>5.1920666999999998</v>
      </c>
    </row>
    <row r="22" spans="1:20" ht="24.95" customHeight="1" x14ac:dyDescent="0.2">
      <c r="A22" s="1094">
        <v>13</v>
      </c>
      <c r="B22" s="337" t="s">
        <v>394</v>
      </c>
      <c r="C22" s="463">
        <v>11294</v>
      </c>
      <c r="D22" s="463">
        <v>215</v>
      </c>
      <c r="E22" s="463">
        <v>0</v>
      </c>
      <c r="F22" s="463">
        <v>0</v>
      </c>
      <c r="G22" s="463">
        <f t="shared" si="0"/>
        <v>11509</v>
      </c>
      <c r="H22" s="465">
        <v>234</v>
      </c>
      <c r="I22" s="1089">
        <f t="shared" si="1"/>
        <v>403.96589999999998</v>
      </c>
      <c r="J22" s="1089">
        <f t="shared" si="2"/>
        <v>403.96589999999998</v>
      </c>
      <c r="K22" s="1090">
        <v>0</v>
      </c>
      <c r="L22" s="1090"/>
      <c r="M22" s="759">
        <f t="shared" si="3"/>
        <v>83.210069999999988</v>
      </c>
      <c r="N22" s="759">
        <f t="shared" si="6"/>
        <v>12.084449999999999</v>
      </c>
      <c r="O22" s="759">
        <f t="shared" si="7"/>
        <v>12.084449999999999</v>
      </c>
      <c r="P22" s="759">
        <f t="shared" si="4"/>
        <v>59.041169999999994</v>
      </c>
      <c r="Q22" s="759"/>
      <c r="R22" s="759"/>
      <c r="S22" s="1089">
        <v>6135.6</v>
      </c>
      <c r="T22" s="191">
        <f t="shared" si="5"/>
        <v>24.785731760400001</v>
      </c>
    </row>
    <row r="23" spans="1:20" s="11" customFormat="1" ht="24.95" customHeight="1" x14ac:dyDescent="0.2">
      <c r="A23" s="1094" t="s">
        <v>18</v>
      </c>
      <c r="B23" s="1094"/>
      <c r="C23" s="466">
        <f>SUM(C10:C22)</f>
        <v>191145</v>
      </c>
      <c r="D23" s="466">
        <f t="shared" ref="D23:G23" si="8">SUM(D10:D22)</f>
        <v>42685</v>
      </c>
      <c r="E23" s="466">
        <f t="shared" si="8"/>
        <v>28</v>
      </c>
      <c r="F23" s="466">
        <f t="shared" si="8"/>
        <v>7586</v>
      </c>
      <c r="G23" s="466">
        <f t="shared" si="8"/>
        <v>241444</v>
      </c>
      <c r="H23" s="1088"/>
      <c r="I23" s="1091">
        <f>SUM(I10:I22)</f>
        <v>8474.6797999999999</v>
      </c>
      <c r="J23" s="1091">
        <f>SUM(J10:J22)</f>
        <v>8437.6297999999988</v>
      </c>
      <c r="K23" s="1091">
        <f>SUM(K10:K22)</f>
        <v>37.049999999999997</v>
      </c>
      <c r="L23" s="1087"/>
      <c r="M23" s="760">
        <f>SUM(M10:M22)</f>
        <v>1745.64012</v>
      </c>
      <c r="N23" s="760">
        <f t="shared" ref="N23:P23" si="9">SUM(N10:N22)</f>
        <v>253.5162</v>
      </c>
      <c r="O23" s="760">
        <f t="shared" si="9"/>
        <v>253.5162</v>
      </c>
      <c r="P23" s="760">
        <f t="shared" si="9"/>
        <v>1238.60772</v>
      </c>
      <c r="Q23" s="760"/>
      <c r="R23" s="760"/>
      <c r="S23" s="1091">
        <f>AVERAGE(S10:S22)</f>
        <v>2516.4923076923078</v>
      </c>
      <c r="T23" s="983">
        <f t="shared" si="5"/>
        <v>213.26466526855384</v>
      </c>
    </row>
    <row r="24" spans="1:20" x14ac:dyDescent="0.2">
      <c r="A24" s="1108" t="s">
        <v>1173</v>
      </c>
      <c r="B24" s="1108"/>
      <c r="C24" s="16"/>
      <c r="D24" s="16"/>
      <c r="E24" s="16"/>
      <c r="F24" s="16"/>
      <c r="G24" s="16"/>
      <c r="H24" s="16"/>
    </row>
    <row r="25" spans="1:20" s="1116" customFormat="1" x14ac:dyDescent="0.2">
      <c r="A25" s="1108" t="s">
        <v>1174</v>
      </c>
      <c r="B25" s="53"/>
      <c r="C25" s="16"/>
      <c r="D25" s="16"/>
      <c r="E25" s="16"/>
      <c r="F25" s="16"/>
      <c r="G25" s="16"/>
      <c r="H25" s="16"/>
    </row>
    <row r="26" spans="1:20" s="1116" customFormat="1" x14ac:dyDescent="0.2">
      <c r="A26" s="16"/>
      <c r="B26" s="16"/>
      <c r="C26" s="16"/>
      <c r="D26" s="16"/>
      <c r="E26" s="16"/>
      <c r="F26" s="16"/>
      <c r="G26" s="16"/>
      <c r="H26" s="16"/>
    </row>
    <row r="27" spans="1:20" s="1116" customFormat="1" x14ac:dyDescent="0.2">
      <c r="A27" s="16"/>
      <c r="B27" s="16"/>
      <c r="C27" s="16"/>
      <c r="D27" s="16"/>
      <c r="E27" s="16"/>
      <c r="F27" s="16"/>
      <c r="G27" s="16"/>
      <c r="H27" s="16"/>
    </row>
    <row r="28" spans="1:20" x14ac:dyDescent="0.2">
      <c r="A28" s="327" t="s">
        <v>7</v>
      </c>
      <c r="B28" s="328"/>
      <c r="C28" s="328"/>
      <c r="D28" s="329"/>
      <c r="E28" s="329"/>
      <c r="F28" s="329"/>
      <c r="G28" s="329"/>
      <c r="H28" s="329"/>
      <c r="I28" s="330"/>
      <c r="J28" s="330"/>
      <c r="K28" s="330"/>
      <c r="L28" s="330"/>
      <c r="M28" s="330"/>
      <c r="N28" s="330"/>
      <c r="O28" s="330"/>
      <c r="P28" s="330"/>
      <c r="Q28" s="330"/>
      <c r="R28" s="330"/>
    </row>
    <row r="29" spans="1:20" ht="12" customHeight="1" x14ac:dyDescent="0.2">
      <c r="A29" s="331" t="s">
        <v>8</v>
      </c>
      <c r="B29" s="331"/>
      <c r="C29" s="331"/>
      <c r="D29" s="330"/>
      <c r="E29" s="330"/>
      <c r="F29" s="330"/>
      <c r="G29" s="330"/>
      <c r="H29" s="330"/>
      <c r="I29" s="330"/>
      <c r="J29" s="330"/>
      <c r="K29" s="330"/>
      <c r="L29" s="330"/>
      <c r="M29" s="330"/>
      <c r="N29" s="330"/>
      <c r="O29" s="330"/>
      <c r="P29" s="330"/>
      <c r="Q29" s="330"/>
      <c r="R29" s="330"/>
    </row>
    <row r="30" spans="1:20" x14ac:dyDescent="0.2">
      <c r="A30" s="331" t="s">
        <v>9</v>
      </c>
      <c r="B30" s="331"/>
      <c r="C30" s="331"/>
      <c r="D30" s="330"/>
      <c r="E30" s="330"/>
      <c r="F30" s="330"/>
      <c r="G30" s="330"/>
      <c r="H30" s="330"/>
      <c r="I30" s="330"/>
      <c r="J30" s="330"/>
      <c r="K30" s="330"/>
      <c r="L30" s="330"/>
      <c r="M30" s="330"/>
      <c r="N30" s="330"/>
      <c r="O30" s="330"/>
      <c r="P30" s="330"/>
      <c r="Q30" s="330"/>
      <c r="R30" s="330"/>
    </row>
    <row r="31" spans="1:20" x14ac:dyDescent="0.2">
      <c r="A31" s="1611" t="s">
        <v>231</v>
      </c>
      <c r="B31" s="1611"/>
      <c r="C31" s="1611"/>
      <c r="D31" s="1611"/>
      <c r="E31" s="330"/>
      <c r="F31" s="330"/>
      <c r="G31" s="330"/>
      <c r="H31" s="330"/>
      <c r="I31" s="330"/>
      <c r="J31" s="330"/>
      <c r="K31" s="330"/>
      <c r="L31" s="329"/>
      <c r="M31" s="332"/>
      <c r="N31" s="332"/>
      <c r="O31" s="332"/>
      <c r="P31" s="332"/>
      <c r="Q31" s="332"/>
      <c r="R31" s="332"/>
    </row>
    <row r="32" spans="1:20" x14ac:dyDescent="0.2">
      <c r="A32" s="327"/>
      <c r="B32" s="331"/>
      <c r="C32" s="331"/>
      <c r="D32" s="330"/>
      <c r="E32" s="330"/>
      <c r="F32" s="330"/>
      <c r="G32" s="330"/>
      <c r="H32" s="330"/>
      <c r="I32" s="330"/>
      <c r="J32" s="330"/>
      <c r="K32" s="330"/>
      <c r="L32" s="330"/>
      <c r="M32" s="330"/>
      <c r="N32" s="330"/>
      <c r="O32" s="330"/>
      <c r="P32" s="330"/>
      <c r="Q32" s="330"/>
      <c r="R32" s="330"/>
    </row>
    <row r="33" spans="1:18" x14ac:dyDescent="0.2">
      <c r="A33" s="327"/>
      <c r="B33" s="1611"/>
      <c r="C33" s="1611"/>
      <c r="D33" s="1611"/>
      <c r="E33" s="1611"/>
      <c r="F33" s="1099"/>
      <c r="G33" s="330"/>
      <c r="H33" s="330"/>
      <c r="I33" s="330"/>
      <c r="J33" s="330"/>
      <c r="K33" s="330"/>
      <c r="L33" s="330"/>
      <c r="M33" s="330"/>
      <c r="N33" s="330"/>
      <c r="O33" s="330"/>
      <c r="P33" s="330"/>
      <c r="Q33" s="330"/>
      <c r="R33" s="330"/>
    </row>
    <row r="34" spans="1:18" x14ac:dyDescent="0.2">
      <c r="A34" s="331"/>
      <c r="B34" s="1611"/>
      <c r="C34" s="1611"/>
      <c r="D34" s="1611"/>
      <c r="E34" s="1611"/>
      <c r="F34" s="1099"/>
      <c r="G34" s="330"/>
      <c r="H34" s="330"/>
      <c r="I34" s="330"/>
      <c r="J34" s="330"/>
      <c r="K34" s="330"/>
      <c r="L34" s="330"/>
      <c r="M34" s="330"/>
      <c r="N34" s="330"/>
      <c r="O34" s="330"/>
      <c r="P34" s="330"/>
      <c r="Q34" s="330"/>
      <c r="R34" s="330"/>
    </row>
    <row r="35" spans="1:18" x14ac:dyDescent="0.2">
      <c r="A35" s="331"/>
      <c r="B35" s="1611"/>
      <c r="C35" s="1611"/>
      <c r="D35" s="1611"/>
      <c r="E35" s="1611"/>
      <c r="F35" s="1611"/>
      <c r="G35" s="1611"/>
      <c r="H35" s="1611"/>
      <c r="I35" s="1611"/>
      <c r="J35" s="1611"/>
      <c r="K35" s="1611"/>
      <c r="L35" s="1611"/>
      <c r="M35" s="1611"/>
      <c r="N35" s="1611"/>
      <c r="O35" s="1611"/>
      <c r="P35" s="1611"/>
      <c r="Q35" s="1611"/>
      <c r="R35" s="1611"/>
    </row>
    <row r="36" spans="1:18" x14ac:dyDescent="0.2">
      <c r="A36" s="331"/>
      <c r="B36" s="331"/>
      <c r="C36" s="331"/>
      <c r="D36" s="330"/>
      <c r="E36" s="330"/>
      <c r="F36" s="330"/>
      <c r="G36" s="330"/>
      <c r="H36" s="330"/>
      <c r="I36" s="330"/>
      <c r="J36" s="330"/>
      <c r="K36" s="330"/>
      <c r="L36" s="330"/>
      <c r="M36" s="330"/>
      <c r="N36" s="330"/>
      <c r="O36" s="330"/>
      <c r="P36" s="330"/>
      <c r="Q36" s="330"/>
      <c r="R36" s="330"/>
    </row>
    <row r="37" spans="1:18" x14ac:dyDescent="0.2">
      <c r="A37" s="331"/>
      <c r="B37" s="331"/>
      <c r="C37" s="331"/>
      <c r="D37" s="330"/>
      <c r="E37" s="330"/>
      <c r="F37" s="330"/>
      <c r="G37" s="330"/>
      <c r="H37" s="330"/>
      <c r="I37" s="330"/>
      <c r="J37" s="330"/>
      <c r="K37" s="330"/>
      <c r="L37" s="330"/>
      <c r="M37" s="330"/>
      <c r="N37" s="330"/>
      <c r="O37" s="330"/>
      <c r="P37" s="330"/>
      <c r="Q37" s="330"/>
      <c r="R37" s="330"/>
    </row>
    <row r="38" spans="1:18" x14ac:dyDescent="0.2">
      <c r="A38" s="11"/>
      <c r="B38" s="1092"/>
      <c r="C38" s="1092"/>
      <c r="D38" s="1092"/>
      <c r="E38" s="1092"/>
      <c r="F38" s="1092"/>
    </row>
    <row r="39" spans="1:18" ht="15" customHeight="1" x14ac:dyDescent="0.2">
      <c r="A39" s="11"/>
      <c r="B39" s="1092"/>
      <c r="C39" s="1092"/>
      <c r="D39" s="1092"/>
      <c r="E39" s="1092"/>
      <c r="F39" s="1092"/>
    </row>
    <row r="40" spans="1:18" s="1086" customFormat="1" ht="15" customHeight="1" x14ac:dyDescent="0.25">
      <c r="A40" s="39" t="s">
        <v>11</v>
      </c>
      <c r="H40" s="39"/>
      <c r="J40" s="39"/>
      <c r="K40" s="39"/>
      <c r="L40" s="39"/>
      <c r="M40" s="39"/>
      <c r="N40" s="39"/>
      <c r="O40" s="39"/>
      <c r="P40" s="39"/>
      <c r="Q40" s="39"/>
      <c r="R40" s="39"/>
    </row>
    <row r="41" spans="1:18" s="1086" customFormat="1" ht="15" customHeight="1" x14ac:dyDescent="0.25">
      <c r="I41" s="39"/>
      <c r="J41" s="1612" t="s">
        <v>13</v>
      </c>
      <c r="K41" s="1612"/>
      <c r="L41" s="1612"/>
      <c r="M41" s="1612"/>
      <c r="N41" s="1612"/>
      <c r="O41" s="1612"/>
      <c r="P41" s="1612"/>
      <c r="Q41" s="1612"/>
      <c r="R41" s="1612"/>
    </row>
    <row r="42" spans="1:18" s="1086" customFormat="1" ht="15" customHeight="1" x14ac:dyDescent="0.25">
      <c r="I42" s="1612" t="s">
        <v>87</v>
      </c>
      <c r="J42" s="1612"/>
      <c r="K42" s="1612"/>
      <c r="L42" s="1612"/>
      <c r="M42" s="1612"/>
      <c r="N42" s="1612"/>
      <c r="O42" s="1612"/>
      <c r="P42" s="1612"/>
      <c r="Q42" s="1612"/>
      <c r="R42" s="1612"/>
    </row>
    <row r="43" spans="1:18" s="1086" customFormat="1" ht="15" customHeight="1" x14ac:dyDescent="0.25">
      <c r="A43" s="39"/>
      <c r="B43" s="39"/>
      <c r="J43" s="39"/>
      <c r="K43" s="39"/>
      <c r="L43" s="39"/>
      <c r="M43" s="39"/>
      <c r="N43" s="39"/>
      <c r="O43" s="39"/>
      <c r="P43" s="39"/>
      <c r="Q43" s="39"/>
      <c r="R43" s="39" t="s">
        <v>84</v>
      </c>
    </row>
    <row r="44" spans="1:18" x14ac:dyDescent="0.2">
      <c r="C44" s="190"/>
      <c r="D44" s="190"/>
      <c r="E44" s="190"/>
      <c r="F44" s="190"/>
      <c r="G44" s="190"/>
      <c r="H44" s="135"/>
      <c r="I44" s="135"/>
      <c r="J44" s="135"/>
      <c r="K44" s="135"/>
      <c r="L44" s="135"/>
      <c r="M44" s="135"/>
      <c r="N44" s="135"/>
      <c r="O44" s="135"/>
      <c r="P44" s="135"/>
      <c r="Q44" s="135"/>
      <c r="R44" s="135"/>
    </row>
    <row r="45" spans="1:18" x14ac:dyDescent="0.2">
      <c r="A45" s="1298"/>
      <c r="B45" s="1298"/>
      <c r="C45" s="1298"/>
      <c r="D45" s="1298"/>
      <c r="E45" s="1298"/>
      <c r="F45" s="1298"/>
      <c r="G45" s="1298"/>
      <c r="H45" s="1298"/>
      <c r="I45" s="1298"/>
      <c r="J45" s="1298"/>
      <c r="K45" s="1298"/>
      <c r="L45" s="1298"/>
      <c r="M45" s="1298"/>
      <c r="N45" s="1298"/>
      <c r="O45" s="1298"/>
      <c r="P45" s="1298"/>
      <c r="Q45" s="1298"/>
      <c r="R45" s="1298"/>
    </row>
  </sheetData>
  <mergeCells count="21">
    <mergeCell ref="A6:C6"/>
    <mergeCell ref="K6:R6"/>
    <mergeCell ref="G2:I2"/>
    <mergeCell ref="S2:T2"/>
    <mergeCell ref="A3:T3"/>
    <mergeCell ref="A4:T4"/>
    <mergeCell ref="A5:T5"/>
    <mergeCell ref="I42:R42"/>
    <mergeCell ref="A45:R45"/>
    <mergeCell ref="S7:T7"/>
    <mergeCell ref="A31:D31"/>
    <mergeCell ref="B33:E33"/>
    <mergeCell ref="B34:E34"/>
    <mergeCell ref="B35:R35"/>
    <mergeCell ref="J41:R41"/>
    <mergeCell ref="A7:A8"/>
    <mergeCell ref="B7:B8"/>
    <mergeCell ref="C7:G7"/>
    <mergeCell ref="H7:H8"/>
    <mergeCell ref="I7:L7"/>
    <mergeCell ref="M7:R7"/>
  </mergeCells>
  <printOptions horizontalCentered="1"/>
  <pageMargins left="0.51" right="0.36" top="0.35" bottom="0" header="0.25" footer="0.31496062992125984"/>
  <pageSetup paperSize="9" scale="67"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V39"/>
  <sheetViews>
    <sheetView view="pageBreakPreview" zoomScale="90" zoomScaleSheetLayoutView="90" workbookViewId="0">
      <selection activeCell="C9" sqref="C9:V21"/>
    </sheetView>
  </sheetViews>
  <sheetFormatPr defaultRowHeight="12.75" x14ac:dyDescent="0.2"/>
  <cols>
    <col min="1" max="1" width="6.5703125" style="617" customWidth="1"/>
    <col min="2" max="2" width="15.42578125" style="617" customWidth="1"/>
    <col min="3" max="3" width="17.85546875" style="617" customWidth="1"/>
    <col min="4" max="4" width="10.85546875" style="617" customWidth="1"/>
    <col min="5" max="5" width="4.5703125" style="617" customWidth="1"/>
    <col min="6" max="6" width="0.28515625" style="617" hidden="1" customWidth="1"/>
    <col min="7" max="7" width="8.7109375" style="617" customWidth="1"/>
    <col min="8" max="8" width="8" style="617" customWidth="1"/>
    <col min="9" max="14" width="8.140625" style="617" customWidth="1"/>
    <col min="15" max="18" width="10" style="617" customWidth="1"/>
    <col min="19" max="20" width="10" style="12" customWidth="1"/>
    <col min="21" max="21" width="12.140625" style="12" customWidth="1"/>
    <col min="22" max="22" width="11.7109375" style="12" customWidth="1"/>
    <col min="23" max="16384" width="9.140625" style="12"/>
  </cols>
  <sheetData>
    <row r="1" spans="1:22" ht="15" x14ac:dyDescent="0.2">
      <c r="D1" s="1191"/>
      <c r="E1" s="1191"/>
      <c r="F1" s="1191"/>
      <c r="G1" s="1191"/>
      <c r="U1" s="1377" t="s">
        <v>668</v>
      </c>
      <c r="V1" s="1377"/>
    </row>
    <row r="2" spans="1:22" ht="15.75" x14ac:dyDescent="0.25">
      <c r="A2" s="1273" t="s">
        <v>0</v>
      </c>
      <c r="B2" s="1273"/>
      <c r="C2" s="1273"/>
      <c r="D2" s="1273"/>
      <c r="E2" s="1273"/>
      <c r="F2" s="1273"/>
      <c r="G2" s="1273"/>
      <c r="H2" s="1273"/>
      <c r="I2" s="1273"/>
      <c r="J2" s="1273"/>
      <c r="K2" s="1273"/>
      <c r="L2" s="1273"/>
      <c r="M2" s="1273"/>
      <c r="N2" s="1273"/>
      <c r="O2" s="1273"/>
      <c r="P2" s="1273"/>
      <c r="Q2" s="1273"/>
      <c r="R2" s="1273"/>
      <c r="S2" s="1273"/>
      <c r="T2" s="1273"/>
      <c r="U2" s="1273"/>
      <c r="V2" s="1273"/>
    </row>
    <row r="3" spans="1:22" ht="15.75" x14ac:dyDescent="0.25">
      <c r="A3" s="1273" t="s">
        <v>985</v>
      </c>
      <c r="B3" s="1273"/>
      <c r="C3" s="1273"/>
      <c r="D3" s="1273"/>
      <c r="E3" s="1273"/>
      <c r="F3" s="1273"/>
      <c r="G3" s="1273"/>
      <c r="H3" s="1273"/>
      <c r="I3" s="1273"/>
      <c r="J3" s="1273"/>
      <c r="K3" s="1273"/>
      <c r="L3" s="1273"/>
      <c r="M3" s="1273"/>
      <c r="N3" s="1273"/>
      <c r="O3" s="1273"/>
      <c r="P3" s="1273"/>
      <c r="Q3" s="1273"/>
      <c r="R3" s="1273"/>
      <c r="S3" s="1273"/>
      <c r="T3" s="1273"/>
      <c r="U3" s="1273"/>
      <c r="V3" s="1273"/>
    </row>
    <row r="4" spans="1:22" s="48" customFormat="1" ht="15.75" customHeight="1" x14ac:dyDescent="0.25">
      <c r="A4" s="1331" t="s">
        <v>1036</v>
      </c>
      <c r="B4" s="1331"/>
      <c r="C4" s="1331"/>
      <c r="D4" s="1331"/>
      <c r="E4" s="1331"/>
      <c r="F4" s="1331"/>
      <c r="G4" s="1331"/>
      <c r="H4" s="1331"/>
      <c r="I4" s="1331"/>
      <c r="J4" s="1331"/>
      <c r="K4" s="1331"/>
      <c r="L4" s="1331"/>
      <c r="M4" s="1331"/>
      <c r="N4" s="1331"/>
      <c r="O4" s="1331"/>
      <c r="P4" s="1331"/>
      <c r="Q4" s="1331"/>
      <c r="R4" s="1331"/>
      <c r="S4" s="1331"/>
      <c r="T4" s="1331"/>
      <c r="U4" s="1331"/>
      <c r="V4" s="1331"/>
    </row>
    <row r="5" spans="1:22" ht="21.75" customHeight="1" x14ac:dyDescent="0.2">
      <c r="A5" s="1378" t="s">
        <v>452</v>
      </c>
      <c r="B5" s="1378"/>
      <c r="C5" s="1378"/>
      <c r="D5" s="618"/>
      <c r="E5" s="618"/>
      <c r="I5" s="1626"/>
      <c r="J5" s="1626"/>
      <c r="K5" s="1626"/>
      <c r="L5" s="1626"/>
      <c r="M5" s="1626"/>
      <c r="N5" s="1626"/>
      <c r="O5" s="1626"/>
      <c r="P5" s="1626"/>
      <c r="Q5" s="1626"/>
      <c r="R5" s="1626"/>
    </row>
    <row r="6" spans="1:22" ht="35.25" customHeight="1" x14ac:dyDescent="0.2">
      <c r="A6" s="1282" t="s">
        <v>2</v>
      </c>
      <c r="B6" s="1282" t="s">
        <v>3</v>
      </c>
      <c r="C6" s="1282" t="s">
        <v>665</v>
      </c>
      <c r="D6" s="1361" t="s">
        <v>85</v>
      </c>
      <c r="E6" s="1362"/>
      <c r="F6" s="1363"/>
      <c r="G6" s="1305" t="s">
        <v>86</v>
      </c>
      <c r="H6" s="1306"/>
      <c r="I6" s="1306"/>
      <c r="J6" s="1307"/>
      <c r="K6" s="1305" t="s">
        <v>95</v>
      </c>
      <c r="L6" s="1306"/>
      <c r="M6" s="1306"/>
      <c r="N6" s="1307"/>
      <c r="O6" s="1280" t="s">
        <v>740</v>
      </c>
      <c r="P6" s="1280"/>
      <c r="Q6" s="1280"/>
      <c r="R6" s="1280"/>
      <c r="S6" s="1280"/>
      <c r="T6" s="1280"/>
      <c r="U6" s="1607" t="s">
        <v>780</v>
      </c>
      <c r="V6" s="1607"/>
    </row>
    <row r="7" spans="1:22" ht="45.75" customHeight="1" x14ac:dyDescent="0.2">
      <c r="A7" s="1283"/>
      <c r="B7" s="1283"/>
      <c r="C7" s="1283"/>
      <c r="D7" s="1526"/>
      <c r="E7" s="1627"/>
      <c r="F7" s="1628"/>
      <c r="G7" s="619" t="s">
        <v>194</v>
      </c>
      <c r="H7" s="619" t="s">
        <v>119</v>
      </c>
      <c r="I7" s="619" t="s">
        <v>120</v>
      </c>
      <c r="J7" s="278" t="s">
        <v>508</v>
      </c>
      <c r="K7" s="619" t="s">
        <v>147</v>
      </c>
      <c r="L7" s="619" t="s">
        <v>148</v>
      </c>
      <c r="M7" s="619" t="s">
        <v>149</v>
      </c>
      <c r="N7" s="278" t="s">
        <v>508</v>
      </c>
      <c r="O7" s="625" t="s">
        <v>734</v>
      </c>
      <c r="P7" s="625" t="s">
        <v>739</v>
      </c>
      <c r="Q7" s="625" t="s">
        <v>737</v>
      </c>
      <c r="R7" s="625" t="s">
        <v>738</v>
      </c>
      <c r="S7" s="625" t="s">
        <v>735</v>
      </c>
      <c r="T7" s="625" t="s">
        <v>736</v>
      </c>
      <c r="U7" s="727" t="s">
        <v>781</v>
      </c>
      <c r="V7" s="727" t="s">
        <v>782</v>
      </c>
    </row>
    <row r="8" spans="1:22" s="11" customFormat="1" ht="19.5" customHeight="1" x14ac:dyDescent="0.2">
      <c r="A8" s="615">
        <v>1</v>
      </c>
      <c r="B8" s="615">
        <v>2</v>
      </c>
      <c r="C8" s="615">
        <v>3</v>
      </c>
      <c r="D8" s="1305">
        <v>4</v>
      </c>
      <c r="E8" s="1306"/>
      <c r="F8" s="1307"/>
      <c r="G8" s="615">
        <v>5</v>
      </c>
      <c r="H8" s="615">
        <v>6</v>
      </c>
      <c r="I8" s="615">
        <v>7</v>
      </c>
      <c r="J8" s="615">
        <v>8</v>
      </c>
      <c r="K8" s="615">
        <v>9</v>
      </c>
      <c r="L8" s="615">
        <v>10</v>
      </c>
      <c r="M8" s="615">
        <v>11</v>
      </c>
      <c r="N8" s="615">
        <v>12</v>
      </c>
      <c r="O8" s="622">
        <v>13</v>
      </c>
      <c r="P8" s="622">
        <v>14</v>
      </c>
      <c r="Q8" s="622">
        <v>15</v>
      </c>
      <c r="R8" s="622">
        <v>16</v>
      </c>
      <c r="S8" s="622">
        <v>17</v>
      </c>
      <c r="T8" s="622">
        <v>18</v>
      </c>
      <c r="U8" s="728">
        <v>19</v>
      </c>
      <c r="V8" s="728">
        <v>20</v>
      </c>
    </row>
    <row r="9" spans="1:22" ht="21" customHeight="1" x14ac:dyDescent="0.2">
      <c r="A9" s="616">
        <v>1</v>
      </c>
      <c r="B9" s="337" t="s">
        <v>382</v>
      </c>
      <c r="C9" s="1614" t="s">
        <v>396</v>
      </c>
      <c r="D9" s="1615"/>
      <c r="E9" s="1615"/>
      <c r="F9" s="1615"/>
      <c r="G9" s="1615"/>
      <c r="H9" s="1615"/>
      <c r="I9" s="1615"/>
      <c r="J9" s="1615"/>
      <c r="K9" s="1615"/>
      <c r="L9" s="1615"/>
      <c r="M9" s="1615"/>
      <c r="N9" s="1615"/>
      <c r="O9" s="1615"/>
      <c r="P9" s="1615"/>
      <c r="Q9" s="1615"/>
      <c r="R9" s="1615"/>
      <c r="S9" s="1615"/>
      <c r="T9" s="1615"/>
      <c r="U9" s="1615"/>
      <c r="V9" s="1616"/>
    </row>
    <row r="10" spans="1:22" ht="21" customHeight="1" x14ac:dyDescent="0.2">
      <c r="A10" s="616">
        <v>2</v>
      </c>
      <c r="B10" s="337" t="s">
        <v>383</v>
      </c>
      <c r="C10" s="1617"/>
      <c r="D10" s="1618"/>
      <c r="E10" s="1618"/>
      <c r="F10" s="1618"/>
      <c r="G10" s="1618"/>
      <c r="H10" s="1618"/>
      <c r="I10" s="1618"/>
      <c r="J10" s="1618"/>
      <c r="K10" s="1618"/>
      <c r="L10" s="1618"/>
      <c r="M10" s="1618"/>
      <c r="N10" s="1618"/>
      <c r="O10" s="1618"/>
      <c r="P10" s="1618"/>
      <c r="Q10" s="1618"/>
      <c r="R10" s="1618"/>
      <c r="S10" s="1618"/>
      <c r="T10" s="1618"/>
      <c r="U10" s="1618"/>
      <c r="V10" s="1619"/>
    </row>
    <row r="11" spans="1:22" ht="21" customHeight="1" x14ac:dyDescent="0.2">
      <c r="A11" s="616">
        <v>3</v>
      </c>
      <c r="B11" s="337" t="s">
        <v>384</v>
      </c>
      <c r="C11" s="1617"/>
      <c r="D11" s="1618"/>
      <c r="E11" s="1618"/>
      <c r="F11" s="1618"/>
      <c r="G11" s="1618"/>
      <c r="H11" s="1618"/>
      <c r="I11" s="1618"/>
      <c r="J11" s="1618"/>
      <c r="K11" s="1618"/>
      <c r="L11" s="1618"/>
      <c r="M11" s="1618"/>
      <c r="N11" s="1618"/>
      <c r="O11" s="1618"/>
      <c r="P11" s="1618"/>
      <c r="Q11" s="1618"/>
      <c r="R11" s="1618"/>
      <c r="S11" s="1618"/>
      <c r="T11" s="1618"/>
      <c r="U11" s="1618"/>
      <c r="V11" s="1619"/>
    </row>
    <row r="12" spans="1:22" ht="21" customHeight="1" x14ac:dyDescent="0.2">
      <c r="A12" s="616">
        <v>4</v>
      </c>
      <c r="B12" s="337" t="s">
        <v>385</v>
      </c>
      <c r="C12" s="1617"/>
      <c r="D12" s="1618"/>
      <c r="E12" s="1618"/>
      <c r="F12" s="1618"/>
      <c r="G12" s="1618"/>
      <c r="H12" s="1618"/>
      <c r="I12" s="1618"/>
      <c r="J12" s="1618"/>
      <c r="K12" s="1618"/>
      <c r="L12" s="1618"/>
      <c r="M12" s="1618"/>
      <c r="N12" s="1618"/>
      <c r="O12" s="1618"/>
      <c r="P12" s="1618"/>
      <c r="Q12" s="1618"/>
      <c r="R12" s="1618"/>
      <c r="S12" s="1618"/>
      <c r="T12" s="1618"/>
      <c r="U12" s="1618"/>
      <c r="V12" s="1619"/>
    </row>
    <row r="13" spans="1:22" ht="21" customHeight="1" x14ac:dyDescent="0.2">
      <c r="A13" s="616">
        <v>5</v>
      </c>
      <c r="B13" s="338" t="s">
        <v>386</v>
      </c>
      <c r="C13" s="1617"/>
      <c r="D13" s="1618"/>
      <c r="E13" s="1618"/>
      <c r="F13" s="1618"/>
      <c r="G13" s="1618"/>
      <c r="H13" s="1618"/>
      <c r="I13" s="1618"/>
      <c r="J13" s="1618"/>
      <c r="K13" s="1618"/>
      <c r="L13" s="1618"/>
      <c r="M13" s="1618"/>
      <c r="N13" s="1618"/>
      <c r="O13" s="1618"/>
      <c r="P13" s="1618"/>
      <c r="Q13" s="1618"/>
      <c r="R13" s="1618"/>
      <c r="S13" s="1618"/>
      <c r="T13" s="1618"/>
      <c r="U13" s="1618"/>
      <c r="V13" s="1619"/>
    </row>
    <row r="14" spans="1:22" ht="21" customHeight="1" x14ac:dyDescent="0.2">
      <c r="A14" s="616">
        <v>6</v>
      </c>
      <c r="B14" s="337" t="s">
        <v>387</v>
      </c>
      <c r="C14" s="1617"/>
      <c r="D14" s="1618"/>
      <c r="E14" s="1618"/>
      <c r="F14" s="1618"/>
      <c r="G14" s="1618"/>
      <c r="H14" s="1618"/>
      <c r="I14" s="1618"/>
      <c r="J14" s="1618"/>
      <c r="K14" s="1618"/>
      <c r="L14" s="1618"/>
      <c r="M14" s="1618"/>
      <c r="N14" s="1618"/>
      <c r="O14" s="1618"/>
      <c r="P14" s="1618"/>
      <c r="Q14" s="1618"/>
      <c r="R14" s="1618"/>
      <c r="S14" s="1618"/>
      <c r="T14" s="1618"/>
      <c r="U14" s="1618"/>
      <c r="V14" s="1619"/>
    </row>
    <row r="15" spans="1:22" ht="21" customHeight="1" x14ac:dyDescent="0.2">
      <c r="A15" s="616">
        <v>7</v>
      </c>
      <c r="B15" s="338" t="s">
        <v>388</v>
      </c>
      <c r="C15" s="1617"/>
      <c r="D15" s="1618"/>
      <c r="E15" s="1618"/>
      <c r="F15" s="1618"/>
      <c r="G15" s="1618"/>
      <c r="H15" s="1618"/>
      <c r="I15" s="1618"/>
      <c r="J15" s="1618"/>
      <c r="K15" s="1618"/>
      <c r="L15" s="1618"/>
      <c r="M15" s="1618"/>
      <c r="N15" s="1618"/>
      <c r="O15" s="1618"/>
      <c r="P15" s="1618"/>
      <c r="Q15" s="1618"/>
      <c r="R15" s="1618"/>
      <c r="S15" s="1618"/>
      <c r="T15" s="1618"/>
      <c r="U15" s="1618"/>
      <c r="V15" s="1619"/>
    </row>
    <row r="16" spans="1:22" ht="21" customHeight="1" x14ac:dyDescent="0.2">
      <c r="A16" s="616">
        <v>8</v>
      </c>
      <c r="B16" s="337" t="s">
        <v>389</v>
      </c>
      <c r="C16" s="1617"/>
      <c r="D16" s="1618"/>
      <c r="E16" s="1618"/>
      <c r="F16" s="1618"/>
      <c r="G16" s="1618"/>
      <c r="H16" s="1618"/>
      <c r="I16" s="1618"/>
      <c r="J16" s="1618"/>
      <c r="K16" s="1618"/>
      <c r="L16" s="1618"/>
      <c r="M16" s="1618"/>
      <c r="N16" s="1618"/>
      <c r="O16" s="1618"/>
      <c r="P16" s="1618"/>
      <c r="Q16" s="1618"/>
      <c r="R16" s="1618"/>
      <c r="S16" s="1618"/>
      <c r="T16" s="1618"/>
      <c r="U16" s="1618"/>
      <c r="V16" s="1619"/>
    </row>
    <row r="17" spans="1:22" ht="21" customHeight="1" x14ac:dyDescent="0.2">
      <c r="A17" s="616">
        <v>9</v>
      </c>
      <c r="B17" s="337" t="s">
        <v>390</v>
      </c>
      <c r="C17" s="1617"/>
      <c r="D17" s="1618"/>
      <c r="E17" s="1618"/>
      <c r="F17" s="1618"/>
      <c r="G17" s="1618"/>
      <c r="H17" s="1618"/>
      <c r="I17" s="1618"/>
      <c r="J17" s="1618"/>
      <c r="K17" s="1618"/>
      <c r="L17" s="1618"/>
      <c r="M17" s="1618"/>
      <c r="N17" s="1618"/>
      <c r="O17" s="1618"/>
      <c r="P17" s="1618"/>
      <c r="Q17" s="1618"/>
      <c r="R17" s="1618"/>
      <c r="S17" s="1618"/>
      <c r="T17" s="1618"/>
      <c r="U17" s="1618"/>
      <c r="V17" s="1619"/>
    </row>
    <row r="18" spans="1:22" ht="21" customHeight="1" x14ac:dyDescent="0.2">
      <c r="A18" s="616">
        <v>10</v>
      </c>
      <c r="B18" s="337" t="s">
        <v>391</v>
      </c>
      <c r="C18" s="1617"/>
      <c r="D18" s="1618"/>
      <c r="E18" s="1618"/>
      <c r="F18" s="1618"/>
      <c r="G18" s="1618"/>
      <c r="H18" s="1618"/>
      <c r="I18" s="1618"/>
      <c r="J18" s="1618"/>
      <c r="K18" s="1618"/>
      <c r="L18" s="1618"/>
      <c r="M18" s="1618"/>
      <c r="N18" s="1618"/>
      <c r="O18" s="1618"/>
      <c r="P18" s="1618"/>
      <c r="Q18" s="1618"/>
      <c r="R18" s="1618"/>
      <c r="S18" s="1618"/>
      <c r="T18" s="1618"/>
      <c r="U18" s="1618"/>
      <c r="V18" s="1619"/>
    </row>
    <row r="19" spans="1:22" ht="21" customHeight="1" x14ac:dyDescent="0.2">
      <c r="A19" s="616">
        <v>11</v>
      </c>
      <c r="B19" s="337" t="s">
        <v>392</v>
      </c>
      <c r="C19" s="1617"/>
      <c r="D19" s="1618"/>
      <c r="E19" s="1618"/>
      <c r="F19" s="1618"/>
      <c r="G19" s="1618"/>
      <c r="H19" s="1618"/>
      <c r="I19" s="1618"/>
      <c r="J19" s="1618"/>
      <c r="K19" s="1618"/>
      <c r="L19" s="1618"/>
      <c r="M19" s="1618"/>
      <c r="N19" s="1618"/>
      <c r="O19" s="1618"/>
      <c r="P19" s="1618"/>
      <c r="Q19" s="1618"/>
      <c r="R19" s="1618"/>
      <c r="S19" s="1618"/>
      <c r="T19" s="1618"/>
      <c r="U19" s="1618"/>
      <c r="V19" s="1619"/>
    </row>
    <row r="20" spans="1:22" ht="21" customHeight="1" x14ac:dyDescent="0.2">
      <c r="A20" s="616">
        <v>12</v>
      </c>
      <c r="B20" s="337" t="s">
        <v>393</v>
      </c>
      <c r="C20" s="1617"/>
      <c r="D20" s="1618"/>
      <c r="E20" s="1618"/>
      <c r="F20" s="1618"/>
      <c r="G20" s="1618"/>
      <c r="H20" s="1618"/>
      <c r="I20" s="1618"/>
      <c r="J20" s="1618"/>
      <c r="K20" s="1618"/>
      <c r="L20" s="1618"/>
      <c r="M20" s="1618"/>
      <c r="N20" s="1618"/>
      <c r="O20" s="1618"/>
      <c r="P20" s="1618"/>
      <c r="Q20" s="1618"/>
      <c r="R20" s="1618"/>
      <c r="S20" s="1618"/>
      <c r="T20" s="1618"/>
      <c r="U20" s="1618"/>
      <c r="V20" s="1619"/>
    </row>
    <row r="21" spans="1:22" ht="21" customHeight="1" x14ac:dyDescent="0.2">
      <c r="A21" s="616">
        <v>13</v>
      </c>
      <c r="B21" s="337" t="s">
        <v>394</v>
      </c>
      <c r="C21" s="1620"/>
      <c r="D21" s="1621"/>
      <c r="E21" s="1621"/>
      <c r="F21" s="1621"/>
      <c r="G21" s="1621"/>
      <c r="H21" s="1621"/>
      <c r="I21" s="1621"/>
      <c r="J21" s="1621"/>
      <c r="K21" s="1621"/>
      <c r="L21" s="1621"/>
      <c r="M21" s="1621"/>
      <c r="N21" s="1621"/>
      <c r="O21" s="1621"/>
      <c r="P21" s="1621"/>
      <c r="Q21" s="1621"/>
      <c r="R21" s="1621"/>
      <c r="S21" s="1621"/>
      <c r="T21" s="1621"/>
      <c r="U21" s="1621"/>
      <c r="V21" s="1622"/>
    </row>
    <row r="22" spans="1:22" ht="21" customHeight="1" x14ac:dyDescent="0.2">
      <c r="A22" s="616" t="s">
        <v>18</v>
      </c>
      <c r="B22" s="206"/>
      <c r="C22" s="246"/>
      <c r="D22" s="1623"/>
      <c r="E22" s="1624"/>
      <c r="F22" s="1625"/>
      <c r="G22" s="246"/>
      <c r="H22" s="246"/>
      <c r="I22" s="246"/>
      <c r="J22" s="246"/>
      <c r="K22" s="246"/>
      <c r="L22" s="246"/>
      <c r="M22" s="246"/>
      <c r="N22" s="246"/>
      <c r="O22" s="246"/>
      <c r="P22" s="246"/>
      <c r="Q22" s="246"/>
      <c r="R22" s="246"/>
      <c r="S22" s="14"/>
      <c r="T22" s="14"/>
      <c r="U22" s="14"/>
      <c r="V22" s="19"/>
    </row>
    <row r="23" spans="1:22" x14ac:dyDescent="0.2">
      <c r="A23" s="16"/>
      <c r="B23" s="16"/>
      <c r="C23" s="16"/>
      <c r="D23" s="16"/>
      <c r="E23" s="16"/>
    </row>
    <row r="24" spans="1:22" x14ac:dyDescent="0.2">
      <c r="A24" s="327" t="s">
        <v>7</v>
      </c>
      <c r="B24" s="328"/>
      <c r="C24" s="328"/>
      <c r="D24" s="329"/>
      <c r="E24" s="508"/>
      <c r="F24" s="508"/>
      <c r="G24" s="508"/>
      <c r="H24" s="508"/>
      <c r="I24" s="508"/>
      <c r="J24" s="508"/>
      <c r="K24" s="508"/>
      <c r="L24" s="508"/>
      <c r="M24" s="508"/>
      <c r="N24" s="508"/>
      <c r="O24" s="508"/>
      <c r="P24" s="508"/>
      <c r="Q24" s="508"/>
      <c r="R24" s="508"/>
    </row>
    <row r="25" spans="1:22" x14ac:dyDescent="0.2">
      <c r="A25" s="331" t="s">
        <v>8</v>
      </c>
      <c r="B25" s="331"/>
      <c r="C25" s="331"/>
      <c r="D25" s="330"/>
      <c r="E25" s="508"/>
      <c r="F25" s="508"/>
      <c r="G25" s="508"/>
      <c r="H25" s="508"/>
      <c r="I25" s="508"/>
      <c r="J25" s="508"/>
      <c r="K25" s="508"/>
      <c r="L25" s="508"/>
      <c r="M25" s="508"/>
      <c r="N25" s="508"/>
      <c r="O25" s="508"/>
      <c r="P25" s="508"/>
      <c r="Q25" s="508"/>
      <c r="R25" s="508"/>
    </row>
    <row r="26" spans="1:22" x14ac:dyDescent="0.2">
      <c r="A26" s="331" t="s">
        <v>9</v>
      </c>
      <c r="B26" s="331"/>
      <c r="C26" s="331"/>
      <c r="D26" s="330"/>
      <c r="E26" s="508"/>
      <c r="F26" s="508"/>
      <c r="G26" s="508"/>
      <c r="H26" s="508"/>
      <c r="I26" s="508"/>
      <c r="J26" s="508"/>
      <c r="K26" s="508"/>
      <c r="L26" s="508"/>
      <c r="M26" s="508"/>
      <c r="N26" s="508"/>
      <c r="O26" s="508"/>
      <c r="P26" s="508"/>
      <c r="Q26" s="508"/>
      <c r="R26" s="508"/>
    </row>
    <row r="27" spans="1:22" x14ac:dyDescent="0.2">
      <c r="A27" s="1611" t="s">
        <v>231</v>
      </c>
      <c r="B27" s="1611"/>
      <c r="C27" s="1611"/>
      <c r="D27" s="1611"/>
      <c r="E27" s="508"/>
      <c r="F27" s="508"/>
      <c r="G27" s="508"/>
      <c r="H27" s="508"/>
      <c r="I27" s="508"/>
      <c r="J27" s="508"/>
      <c r="K27" s="508"/>
      <c r="L27" s="508"/>
      <c r="M27" s="508"/>
      <c r="N27" s="508"/>
      <c r="O27" s="508"/>
      <c r="P27" s="508"/>
      <c r="Q27" s="508"/>
      <c r="R27" s="508"/>
    </row>
    <row r="28" spans="1:22" x14ac:dyDescent="0.2">
      <c r="A28" s="508"/>
      <c r="B28" s="508"/>
      <c r="C28" s="508"/>
      <c r="D28" s="508"/>
      <c r="E28" s="508"/>
      <c r="F28" s="508"/>
      <c r="G28" s="508"/>
      <c r="H28" s="508"/>
      <c r="I28" s="508"/>
      <c r="J28" s="508"/>
      <c r="K28" s="508"/>
      <c r="L28" s="508"/>
      <c r="M28" s="508"/>
      <c r="N28" s="508"/>
      <c r="O28" s="508"/>
      <c r="P28" s="508"/>
      <c r="Q28" s="508"/>
      <c r="R28" s="508"/>
    </row>
    <row r="29" spans="1:22" x14ac:dyDescent="0.2">
      <c r="A29" s="508"/>
      <c r="B29" s="508"/>
      <c r="C29" s="508"/>
      <c r="D29" s="508"/>
      <c r="E29" s="508"/>
      <c r="F29" s="508"/>
      <c r="G29" s="508"/>
      <c r="H29" s="508"/>
      <c r="I29" s="508"/>
      <c r="J29" s="508"/>
      <c r="K29" s="508"/>
      <c r="L29" s="508"/>
      <c r="M29" s="508"/>
      <c r="N29" s="508"/>
      <c r="O29" s="508"/>
      <c r="P29" s="508"/>
      <c r="Q29" s="508"/>
      <c r="R29" s="508"/>
    </row>
    <row r="30" spans="1:22" x14ac:dyDescent="0.2">
      <c r="A30" s="508"/>
      <c r="B30" s="508"/>
      <c r="C30" s="508"/>
      <c r="D30" s="508"/>
      <c r="E30" s="508"/>
      <c r="F30" s="508"/>
      <c r="G30" s="508"/>
      <c r="H30" s="508"/>
      <c r="I30" s="508"/>
      <c r="J30" s="508"/>
      <c r="K30" s="508"/>
      <c r="L30" s="508"/>
      <c r="M30" s="508"/>
      <c r="N30" s="508"/>
      <c r="O30" s="508"/>
      <c r="P30" s="508"/>
      <c r="Q30" s="508"/>
      <c r="R30" s="508"/>
    </row>
    <row r="31" spans="1:22" x14ac:dyDescent="0.2">
      <c r="A31" s="508"/>
      <c r="B31" s="508"/>
      <c r="C31" s="508"/>
      <c r="D31" s="508"/>
      <c r="E31" s="508"/>
      <c r="F31" s="508"/>
      <c r="G31" s="508"/>
      <c r="H31" s="508"/>
      <c r="I31" s="508"/>
      <c r="J31" s="508"/>
      <c r="K31" s="508"/>
      <c r="L31" s="508"/>
      <c r="M31" s="508"/>
      <c r="N31" s="508"/>
      <c r="O31" s="508"/>
      <c r="P31" s="508"/>
      <c r="Q31" s="508"/>
      <c r="R31" s="508"/>
    </row>
    <row r="32" spans="1:22" x14ac:dyDescent="0.2">
      <c r="A32" s="508"/>
      <c r="B32" s="508"/>
      <c r="C32" s="508"/>
      <c r="D32" s="508"/>
      <c r="E32" s="508"/>
      <c r="F32" s="508"/>
      <c r="G32" s="508"/>
      <c r="H32" s="508"/>
      <c r="I32" s="508"/>
      <c r="J32" s="508"/>
      <c r="K32" s="508"/>
      <c r="L32" s="508"/>
      <c r="M32" s="508"/>
      <c r="N32" s="508"/>
      <c r="O32" s="508"/>
      <c r="P32" s="508"/>
      <c r="Q32" s="508"/>
      <c r="R32" s="508"/>
    </row>
    <row r="33" spans="1:18" x14ac:dyDescent="0.2">
      <c r="A33" s="11"/>
      <c r="B33" s="11"/>
      <c r="C33" s="11"/>
    </row>
    <row r="34" spans="1:18" x14ac:dyDescent="0.2">
      <c r="A34" s="11" t="s">
        <v>11</v>
      </c>
      <c r="D34" s="11"/>
      <c r="E34" s="11"/>
      <c r="H34" s="11"/>
      <c r="I34" s="11"/>
      <c r="J34" s="11"/>
      <c r="K34" s="11"/>
      <c r="L34" s="11"/>
      <c r="M34" s="11"/>
      <c r="N34" s="11"/>
      <c r="O34" s="11"/>
      <c r="P34" s="11"/>
      <c r="Q34" s="1302" t="s">
        <v>12</v>
      </c>
      <c r="R34" s="1302"/>
    </row>
    <row r="35" spans="1:18" ht="12.75" customHeight="1" x14ac:dyDescent="0.2">
      <c r="G35" s="11"/>
      <c r="H35" s="1610" t="s">
        <v>13</v>
      </c>
      <c r="I35" s="1610"/>
      <c r="J35" s="1610"/>
      <c r="K35" s="1610"/>
      <c r="L35" s="1610"/>
      <c r="M35" s="1610"/>
      <c r="N35" s="1610"/>
      <c r="O35" s="1610"/>
      <c r="P35" s="1610"/>
      <c r="Q35" s="1610"/>
      <c r="R35" s="1610"/>
    </row>
    <row r="36" spans="1:18" ht="12.75" customHeight="1" x14ac:dyDescent="0.2">
      <c r="G36" s="1610" t="s">
        <v>87</v>
      </c>
      <c r="H36" s="1610"/>
      <c r="I36" s="1610"/>
      <c r="J36" s="1610"/>
      <c r="K36" s="1610"/>
      <c r="L36" s="1610"/>
      <c r="M36" s="1610"/>
      <c r="N36" s="1610"/>
      <c r="O36" s="1610"/>
      <c r="P36" s="1610"/>
      <c r="Q36" s="1610"/>
      <c r="R36" s="1610"/>
    </row>
    <row r="37" spans="1:18" x14ac:dyDescent="0.2">
      <c r="A37" s="11"/>
      <c r="B37" s="11"/>
      <c r="H37" s="11"/>
      <c r="I37" s="11"/>
      <c r="J37" s="11"/>
      <c r="K37" s="11"/>
      <c r="L37" s="11"/>
      <c r="M37" s="11"/>
      <c r="N37" s="11"/>
      <c r="O37" s="11"/>
      <c r="P37" s="11"/>
      <c r="Q37" s="11"/>
      <c r="R37" s="11" t="s">
        <v>84</v>
      </c>
    </row>
    <row r="39" spans="1:18" x14ac:dyDescent="0.2">
      <c r="A39" s="1298"/>
      <c r="B39" s="1298"/>
      <c r="C39" s="1298"/>
      <c r="D39" s="1298"/>
      <c r="E39" s="1298"/>
      <c r="F39" s="1298"/>
      <c r="G39" s="1298"/>
      <c r="H39" s="1298"/>
      <c r="I39" s="1298"/>
      <c r="J39" s="1298"/>
      <c r="K39" s="1298"/>
      <c r="L39" s="1298"/>
      <c r="M39" s="1298"/>
      <c r="N39" s="1298"/>
      <c r="O39" s="1298"/>
      <c r="P39" s="1298"/>
      <c r="Q39" s="1298"/>
      <c r="R39" s="1298"/>
    </row>
  </sheetData>
  <mergeCells count="23">
    <mergeCell ref="D1:G1"/>
    <mergeCell ref="U1:V1"/>
    <mergeCell ref="A5:C5"/>
    <mergeCell ref="I5:R5"/>
    <mergeCell ref="A6:A7"/>
    <mergeCell ref="B6:B7"/>
    <mergeCell ref="D6:F7"/>
    <mergeCell ref="G6:J6"/>
    <mergeCell ref="K6:N6"/>
    <mergeCell ref="C6:C7"/>
    <mergeCell ref="U6:V6"/>
    <mergeCell ref="A4:V4"/>
    <mergeCell ref="O6:T6"/>
    <mergeCell ref="A3:V3"/>
    <mergeCell ref="A2:V2"/>
    <mergeCell ref="D8:F8"/>
    <mergeCell ref="G36:R36"/>
    <mergeCell ref="H35:R35"/>
    <mergeCell ref="A39:R39"/>
    <mergeCell ref="Q34:R34"/>
    <mergeCell ref="A27:D27"/>
    <mergeCell ref="C9:V21"/>
    <mergeCell ref="D22:F22"/>
  </mergeCells>
  <printOptions horizontalCentered="1"/>
  <pageMargins left="0.22" right="0.18" top="0.23622047244094491" bottom="0" header="0.31496062992125984" footer="0.31496062992125984"/>
  <pageSetup paperSize="9" scale="71"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pageSetUpPr fitToPage="1"/>
  </sheetPr>
  <dimension ref="A1:V39"/>
  <sheetViews>
    <sheetView view="pageBreakPreview" zoomScale="90" zoomScaleSheetLayoutView="90" workbookViewId="0">
      <selection activeCell="C9" sqref="C9:V21"/>
    </sheetView>
  </sheetViews>
  <sheetFormatPr defaultRowHeight="12.75" x14ac:dyDescent="0.2"/>
  <cols>
    <col min="1" max="1" width="6.5703125" style="623" customWidth="1"/>
    <col min="2" max="2" width="15.42578125" style="623" customWidth="1"/>
    <col min="3" max="3" width="17.85546875" style="623" customWidth="1"/>
    <col min="4" max="4" width="10.85546875" style="623" customWidth="1"/>
    <col min="5" max="5" width="4.5703125" style="623" customWidth="1"/>
    <col min="6" max="6" width="0.28515625" style="623" hidden="1" customWidth="1"/>
    <col min="7" max="7" width="8.7109375" style="623" customWidth="1"/>
    <col min="8" max="8" width="8" style="623" customWidth="1"/>
    <col min="9" max="14" width="8.140625" style="623" customWidth="1"/>
    <col min="15" max="20" width="10" style="623" customWidth="1"/>
    <col min="21" max="21" width="11.7109375" style="623" customWidth="1"/>
    <col min="22" max="22" width="14.28515625" style="623" customWidth="1"/>
    <col min="23" max="16384" width="9.140625" style="623"/>
  </cols>
  <sheetData>
    <row r="1" spans="1:22" ht="15" x14ac:dyDescent="0.2">
      <c r="D1" s="1191"/>
      <c r="E1" s="1191"/>
      <c r="F1" s="1191"/>
      <c r="G1" s="1191"/>
      <c r="U1" s="1377" t="s">
        <v>669</v>
      </c>
      <c r="V1" s="1377"/>
    </row>
    <row r="2" spans="1:22" ht="15.75" x14ac:dyDescent="0.25">
      <c r="A2" s="1273" t="s">
        <v>0</v>
      </c>
      <c r="B2" s="1273"/>
      <c r="C2" s="1273"/>
      <c r="D2" s="1273"/>
      <c r="E2" s="1273"/>
      <c r="F2" s="1273"/>
      <c r="G2" s="1273"/>
      <c r="H2" s="1273"/>
      <c r="I2" s="1273"/>
      <c r="J2" s="1273"/>
      <c r="K2" s="1273"/>
      <c r="L2" s="1273"/>
      <c r="M2" s="1273"/>
      <c r="N2" s="1273"/>
      <c r="O2" s="1273"/>
      <c r="P2" s="1273"/>
      <c r="Q2" s="1273"/>
      <c r="R2" s="1273"/>
      <c r="S2" s="1273"/>
      <c r="T2" s="1273"/>
      <c r="U2" s="1273"/>
      <c r="V2" s="1273"/>
    </row>
    <row r="3" spans="1:22" ht="15.75" x14ac:dyDescent="0.25">
      <c r="A3" s="1273" t="s">
        <v>985</v>
      </c>
      <c r="B3" s="1273"/>
      <c r="C3" s="1273"/>
      <c r="D3" s="1273"/>
      <c r="E3" s="1273"/>
      <c r="F3" s="1273"/>
      <c r="G3" s="1273"/>
      <c r="H3" s="1273"/>
      <c r="I3" s="1273"/>
      <c r="J3" s="1273"/>
      <c r="K3" s="1273"/>
      <c r="L3" s="1273"/>
      <c r="M3" s="1273"/>
      <c r="N3" s="1273"/>
      <c r="O3" s="1273"/>
      <c r="P3" s="1273"/>
      <c r="Q3" s="1273"/>
      <c r="R3" s="1273"/>
      <c r="S3" s="1273"/>
      <c r="T3" s="1273"/>
      <c r="U3" s="1273"/>
      <c r="V3" s="1273"/>
    </row>
    <row r="4" spans="1:22" s="48" customFormat="1" ht="15.75" customHeight="1" x14ac:dyDescent="0.25">
      <c r="A4" s="1331" t="s">
        <v>1037</v>
      </c>
      <c r="B4" s="1331"/>
      <c r="C4" s="1331"/>
      <c r="D4" s="1331"/>
      <c r="E4" s="1331"/>
      <c r="F4" s="1331"/>
      <c r="G4" s="1331"/>
      <c r="H4" s="1331"/>
      <c r="I4" s="1331"/>
      <c r="J4" s="1331"/>
      <c r="K4" s="1331"/>
      <c r="L4" s="1331"/>
      <c r="M4" s="1331"/>
      <c r="N4" s="1331"/>
      <c r="O4" s="1331"/>
      <c r="P4" s="1331"/>
      <c r="Q4" s="1331"/>
      <c r="R4" s="1331"/>
      <c r="S4" s="1331"/>
      <c r="T4" s="1331"/>
      <c r="U4" s="1331"/>
      <c r="V4" s="1331"/>
    </row>
    <row r="5" spans="1:22" ht="21.75" customHeight="1" x14ac:dyDescent="0.2">
      <c r="A5" s="1378" t="s">
        <v>452</v>
      </c>
      <c r="B5" s="1378"/>
      <c r="C5" s="1378"/>
      <c r="D5" s="624"/>
      <c r="E5" s="624"/>
      <c r="I5" s="1626"/>
      <c r="J5" s="1626"/>
      <c r="K5" s="1626"/>
      <c r="L5" s="1626"/>
      <c r="M5" s="1626"/>
      <c r="N5" s="1626"/>
      <c r="O5" s="1626"/>
      <c r="P5" s="1626"/>
      <c r="Q5" s="1626"/>
      <c r="R5" s="1626"/>
    </row>
    <row r="6" spans="1:22" ht="30.75" customHeight="1" x14ac:dyDescent="0.2">
      <c r="A6" s="1282" t="s">
        <v>2</v>
      </c>
      <c r="B6" s="1282" t="s">
        <v>3</v>
      </c>
      <c r="C6" s="1282" t="s">
        <v>665</v>
      </c>
      <c r="D6" s="1361" t="s">
        <v>85</v>
      </c>
      <c r="E6" s="1362"/>
      <c r="F6" s="1363"/>
      <c r="G6" s="1305" t="s">
        <v>86</v>
      </c>
      <c r="H6" s="1306"/>
      <c r="I6" s="1306"/>
      <c r="J6" s="1307"/>
      <c r="K6" s="1305" t="s">
        <v>95</v>
      </c>
      <c r="L6" s="1306"/>
      <c r="M6" s="1306"/>
      <c r="N6" s="1307"/>
      <c r="O6" s="1280" t="s">
        <v>740</v>
      </c>
      <c r="P6" s="1280"/>
      <c r="Q6" s="1280"/>
      <c r="R6" s="1280"/>
      <c r="S6" s="1280"/>
      <c r="T6" s="1280"/>
      <c r="U6" s="1607" t="s">
        <v>780</v>
      </c>
      <c r="V6" s="1607"/>
    </row>
    <row r="7" spans="1:22" ht="45.75" customHeight="1" x14ac:dyDescent="0.2">
      <c r="A7" s="1283"/>
      <c r="B7" s="1283"/>
      <c r="C7" s="1283"/>
      <c r="D7" s="1526"/>
      <c r="E7" s="1627"/>
      <c r="F7" s="1628"/>
      <c r="G7" s="625" t="s">
        <v>194</v>
      </c>
      <c r="H7" s="625" t="s">
        <v>119</v>
      </c>
      <c r="I7" s="625" t="s">
        <v>120</v>
      </c>
      <c r="J7" s="278" t="s">
        <v>508</v>
      </c>
      <c r="K7" s="625" t="s">
        <v>147</v>
      </c>
      <c r="L7" s="625" t="s">
        <v>148</v>
      </c>
      <c r="M7" s="625" t="s">
        <v>149</v>
      </c>
      <c r="N7" s="278" t="s">
        <v>508</v>
      </c>
      <c r="O7" s="625" t="s">
        <v>734</v>
      </c>
      <c r="P7" s="625" t="s">
        <v>739</v>
      </c>
      <c r="Q7" s="625" t="s">
        <v>737</v>
      </c>
      <c r="R7" s="625" t="s">
        <v>738</v>
      </c>
      <c r="S7" s="625" t="s">
        <v>735</v>
      </c>
      <c r="T7" s="625" t="s">
        <v>736</v>
      </c>
      <c r="U7" s="727" t="s">
        <v>781</v>
      </c>
      <c r="V7" s="727" t="s">
        <v>782</v>
      </c>
    </row>
    <row r="8" spans="1:22" s="11" customFormat="1" ht="19.5" customHeight="1" x14ac:dyDescent="0.2">
      <c r="A8" s="622">
        <v>1</v>
      </c>
      <c r="B8" s="622">
        <v>2</v>
      </c>
      <c r="C8" s="622">
        <v>3</v>
      </c>
      <c r="D8" s="1305">
        <v>4</v>
      </c>
      <c r="E8" s="1306"/>
      <c r="F8" s="1307"/>
      <c r="G8" s="622">
        <v>5</v>
      </c>
      <c r="H8" s="622">
        <v>6</v>
      </c>
      <c r="I8" s="622">
        <v>7</v>
      </c>
      <c r="J8" s="622">
        <v>8</v>
      </c>
      <c r="K8" s="622">
        <v>9</v>
      </c>
      <c r="L8" s="622">
        <v>10</v>
      </c>
      <c r="M8" s="622">
        <v>11</v>
      </c>
      <c r="N8" s="622">
        <v>12</v>
      </c>
      <c r="O8" s="622">
        <v>13</v>
      </c>
      <c r="P8" s="622">
        <v>14</v>
      </c>
      <c r="Q8" s="622">
        <v>15</v>
      </c>
      <c r="R8" s="622">
        <v>16</v>
      </c>
      <c r="S8" s="622">
        <v>17</v>
      </c>
      <c r="T8" s="622">
        <v>18</v>
      </c>
      <c r="U8" s="728">
        <v>19</v>
      </c>
      <c r="V8" s="728">
        <v>20</v>
      </c>
    </row>
    <row r="9" spans="1:22" ht="21" customHeight="1" x14ac:dyDescent="0.2">
      <c r="A9" s="621">
        <v>1</v>
      </c>
      <c r="B9" s="337" t="s">
        <v>382</v>
      </c>
      <c r="C9" s="1614" t="s">
        <v>396</v>
      </c>
      <c r="D9" s="1615"/>
      <c r="E9" s="1615"/>
      <c r="F9" s="1615"/>
      <c r="G9" s="1615"/>
      <c r="H9" s="1615"/>
      <c r="I9" s="1615"/>
      <c r="J9" s="1615"/>
      <c r="K9" s="1615"/>
      <c r="L9" s="1615"/>
      <c r="M9" s="1615"/>
      <c r="N9" s="1615"/>
      <c r="O9" s="1615"/>
      <c r="P9" s="1615"/>
      <c r="Q9" s="1615"/>
      <c r="R9" s="1615"/>
      <c r="S9" s="1615"/>
      <c r="T9" s="1615"/>
      <c r="U9" s="1615"/>
      <c r="V9" s="1616"/>
    </row>
    <row r="10" spans="1:22" ht="21" customHeight="1" x14ac:dyDescent="0.2">
      <c r="A10" s="621">
        <v>2</v>
      </c>
      <c r="B10" s="337" t="s">
        <v>383</v>
      </c>
      <c r="C10" s="1617"/>
      <c r="D10" s="1618"/>
      <c r="E10" s="1618"/>
      <c r="F10" s="1618"/>
      <c r="G10" s="1618"/>
      <c r="H10" s="1618"/>
      <c r="I10" s="1618"/>
      <c r="J10" s="1618"/>
      <c r="K10" s="1618"/>
      <c r="L10" s="1618"/>
      <c r="M10" s="1618"/>
      <c r="N10" s="1618"/>
      <c r="O10" s="1618"/>
      <c r="P10" s="1618"/>
      <c r="Q10" s="1618"/>
      <c r="R10" s="1618"/>
      <c r="S10" s="1618"/>
      <c r="T10" s="1618"/>
      <c r="U10" s="1618"/>
      <c r="V10" s="1619"/>
    </row>
    <row r="11" spans="1:22" ht="21" customHeight="1" x14ac:dyDescent="0.2">
      <c r="A11" s="621">
        <v>3</v>
      </c>
      <c r="B11" s="337" t="s">
        <v>384</v>
      </c>
      <c r="C11" s="1617"/>
      <c r="D11" s="1618"/>
      <c r="E11" s="1618"/>
      <c r="F11" s="1618"/>
      <c r="G11" s="1618"/>
      <c r="H11" s="1618"/>
      <c r="I11" s="1618"/>
      <c r="J11" s="1618"/>
      <c r="K11" s="1618"/>
      <c r="L11" s="1618"/>
      <c r="M11" s="1618"/>
      <c r="N11" s="1618"/>
      <c r="O11" s="1618"/>
      <c r="P11" s="1618"/>
      <c r="Q11" s="1618"/>
      <c r="R11" s="1618"/>
      <c r="S11" s="1618"/>
      <c r="T11" s="1618"/>
      <c r="U11" s="1618"/>
      <c r="V11" s="1619"/>
    </row>
    <row r="12" spans="1:22" ht="21" customHeight="1" x14ac:dyDescent="0.2">
      <c r="A12" s="621">
        <v>4</v>
      </c>
      <c r="B12" s="337" t="s">
        <v>385</v>
      </c>
      <c r="C12" s="1617"/>
      <c r="D12" s="1618"/>
      <c r="E12" s="1618"/>
      <c r="F12" s="1618"/>
      <c r="G12" s="1618"/>
      <c r="H12" s="1618"/>
      <c r="I12" s="1618"/>
      <c r="J12" s="1618"/>
      <c r="K12" s="1618"/>
      <c r="L12" s="1618"/>
      <c r="M12" s="1618"/>
      <c r="N12" s="1618"/>
      <c r="O12" s="1618"/>
      <c r="P12" s="1618"/>
      <c r="Q12" s="1618"/>
      <c r="R12" s="1618"/>
      <c r="S12" s="1618"/>
      <c r="T12" s="1618"/>
      <c r="U12" s="1618"/>
      <c r="V12" s="1619"/>
    </row>
    <row r="13" spans="1:22" ht="21" customHeight="1" x14ac:dyDescent="0.2">
      <c r="A13" s="621">
        <v>5</v>
      </c>
      <c r="B13" s="338" t="s">
        <v>386</v>
      </c>
      <c r="C13" s="1617"/>
      <c r="D13" s="1618"/>
      <c r="E13" s="1618"/>
      <c r="F13" s="1618"/>
      <c r="G13" s="1618"/>
      <c r="H13" s="1618"/>
      <c r="I13" s="1618"/>
      <c r="J13" s="1618"/>
      <c r="K13" s="1618"/>
      <c r="L13" s="1618"/>
      <c r="M13" s="1618"/>
      <c r="N13" s="1618"/>
      <c r="O13" s="1618"/>
      <c r="P13" s="1618"/>
      <c r="Q13" s="1618"/>
      <c r="R13" s="1618"/>
      <c r="S13" s="1618"/>
      <c r="T13" s="1618"/>
      <c r="U13" s="1618"/>
      <c r="V13" s="1619"/>
    </row>
    <row r="14" spans="1:22" ht="21" customHeight="1" x14ac:dyDescent="0.2">
      <c r="A14" s="621">
        <v>6</v>
      </c>
      <c r="B14" s="337" t="s">
        <v>387</v>
      </c>
      <c r="C14" s="1617"/>
      <c r="D14" s="1618"/>
      <c r="E14" s="1618"/>
      <c r="F14" s="1618"/>
      <c r="G14" s="1618"/>
      <c r="H14" s="1618"/>
      <c r="I14" s="1618"/>
      <c r="J14" s="1618"/>
      <c r="K14" s="1618"/>
      <c r="L14" s="1618"/>
      <c r="M14" s="1618"/>
      <c r="N14" s="1618"/>
      <c r="O14" s="1618"/>
      <c r="P14" s="1618"/>
      <c r="Q14" s="1618"/>
      <c r="R14" s="1618"/>
      <c r="S14" s="1618"/>
      <c r="T14" s="1618"/>
      <c r="U14" s="1618"/>
      <c r="V14" s="1619"/>
    </row>
    <row r="15" spans="1:22" ht="21" customHeight="1" x14ac:dyDescent="0.2">
      <c r="A15" s="621">
        <v>7</v>
      </c>
      <c r="B15" s="338" t="s">
        <v>388</v>
      </c>
      <c r="C15" s="1617"/>
      <c r="D15" s="1618"/>
      <c r="E15" s="1618"/>
      <c r="F15" s="1618"/>
      <c r="G15" s="1618"/>
      <c r="H15" s="1618"/>
      <c r="I15" s="1618"/>
      <c r="J15" s="1618"/>
      <c r="K15" s="1618"/>
      <c r="L15" s="1618"/>
      <c r="M15" s="1618"/>
      <c r="N15" s="1618"/>
      <c r="O15" s="1618"/>
      <c r="P15" s="1618"/>
      <c r="Q15" s="1618"/>
      <c r="R15" s="1618"/>
      <c r="S15" s="1618"/>
      <c r="T15" s="1618"/>
      <c r="U15" s="1618"/>
      <c r="V15" s="1619"/>
    </row>
    <row r="16" spans="1:22" ht="21" customHeight="1" x14ac:dyDescent="0.2">
      <c r="A16" s="621">
        <v>8</v>
      </c>
      <c r="B16" s="337" t="s">
        <v>389</v>
      </c>
      <c r="C16" s="1617"/>
      <c r="D16" s="1618"/>
      <c r="E16" s="1618"/>
      <c r="F16" s="1618"/>
      <c r="G16" s="1618"/>
      <c r="H16" s="1618"/>
      <c r="I16" s="1618"/>
      <c r="J16" s="1618"/>
      <c r="K16" s="1618"/>
      <c r="L16" s="1618"/>
      <c r="M16" s="1618"/>
      <c r="N16" s="1618"/>
      <c r="O16" s="1618"/>
      <c r="P16" s="1618"/>
      <c r="Q16" s="1618"/>
      <c r="R16" s="1618"/>
      <c r="S16" s="1618"/>
      <c r="T16" s="1618"/>
      <c r="U16" s="1618"/>
      <c r="V16" s="1619"/>
    </row>
    <row r="17" spans="1:22" ht="21" customHeight="1" x14ac:dyDescent="0.2">
      <c r="A17" s="621">
        <v>9</v>
      </c>
      <c r="B17" s="337" t="s">
        <v>390</v>
      </c>
      <c r="C17" s="1617"/>
      <c r="D17" s="1618"/>
      <c r="E17" s="1618"/>
      <c r="F17" s="1618"/>
      <c r="G17" s="1618"/>
      <c r="H17" s="1618"/>
      <c r="I17" s="1618"/>
      <c r="J17" s="1618"/>
      <c r="K17" s="1618"/>
      <c r="L17" s="1618"/>
      <c r="M17" s="1618"/>
      <c r="N17" s="1618"/>
      <c r="O17" s="1618"/>
      <c r="P17" s="1618"/>
      <c r="Q17" s="1618"/>
      <c r="R17" s="1618"/>
      <c r="S17" s="1618"/>
      <c r="T17" s="1618"/>
      <c r="U17" s="1618"/>
      <c r="V17" s="1619"/>
    </row>
    <row r="18" spans="1:22" ht="21" customHeight="1" x14ac:dyDescent="0.2">
      <c r="A18" s="621">
        <v>10</v>
      </c>
      <c r="B18" s="337" t="s">
        <v>391</v>
      </c>
      <c r="C18" s="1617"/>
      <c r="D18" s="1618"/>
      <c r="E18" s="1618"/>
      <c r="F18" s="1618"/>
      <c r="G18" s="1618"/>
      <c r="H18" s="1618"/>
      <c r="I18" s="1618"/>
      <c r="J18" s="1618"/>
      <c r="K18" s="1618"/>
      <c r="L18" s="1618"/>
      <c r="M18" s="1618"/>
      <c r="N18" s="1618"/>
      <c r="O18" s="1618"/>
      <c r="P18" s="1618"/>
      <c r="Q18" s="1618"/>
      <c r="R18" s="1618"/>
      <c r="S18" s="1618"/>
      <c r="T18" s="1618"/>
      <c r="U18" s="1618"/>
      <c r="V18" s="1619"/>
    </row>
    <row r="19" spans="1:22" ht="21" customHeight="1" x14ac:dyDescent="0.2">
      <c r="A19" s="621">
        <v>11</v>
      </c>
      <c r="B19" s="337" t="s">
        <v>392</v>
      </c>
      <c r="C19" s="1617"/>
      <c r="D19" s="1618"/>
      <c r="E19" s="1618"/>
      <c r="F19" s="1618"/>
      <c r="G19" s="1618"/>
      <c r="H19" s="1618"/>
      <c r="I19" s="1618"/>
      <c r="J19" s="1618"/>
      <c r="K19" s="1618"/>
      <c r="L19" s="1618"/>
      <c r="M19" s="1618"/>
      <c r="N19" s="1618"/>
      <c r="O19" s="1618"/>
      <c r="P19" s="1618"/>
      <c r="Q19" s="1618"/>
      <c r="R19" s="1618"/>
      <c r="S19" s="1618"/>
      <c r="T19" s="1618"/>
      <c r="U19" s="1618"/>
      <c r="V19" s="1619"/>
    </row>
    <row r="20" spans="1:22" ht="21" customHeight="1" x14ac:dyDescent="0.2">
      <c r="A20" s="621">
        <v>12</v>
      </c>
      <c r="B20" s="337" t="s">
        <v>393</v>
      </c>
      <c r="C20" s="1617"/>
      <c r="D20" s="1618"/>
      <c r="E20" s="1618"/>
      <c r="F20" s="1618"/>
      <c r="G20" s="1618"/>
      <c r="H20" s="1618"/>
      <c r="I20" s="1618"/>
      <c r="J20" s="1618"/>
      <c r="K20" s="1618"/>
      <c r="L20" s="1618"/>
      <c r="M20" s="1618"/>
      <c r="N20" s="1618"/>
      <c r="O20" s="1618"/>
      <c r="P20" s="1618"/>
      <c r="Q20" s="1618"/>
      <c r="R20" s="1618"/>
      <c r="S20" s="1618"/>
      <c r="T20" s="1618"/>
      <c r="U20" s="1618"/>
      <c r="V20" s="1619"/>
    </row>
    <row r="21" spans="1:22" ht="21" customHeight="1" x14ac:dyDescent="0.2">
      <c r="A21" s="621">
        <v>13</v>
      </c>
      <c r="B21" s="337" t="s">
        <v>394</v>
      </c>
      <c r="C21" s="1620"/>
      <c r="D21" s="1621"/>
      <c r="E21" s="1621"/>
      <c r="F21" s="1621"/>
      <c r="G21" s="1621"/>
      <c r="H21" s="1621"/>
      <c r="I21" s="1621"/>
      <c r="J21" s="1621"/>
      <c r="K21" s="1621"/>
      <c r="L21" s="1621"/>
      <c r="M21" s="1621"/>
      <c r="N21" s="1621"/>
      <c r="O21" s="1621"/>
      <c r="P21" s="1621"/>
      <c r="Q21" s="1621"/>
      <c r="R21" s="1621"/>
      <c r="S21" s="1621"/>
      <c r="T21" s="1621"/>
      <c r="U21" s="1621"/>
      <c r="V21" s="1622"/>
    </row>
    <row r="22" spans="1:22" ht="21" customHeight="1" x14ac:dyDescent="0.2">
      <c r="A22" s="621" t="s">
        <v>18</v>
      </c>
      <c r="B22" s="206"/>
      <c r="C22" s="246"/>
      <c r="D22" s="1623"/>
      <c r="E22" s="1624"/>
      <c r="F22" s="1625"/>
      <c r="G22" s="246"/>
      <c r="H22" s="246"/>
      <c r="I22" s="246"/>
      <c r="J22" s="246"/>
      <c r="K22" s="246"/>
      <c r="L22" s="246"/>
      <c r="M22" s="246"/>
      <c r="N22" s="246"/>
      <c r="O22" s="246"/>
      <c r="P22" s="246"/>
      <c r="Q22" s="246"/>
      <c r="R22" s="246"/>
      <c r="S22" s="14"/>
      <c r="T22" s="14"/>
      <c r="U22" s="14"/>
      <c r="V22" s="19"/>
    </row>
    <row r="23" spans="1:22" x14ac:dyDescent="0.2">
      <c r="A23" s="16"/>
      <c r="B23" s="16"/>
      <c r="C23" s="16"/>
      <c r="D23" s="16"/>
      <c r="E23" s="16"/>
    </row>
    <row r="24" spans="1:22" x14ac:dyDescent="0.2">
      <c r="A24" s="327" t="s">
        <v>7</v>
      </c>
      <c r="B24" s="328"/>
      <c r="C24" s="328"/>
      <c r="D24" s="329"/>
      <c r="E24" s="508"/>
      <c r="F24" s="508"/>
      <c r="G24" s="508"/>
      <c r="H24" s="508"/>
      <c r="I24" s="508"/>
      <c r="J24" s="508"/>
      <c r="K24" s="508"/>
      <c r="L24" s="508"/>
      <c r="M24" s="508"/>
      <c r="N24" s="508"/>
      <c r="O24" s="508"/>
      <c r="P24" s="508"/>
      <c r="Q24" s="508"/>
      <c r="R24" s="508"/>
    </row>
    <row r="25" spans="1:22" x14ac:dyDescent="0.2">
      <c r="A25" s="331" t="s">
        <v>8</v>
      </c>
      <c r="B25" s="331"/>
      <c r="C25" s="331"/>
      <c r="D25" s="330"/>
      <c r="E25" s="508"/>
      <c r="F25" s="508"/>
      <c r="G25" s="508"/>
      <c r="H25" s="508"/>
      <c r="I25" s="508"/>
      <c r="J25" s="508"/>
      <c r="K25" s="508"/>
      <c r="L25" s="508"/>
      <c r="M25" s="508"/>
      <c r="N25" s="508"/>
      <c r="O25" s="508"/>
      <c r="P25" s="508"/>
      <c r="Q25" s="508"/>
      <c r="R25" s="508"/>
    </row>
    <row r="26" spans="1:22" x14ac:dyDescent="0.2">
      <c r="A26" s="331" t="s">
        <v>9</v>
      </c>
      <c r="B26" s="331"/>
      <c r="C26" s="331"/>
      <c r="D26" s="330"/>
      <c r="E26" s="508"/>
      <c r="F26" s="508"/>
      <c r="G26" s="508"/>
      <c r="H26" s="508"/>
      <c r="I26" s="508"/>
      <c r="J26" s="508"/>
      <c r="K26" s="508"/>
      <c r="L26" s="508"/>
      <c r="M26" s="508"/>
      <c r="N26" s="508"/>
      <c r="O26" s="508"/>
      <c r="P26" s="508"/>
      <c r="Q26" s="508"/>
      <c r="R26" s="508"/>
    </row>
    <row r="27" spans="1:22" x14ac:dyDescent="0.2">
      <c r="A27" s="1611" t="s">
        <v>231</v>
      </c>
      <c r="B27" s="1611"/>
      <c r="C27" s="1611"/>
      <c r="D27" s="1611"/>
      <c r="E27" s="508"/>
      <c r="F27" s="508"/>
      <c r="G27" s="508"/>
      <c r="H27" s="508"/>
      <c r="I27" s="508"/>
      <c r="J27" s="508"/>
      <c r="K27" s="508"/>
      <c r="L27" s="508"/>
      <c r="M27" s="508"/>
      <c r="N27" s="508"/>
      <c r="O27" s="508"/>
      <c r="P27" s="508"/>
      <c r="Q27" s="508"/>
      <c r="R27" s="508"/>
    </row>
    <row r="28" spans="1:22" x14ac:dyDescent="0.2">
      <c r="A28" s="508"/>
      <c r="B28" s="508"/>
      <c r="C28" s="508"/>
      <c r="D28" s="508"/>
      <c r="E28" s="508"/>
      <c r="F28" s="508"/>
      <c r="G28" s="508"/>
      <c r="H28" s="508"/>
      <c r="I28" s="508"/>
      <c r="J28" s="508"/>
      <c r="K28" s="508"/>
      <c r="L28" s="508"/>
      <c r="M28" s="508"/>
      <c r="N28" s="508"/>
      <c r="O28" s="508"/>
      <c r="P28" s="508"/>
      <c r="Q28" s="508"/>
      <c r="R28" s="508"/>
    </row>
    <row r="29" spans="1:22" x14ac:dyDescent="0.2">
      <c r="A29" s="508"/>
      <c r="B29" s="508"/>
      <c r="C29" s="508"/>
      <c r="D29" s="508"/>
      <c r="E29" s="508"/>
      <c r="F29" s="508"/>
      <c r="G29" s="508"/>
      <c r="H29" s="508"/>
      <c r="I29" s="508"/>
      <c r="J29" s="508"/>
      <c r="K29" s="508"/>
      <c r="L29" s="508"/>
      <c r="M29" s="508"/>
      <c r="N29" s="508"/>
      <c r="O29" s="508"/>
      <c r="P29" s="508"/>
      <c r="Q29" s="508"/>
      <c r="R29" s="508"/>
    </row>
    <row r="30" spans="1:22" x14ac:dyDescent="0.2">
      <c r="A30" s="508"/>
      <c r="B30" s="508"/>
      <c r="C30" s="508"/>
      <c r="D30" s="508"/>
      <c r="E30" s="508"/>
      <c r="F30" s="508"/>
      <c r="G30" s="508"/>
      <c r="H30" s="508"/>
      <c r="I30" s="508"/>
      <c r="J30" s="508"/>
      <c r="K30" s="508"/>
      <c r="L30" s="508"/>
      <c r="M30" s="508"/>
      <c r="N30" s="508"/>
      <c r="O30" s="508"/>
      <c r="P30" s="508"/>
      <c r="Q30" s="508"/>
      <c r="R30" s="508"/>
    </row>
    <row r="31" spans="1:22" x14ac:dyDescent="0.2">
      <c r="A31" s="508"/>
      <c r="B31" s="508"/>
      <c r="C31" s="508"/>
      <c r="D31" s="508"/>
      <c r="E31" s="508"/>
      <c r="F31" s="508"/>
      <c r="G31" s="508"/>
      <c r="H31" s="508"/>
      <c r="I31" s="508"/>
      <c r="J31" s="508"/>
      <c r="K31" s="508"/>
      <c r="L31" s="508"/>
      <c r="M31" s="508"/>
      <c r="N31" s="508"/>
      <c r="O31" s="508"/>
      <c r="P31" s="508"/>
      <c r="Q31" s="508"/>
      <c r="R31" s="508"/>
    </row>
    <row r="32" spans="1:22" x14ac:dyDescent="0.2">
      <c r="A32" s="508"/>
      <c r="B32" s="508"/>
      <c r="C32" s="508"/>
      <c r="D32" s="508"/>
      <c r="E32" s="508"/>
      <c r="F32" s="508"/>
      <c r="G32" s="508"/>
      <c r="H32" s="508"/>
      <c r="I32" s="508"/>
      <c r="J32" s="508"/>
      <c r="K32" s="508"/>
      <c r="L32" s="508"/>
      <c r="M32" s="508"/>
      <c r="N32" s="508"/>
      <c r="O32" s="508"/>
      <c r="P32" s="508"/>
      <c r="Q32" s="508"/>
      <c r="R32" s="508"/>
    </row>
    <row r="33" spans="1:18" x14ac:dyDescent="0.2">
      <c r="A33" s="11"/>
      <c r="B33" s="11"/>
      <c r="C33" s="11"/>
    </row>
    <row r="34" spans="1:18" x14ac:dyDescent="0.2">
      <c r="A34" s="11" t="s">
        <v>11</v>
      </c>
      <c r="D34" s="11"/>
      <c r="E34" s="11"/>
      <c r="H34" s="11"/>
      <c r="I34" s="11"/>
      <c r="J34" s="11"/>
      <c r="K34" s="11"/>
      <c r="L34" s="11"/>
      <c r="M34" s="11"/>
      <c r="N34" s="11"/>
      <c r="O34" s="11"/>
      <c r="P34" s="11"/>
      <c r="Q34" s="1302" t="s">
        <v>12</v>
      </c>
      <c r="R34" s="1302"/>
    </row>
    <row r="35" spans="1:18" ht="12.75" customHeight="1" x14ac:dyDescent="0.2">
      <c r="G35" s="11"/>
      <c r="H35" s="1610" t="s">
        <v>13</v>
      </c>
      <c r="I35" s="1610"/>
      <c r="J35" s="1610"/>
      <c r="K35" s="1610"/>
      <c r="L35" s="1610"/>
      <c r="M35" s="1610"/>
      <c r="N35" s="1610"/>
      <c r="O35" s="1610"/>
      <c r="P35" s="1610"/>
      <c r="Q35" s="1610"/>
      <c r="R35" s="1610"/>
    </row>
    <row r="36" spans="1:18" ht="12.75" customHeight="1" x14ac:dyDescent="0.2">
      <c r="G36" s="1610" t="s">
        <v>87</v>
      </c>
      <c r="H36" s="1610"/>
      <c r="I36" s="1610"/>
      <c r="J36" s="1610"/>
      <c r="K36" s="1610"/>
      <c r="L36" s="1610"/>
      <c r="M36" s="1610"/>
      <c r="N36" s="1610"/>
      <c r="O36" s="1610"/>
      <c r="P36" s="1610"/>
      <c r="Q36" s="1610"/>
      <c r="R36" s="1610"/>
    </row>
    <row r="37" spans="1:18" x14ac:dyDescent="0.2">
      <c r="A37" s="11"/>
      <c r="B37" s="11"/>
      <c r="H37" s="11"/>
      <c r="I37" s="11"/>
      <c r="J37" s="11"/>
      <c r="K37" s="11"/>
      <c r="L37" s="11"/>
      <c r="M37" s="11"/>
      <c r="N37" s="11"/>
      <c r="O37" s="11"/>
      <c r="P37" s="11"/>
      <c r="Q37" s="11"/>
      <c r="R37" s="11" t="s">
        <v>84</v>
      </c>
    </row>
    <row r="39" spans="1:18" x14ac:dyDescent="0.2">
      <c r="A39" s="1298"/>
      <c r="B39" s="1298"/>
      <c r="C39" s="1298"/>
      <c r="D39" s="1298"/>
      <c r="E39" s="1298"/>
      <c r="F39" s="1298"/>
      <c r="G39" s="1298"/>
      <c r="H39" s="1298"/>
      <c r="I39" s="1298"/>
      <c r="J39" s="1298"/>
      <c r="K39" s="1298"/>
      <c r="L39" s="1298"/>
      <c r="M39" s="1298"/>
      <c r="N39" s="1298"/>
      <c r="O39" s="1298"/>
      <c r="P39" s="1298"/>
      <c r="Q39" s="1298"/>
      <c r="R39" s="1298"/>
    </row>
  </sheetData>
  <mergeCells count="23">
    <mergeCell ref="D1:G1"/>
    <mergeCell ref="U1:V1"/>
    <mergeCell ref="H35:R35"/>
    <mergeCell ref="G36:R36"/>
    <mergeCell ref="A39:R39"/>
    <mergeCell ref="O6:T6"/>
    <mergeCell ref="D8:F8"/>
    <mergeCell ref="D22:F22"/>
    <mergeCell ref="A27:D27"/>
    <mergeCell ref="Q34:R34"/>
    <mergeCell ref="A6:A7"/>
    <mergeCell ref="B6:B7"/>
    <mergeCell ref="C6:C7"/>
    <mergeCell ref="D6:F7"/>
    <mergeCell ref="G6:J6"/>
    <mergeCell ref="K6:N6"/>
    <mergeCell ref="U6:V6"/>
    <mergeCell ref="C9:V21"/>
    <mergeCell ref="A4:V4"/>
    <mergeCell ref="A3:V3"/>
    <mergeCell ref="A2:V2"/>
    <mergeCell ref="A5:C5"/>
    <mergeCell ref="I5:R5"/>
  </mergeCells>
  <printOptions horizontalCentered="1"/>
  <pageMargins left="0.22" right="0.18" top="0.23622047244094491" bottom="0" header="0.31496062992125984" footer="0.31496062992125984"/>
  <pageSetup paperSize="9" scale="71"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FF00"/>
    <pageSetUpPr fitToPage="1"/>
  </sheetPr>
  <dimension ref="A1:V39"/>
  <sheetViews>
    <sheetView view="pageBreakPreview" zoomScale="90" zoomScaleSheetLayoutView="90" workbookViewId="0">
      <selection activeCell="C9" sqref="C9:V21"/>
    </sheetView>
  </sheetViews>
  <sheetFormatPr defaultRowHeight="12.75" x14ac:dyDescent="0.2"/>
  <cols>
    <col min="1" max="1" width="6.5703125" style="623" customWidth="1"/>
    <col min="2" max="2" width="15.42578125" style="623" customWidth="1"/>
    <col min="3" max="3" width="17.85546875" style="623" customWidth="1"/>
    <col min="4" max="4" width="10.85546875" style="623" customWidth="1"/>
    <col min="5" max="5" width="4.5703125" style="623" customWidth="1"/>
    <col min="6" max="6" width="0.28515625" style="623" hidden="1" customWidth="1"/>
    <col min="7" max="7" width="8.7109375" style="623" customWidth="1"/>
    <col min="8" max="8" width="8" style="623" customWidth="1"/>
    <col min="9" max="14" width="8.140625" style="623" customWidth="1"/>
    <col min="15" max="20" width="10" style="623" customWidth="1"/>
    <col min="21" max="21" width="13.5703125" style="623" customWidth="1"/>
    <col min="22" max="22" width="12.140625" style="623" customWidth="1"/>
    <col min="23" max="16384" width="9.140625" style="623"/>
  </cols>
  <sheetData>
    <row r="1" spans="1:22" ht="15" x14ac:dyDescent="0.2">
      <c r="D1" s="1191"/>
      <c r="E1" s="1191"/>
      <c r="F1" s="1191"/>
      <c r="G1" s="1191"/>
      <c r="U1" s="1377" t="s">
        <v>669</v>
      </c>
      <c r="V1" s="1377"/>
    </row>
    <row r="2" spans="1:22" ht="15.75" x14ac:dyDescent="0.25">
      <c r="A2" s="1273" t="s">
        <v>0</v>
      </c>
      <c r="B2" s="1273"/>
      <c r="C2" s="1273"/>
      <c r="D2" s="1273"/>
      <c r="E2" s="1273"/>
      <c r="F2" s="1273"/>
      <c r="G2" s="1273"/>
      <c r="H2" s="1273"/>
      <c r="I2" s="1273"/>
      <c r="J2" s="1273"/>
      <c r="K2" s="1273"/>
      <c r="L2" s="1273"/>
      <c r="M2" s="1273"/>
      <c r="N2" s="1273"/>
      <c r="O2" s="1273"/>
      <c r="P2" s="1273"/>
      <c r="Q2" s="1273"/>
      <c r="R2" s="1273"/>
      <c r="S2" s="1273"/>
      <c r="T2" s="1273"/>
      <c r="U2" s="1273"/>
      <c r="V2" s="1273"/>
    </row>
    <row r="3" spans="1:22" ht="15.75" x14ac:dyDescent="0.25">
      <c r="A3" s="1273" t="s">
        <v>985</v>
      </c>
      <c r="B3" s="1273"/>
      <c r="C3" s="1273"/>
      <c r="D3" s="1273"/>
      <c r="E3" s="1273"/>
      <c r="F3" s="1273"/>
      <c r="G3" s="1273"/>
      <c r="H3" s="1273"/>
      <c r="I3" s="1273"/>
      <c r="J3" s="1273"/>
      <c r="K3" s="1273"/>
      <c r="L3" s="1273"/>
      <c r="M3" s="1273"/>
      <c r="N3" s="1273"/>
      <c r="O3" s="1273"/>
      <c r="P3" s="1273"/>
      <c r="Q3" s="1273"/>
      <c r="R3" s="1273"/>
      <c r="S3" s="1273"/>
      <c r="T3" s="1273"/>
      <c r="U3" s="1273"/>
      <c r="V3" s="1273"/>
    </row>
    <row r="4" spans="1:22" s="48" customFormat="1" ht="15.75" customHeight="1" x14ac:dyDescent="0.25">
      <c r="A4" s="1331" t="s">
        <v>1038</v>
      </c>
      <c r="B4" s="1331"/>
      <c r="C4" s="1331"/>
      <c r="D4" s="1331"/>
      <c r="E4" s="1331"/>
      <c r="F4" s="1331"/>
      <c r="G4" s="1331"/>
      <c r="H4" s="1331"/>
      <c r="I4" s="1331"/>
      <c r="J4" s="1331"/>
      <c r="K4" s="1331"/>
      <c r="L4" s="1331"/>
      <c r="M4" s="1331"/>
      <c r="N4" s="1331"/>
      <c r="O4" s="1331"/>
      <c r="P4" s="1331"/>
      <c r="Q4" s="1331"/>
      <c r="R4" s="1331"/>
      <c r="S4" s="1331"/>
      <c r="T4" s="1331"/>
      <c r="U4" s="1331"/>
      <c r="V4" s="1331"/>
    </row>
    <row r="5" spans="1:22" ht="21.75" customHeight="1" x14ac:dyDescent="0.2">
      <c r="A5" s="1378" t="s">
        <v>452</v>
      </c>
      <c r="B5" s="1378"/>
      <c r="C5" s="1378"/>
      <c r="D5" s="624"/>
      <c r="E5" s="624"/>
      <c r="I5" s="1626"/>
      <c r="J5" s="1626"/>
      <c r="K5" s="1626"/>
      <c r="L5" s="1626"/>
      <c r="M5" s="1626"/>
      <c r="N5" s="1626"/>
      <c r="O5" s="1626"/>
      <c r="P5" s="1626"/>
      <c r="Q5" s="1626"/>
      <c r="R5" s="1626"/>
    </row>
    <row r="6" spans="1:22" ht="30.75" customHeight="1" x14ac:dyDescent="0.2">
      <c r="A6" s="1282" t="s">
        <v>2</v>
      </c>
      <c r="B6" s="1282" t="s">
        <v>3</v>
      </c>
      <c r="C6" s="1282" t="s">
        <v>665</v>
      </c>
      <c r="D6" s="1361" t="s">
        <v>85</v>
      </c>
      <c r="E6" s="1362"/>
      <c r="F6" s="1363"/>
      <c r="G6" s="1305" t="s">
        <v>86</v>
      </c>
      <c r="H6" s="1306"/>
      <c r="I6" s="1306"/>
      <c r="J6" s="1307"/>
      <c r="K6" s="1305" t="s">
        <v>95</v>
      </c>
      <c r="L6" s="1306"/>
      <c r="M6" s="1306"/>
      <c r="N6" s="1307"/>
      <c r="O6" s="1280" t="s">
        <v>740</v>
      </c>
      <c r="P6" s="1280"/>
      <c r="Q6" s="1280"/>
      <c r="R6" s="1280"/>
      <c r="S6" s="1280"/>
      <c r="T6" s="1280"/>
      <c r="U6" s="1607" t="s">
        <v>780</v>
      </c>
      <c r="V6" s="1607"/>
    </row>
    <row r="7" spans="1:22" ht="45.75" customHeight="1" x14ac:dyDescent="0.2">
      <c r="A7" s="1283"/>
      <c r="B7" s="1283"/>
      <c r="C7" s="1283"/>
      <c r="D7" s="1526"/>
      <c r="E7" s="1627"/>
      <c r="F7" s="1628"/>
      <c r="G7" s="625" t="s">
        <v>194</v>
      </c>
      <c r="H7" s="625" t="s">
        <v>119</v>
      </c>
      <c r="I7" s="625" t="s">
        <v>120</v>
      </c>
      <c r="J7" s="278" t="s">
        <v>508</v>
      </c>
      <c r="K7" s="625" t="s">
        <v>147</v>
      </c>
      <c r="L7" s="625" t="s">
        <v>148</v>
      </c>
      <c r="M7" s="625" t="s">
        <v>149</v>
      </c>
      <c r="N7" s="278" t="s">
        <v>508</v>
      </c>
      <c r="O7" s="625" t="s">
        <v>734</v>
      </c>
      <c r="P7" s="625" t="s">
        <v>739</v>
      </c>
      <c r="Q7" s="625" t="s">
        <v>737</v>
      </c>
      <c r="R7" s="625" t="s">
        <v>738</v>
      </c>
      <c r="S7" s="625" t="s">
        <v>735</v>
      </c>
      <c r="T7" s="625" t="s">
        <v>736</v>
      </c>
      <c r="U7" s="727" t="s">
        <v>781</v>
      </c>
      <c r="V7" s="727" t="s">
        <v>782</v>
      </c>
    </row>
    <row r="8" spans="1:22" s="11" customFormat="1" ht="19.5" customHeight="1" x14ac:dyDescent="0.2">
      <c r="A8" s="622">
        <v>1</v>
      </c>
      <c r="B8" s="622">
        <v>2</v>
      </c>
      <c r="C8" s="622">
        <v>3</v>
      </c>
      <c r="D8" s="1305">
        <v>4</v>
      </c>
      <c r="E8" s="1306"/>
      <c r="F8" s="1307"/>
      <c r="G8" s="622">
        <v>5</v>
      </c>
      <c r="H8" s="622">
        <v>6</v>
      </c>
      <c r="I8" s="622">
        <v>7</v>
      </c>
      <c r="J8" s="622">
        <v>8</v>
      </c>
      <c r="K8" s="622">
        <v>9</v>
      </c>
      <c r="L8" s="622">
        <v>10</v>
      </c>
      <c r="M8" s="622">
        <v>11</v>
      </c>
      <c r="N8" s="622">
        <v>12</v>
      </c>
      <c r="O8" s="622">
        <v>13</v>
      </c>
      <c r="P8" s="622">
        <v>14</v>
      </c>
      <c r="Q8" s="622">
        <v>15</v>
      </c>
      <c r="R8" s="622">
        <v>16</v>
      </c>
      <c r="S8" s="622">
        <v>17</v>
      </c>
      <c r="T8" s="622">
        <v>18</v>
      </c>
      <c r="U8" s="728">
        <v>19</v>
      </c>
      <c r="V8" s="728">
        <v>20</v>
      </c>
    </row>
    <row r="9" spans="1:22" ht="21" customHeight="1" x14ac:dyDescent="0.2">
      <c r="A9" s="621">
        <v>1</v>
      </c>
      <c r="B9" s="337" t="s">
        <v>382</v>
      </c>
      <c r="C9" s="1614" t="s">
        <v>396</v>
      </c>
      <c r="D9" s="1615"/>
      <c r="E9" s="1615"/>
      <c r="F9" s="1615"/>
      <c r="G9" s="1615"/>
      <c r="H9" s="1615"/>
      <c r="I9" s="1615"/>
      <c r="J9" s="1615"/>
      <c r="K9" s="1615"/>
      <c r="L9" s="1615"/>
      <c r="M9" s="1615"/>
      <c r="N9" s="1615"/>
      <c r="O9" s="1615"/>
      <c r="P9" s="1615"/>
      <c r="Q9" s="1615"/>
      <c r="R9" s="1615"/>
      <c r="S9" s="1615"/>
      <c r="T9" s="1615"/>
      <c r="U9" s="1615"/>
      <c r="V9" s="1616"/>
    </row>
    <row r="10" spans="1:22" ht="21" customHeight="1" x14ac:dyDescent="0.2">
      <c r="A10" s="621">
        <v>2</v>
      </c>
      <c r="B10" s="337" t="s">
        <v>383</v>
      </c>
      <c r="C10" s="1617"/>
      <c r="D10" s="1618"/>
      <c r="E10" s="1618"/>
      <c r="F10" s="1618"/>
      <c r="G10" s="1618"/>
      <c r="H10" s="1618"/>
      <c r="I10" s="1618"/>
      <c r="J10" s="1618"/>
      <c r="K10" s="1618"/>
      <c r="L10" s="1618"/>
      <c r="M10" s="1618"/>
      <c r="N10" s="1618"/>
      <c r="O10" s="1618"/>
      <c r="P10" s="1618"/>
      <c r="Q10" s="1618"/>
      <c r="R10" s="1618"/>
      <c r="S10" s="1618"/>
      <c r="T10" s="1618"/>
      <c r="U10" s="1618"/>
      <c r="V10" s="1619"/>
    </row>
    <row r="11" spans="1:22" ht="21" customHeight="1" x14ac:dyDescent="0.2">
      <c r="A11" s="621">
        <v>3</v>
      </c>
      <c r="B11" s="337" t="s">
        <v>384</v>
      </c>
      <c r="C11" s="1617"/>
      <c r="D11" s="1618"/>
      <c r="E11" s="1618"/>
      <c r="F11" s="1618"/>
      <c r="G11" s="1618"/>
      <c r="H11" s="1618"/>
      <c r="I11" s="1618"/>
      <c r="J11" s="1618"/>
      <c r="K11" s="1618"/>
      <c r="L11" s="1618"/>
      <c r="M11" s="1618"/>
      <c r="N11" s="1618"/>
      <c r="O11" s="1618"/>
      <c r="P11" s="1618"/>
      <c r="Q11" s="1618"/>
      <c r="R11" s="1618"/>
      <c r="S11" s="1618"/>
      <c r="T11" s="1618"/>
      <c r="U11" s="1618"/>
      <c r="V11" s="1619"/>
    </row>
    <row r="12" spans="1:22" ht="21" customHeight="1" x14ac:dyDescent="0.2">
      <c r="A12" s="621">
        <v>4</v>
      </c>
      <c r="B12" s="337" t="s">
        <v>385</v>
      </c>
      <c r="C12" s="1617"/>
      <c r="D12" s="1618"/>
      <c r="E12" s="1618"/>
      <c r="F12" s="1618"/>
      <c r="G12" s="1618"/>
      <c r="H12" s="1618"/>
      <c r="I12" s="1618"/>
      <c r="J12" s="1618"/>
      <c r="K12" s="1618"/>
      <c r="L12" s="1618"/>
      <c r="M12" s="1618"/>
      <c r="N12" s="1618"/>
      <c r="O12" s="1618"/>
      <c r="P12" s="1618"/>
      <c r="Q12" s="1618"/>
      <c r="R12" s="1618"/>
      <c r="S12" s="1618"/>
      <c r="T12" s="1618"/>
      <c r="U12" s="1618"/>
      <c r="V12" s="1619"/>
    </row>
    <row r="13" spans="1:22" ht="21" customHeight="1" x14ac:dyDescent="0.2">
      <c r="A13" s="621">
        <v>5</v>
      </c>
      <c r="B13" s="338" t="s">
        <v>386</v>
      </c>
      <c r="C13" s="1617"/>
      <c r="D13" s="1618"/>
      <c r="E13" s="1618"/>
      <c r="F13" s="1618"/>
      <c r="G13" s="1618"/>
      <c r="H13" s="1618"/>
      <c r="I13" s="1618"/>
      <c r="J13" s="1618"/>
      <c r="K13" s="1618"/>
      <c r="L13" s="1618"/>
      <c r="M13" s="1618"/>
      <c r="N13" s="1618"/>
      <c r="O13" s="1618"/>
      <c r="P13" s="1618"/>
      <c r="Q13" s="1618"/>
      <c r="R13" s="1618"/>
      <c r="S13" s="1618"/>
      <c r="T13" s="1618"/>
      <c r="U13" s="1618"/>
      <c r="V13" s="1619"/>
    </row>
    <row r="14" spans="1:22" ht="21" customHeight="1" x14ac:dyDescent="0.2">
      <c r="A14" s="621">
        <v>6</v>
      </c>
      <c r="B14" s="337" t="s">
        <v>387</v>
      </c>
      <c r="C14" s="1617"/>
      <c r="D14" s="1618"/>
      <c r="E14" s="1618"/>
      <c r="F14" s="1618"/>
      <c r="G14" s="1618"/>
      <c r="H14" s="1618"/>
      <c r="I14" s="1618"/>
      <c r="J14" s="1618"/>
      <c r="K14" s="1618"/>
      <c r="L14" s="1618"/>
      <c r="M14" s="1618"/>
      <c r="N14" s="1618"/>
      <c r="O14" s="1618"/>
      <c r="P14" s="1618"/>
      <c r="Q14" s="1618"/>
      <c r="R14" s="1618"/>
      <c r="S14" s="1618"/>
      <c r="T14" s="1618"/>
      <c r="U14" s="1618"/>
      <c r="V14" s="1619"/>
    </row>
    <row r="15" spans="1:22" ht="21" customHeight="1" x14ac:dyDescent="0.2">
      <c r="A15" s="621">
        <v>7</v>
      </c>
      <c r="B15" s="338" t="s">
        <v>388</v>
      </c>
      <c r="C15" s="1617"/>
      <c r="D15" s="1618"/>
      <c r="E15" s="1618"/>
      <c r="F15" s="1618"/>
      <c r="G15" s="1618"/>
      <c r="H15" s="1618"/>
      <c r="I15" s="1618"/>
      <c r="J15" s="1618"/>
      <c r="K15" s="1618"/>
      <c r="L15" s="1618"/>
      <c r="M15" s="1618"/>
      <c r="N15" s="1618"/>
      <c r="O15" s="1618"/>
      <c r="P15" s="1618"/>
      <c r="Q15" s="1618"/>
      <c r="R15" s="1618"/>
      <c r="S15" s="1618"/>
      <c r="T15" s="1618"/>
      <c r="U15" s="1618"/>
      <c r="V15" s="1619"/>
    </row>
    <row r="16" spans="1:22" ht="21" customHeight="1" x14ac:dyDescent="0.2">
      <c r="A16" s="621">
        <v>8</v>
      </c>
      <c r="B16" s="337" t="s">
        <v>389</v>
      </c>
      <c r="C16" s="1617"/>
      <c r="D16" s="1618"/>
      <c r="E16" s="1618"/>
      <c r="F16" s="1618"/>
      <c r="G16" s="1618"/>
      <c r="H16" s="1618"/>
      <c r="I16" s="1618"/>
      <c r="J16" s="1618"/>
      <c r="K16" s="1618"/>
      <c r="L16" s="1618"/>
      <c r="M16" s="1618"/>
      <c r="N16" s="1618"/>
      <c r="O16" s="1618"/>
      <c r="P16" s="1618"/>
      <c r="Q16" s="1618"/>
      <c r="R16" s="1618"/>
      <c r="S16" s="1618"/>
      <c r="T16" s="1618"/>
      <c r="U16" s="1618"/>
      <c r="V16" s="1619"/>
    </row>
    <row r="17" spans="1:22" ht="21" customHeight="1" x14ac:dyDescent="0.2">
      <c r="A17" s="621">
        <v>9</v>
      </c>
      <c r="B17" s="337" t="s">
        <v>390</v>
      </c>
      <c r="C17" s="1617"/>
      <c r="D17" s="1618"/>
      <c r="E17" s="1618"/>
      <c r="F17" s="1618"/>
      <c r="G17" s="1618"/>
      <c r="H17" s="1618"/>
      <c r="I17" s="1618"/>
      <c r="J17" s="1618"/>
      <c r="K17" s="1618"/>
      <c r="L17" s="1618"/>
      <c r="M17" s="1618"/>
      <c r="N17" s="1618"/>
      <c r="O17" s="1618"/>
      <c r="P17" s="1618"/>
      <c r="Q17" s="1618"/>
      <c r="R17" s="1618"/>
      <c r="S17" s="1618"/>
      <c r="T17" s="1618"/>
      <c r="U17" s="1618"/>
      <c r="V17" s="1619"/>
    </row>
    <row r="18" spans="1:22" ht="21" customHeight="1" x14ac:dyDescent="0.2">
      <c r="A18" s="621">
        <v>10</v>
      </c>
      <c r="B18" s="337" t="s">
        <v>391</v>
      </c>
      <c r="C18" s="1617"/>
      <c r="D18" s="1618"/>
      <c r="E18" s="1618"/>
      <c r="F18" s="1618"/>
      <c r="G18" s="1618"/>
      <c r="H18" s="1618"/>
      <c r="I18" s="1618"/>
      <c r="J18" s="1618"/>
      <c r="K18" s="1618"/>
      <c r="L18" s="1618"/>
      <c r="M18" s="1618"/>
      <c r="N18" s="1618"/>
      <c r="O18" s="1618"/>
      <c r="P18" s="1618"/>
      <c r="Q18" s="1618"/>
      <c r="R18" s="1618"/>
      <c r="S18" s="1618"/>
      <c r="T18" s="1618"/>
      <c r="U18" s="1618"/>
      <c r="V18" s="1619"/>
    </row>
    <row r="19" spans="1:22" ht="21" customHeight="1" x14ac:dyDescent="0.2">
      <c r="A19" s="621">
        <v>11</v>
      </c>
      <c r="B19" s="337" t="s">
        <v>392</v>
      </c>
      <c r="C19" s="1617"/>
      <c r="D19" s="1618"/>
      <c r="E19" s="1618"/>
      <c r="F19" s="1618"/>
      <c r="G19" s="1618"/>
      <c r="H19" s="1618"/>
      <c r="I19" s="1618"/>
      <c r="J19" s="1618"/>
      <c r="K19" s="1618"/>
      <c r="L19" s="1618"/>
      <c r="M19" s="1618"/>
      <c r="N19" s="1618"/>
      <c r="O19" s="1618"/>
      <c r="P19" s="1618"/>
      <c r="Q19" s="1618"/>
      <c r="R19" s="1618"/>
      <c r="S19" s="1618"/>
      <c r="T19" s="1618"/>
      <c r="U19" s="1618"/>
      <c r="V19" s="1619"/>
    </row>
    <row r="20" spans="1:22" ht="21" customHeight="1" x14ac:dyDescent="0.2">
      <c r="A20" s="621">
        <v>12</v>
      </c>
      <c r="B20" s="337" t="s">
        <v>393</v>
      </c>
      <c r="C20" s="1617"/>
      <c r="D20" s="1618"/>
      <c r="E20" s="1618"/>
      <c r="F20" s="1618"/>
      <c r="G20" s="1618"/>
      <c r="H20" s="1618"/>
      <c r="I20" s="1618"/>
      <c r="J20" s="1618"/>
      <c r="K20" s="1618"/>
      <c r="L20" s="1618"/>
      <c r="M20" s="1618"/>
      <c r="N20" s="1618"/>
      <c r="O20" s="1618"/>
      <c r="P20" s="1618"/>
      <c r="Q20" s="1618"/>
      <c r="R20" s="1618"/>
      <c r="S20" s="1618"/>
      <c r="T20" s="1618"/>
      <c r="U20" s="1618"/>
      <c r="V20" s="1619"/>
    </row>
    <row r="21" spans="1:22" ht="21" customHeight="1" x14ac:dyDescent="0.2">
      <c r="A21" s="621">
        <v>13</v>
      </c>
      <c r="B21" s="337" t="s">
        <v>394</v>
      </c>
      <c r="C21" s="1620"/>
      <c r="D21" s="1621"/>
      <c r="E21" s="1621"/>
      <c r="F21" s="1621"/>
      <c r="G21" s="1621"/>
      <c r="H21" s="1621"/>
      <c r="I21" s="1621"/>
      <c r="J21" s="1621"/>
      <c r="K21" s="1621"/>
      <c r="L21" s="1621"/>
      <c r="M21" s="1621"/>
      <c r="N21" s="1621"/>
      <c r="O21" s="1621"/>
      <c r="P21" s="1621"/>
      <c r="Q21" s="1621"/>
      <c r="R21" s="1621"/>
      <c r="S21" s="1621"/>
      <c r="T21" s="1621"/>
      <c r="U21" s="1621"/>
      <c r="V21" s="1622"/>
    </row>
    <row r="22" spans="1:22" ht="21" customHeight="1" x14ac:dyDescent="0.2">
      <c r="A22" s="621" t="s">
        <v>18</v>
      </c>
      <c r="B22" s="206"/>
      <c r="C22" s="246"/>
      <c r="D22" s="1623"/>
      <c r="E22" s="1624"/>
      <c r="F22" s="1625"/>
      <c r="G22" s="246"/>
      <c r="H22" s="246"/>
      <c r="I22" s="246"/>
      <c r="J22" s="246"/>
      <c r="K22" s="246"/>
      <c r="L22" s="246"/>
      <c r="M22" s="246"/>
      <c r="N22" s="246"/>
      <c r="O22" s="246"/>
      <c r="P22" s="246"/>
      <c r="Q22" s="246"/>
      <c r="R22" s="246"/>
      <c r="S22" s="14"/>
      <c r="T22" s="14"/>
      <c r="U22" s="14"/>
      <c r="V22" s="19"/>
    </row>
    <row r="23" spans="1:22" x14ac:dyDescent="0.2">
      <c r="A23" s="16"/>
      <c r="B23" s="16"/>
      <c r="C23" s="16"/>
      <c r="D23" s="16"/>
      <c r="E23" s="16"/>
    </row>
    <row r="24" spans="1:22" x14ac:dyDescent="0.2">
      <c r="A24" s="327" t="s">
        <v>7</v>
      </c>
      <c r="B24" s="328"/>
      <c r="C24" s="328"/>
      <c r="D24" s="329"/>
      <c r="E24" s="508"/>
      <c r="F24" s="508"/>
      <c r="G24" s="508"/>
      <c r="H24" s="508"/>
      <c r="I24" s="508"/>
      <c r="J24" s="508"/>
      <c r="K24" s="508"/>
      <c r="L24" s="508"/>
      <c r="M24" s="508"/>
      <c r="N24" s="508"/>
      <c r="O24" s="508"/>
      <c r="P24" s="508"/>
      <c r="Q24" s="508"/>
      <c r="R24" s="508"/>
    </row>
    <row r="25" spans="1:22" x14ac:dyDescent="0.2">
      <c r="A25" s="331" t="s">
        <v>8</v>
      </c>
      <c r="B25" s="331"/>
      <c r="C25" s="331"/>
      <c r="D25" s="330"/>
      <c r="E25" s="508"/>
      <c r="F25" s="508"/>
      <c r="G25" s="508"/>
      <c r="H25" s="508"/>
      <c r="I25" s="508"/>
      <c r="J25" s="508"/>
      <c r="K25" s="508"/>
      <c r="L25" s="508"/>
      <c r="M25" s="508"/>
      <c r="N25" s="508"/>
      <c r="O25" s="508"/>
      <c r="P25" s="508"/>
      <c r="Q25" s="508"/>
      <c r="R25" s="508"/>
    </row>
    <row r="26" spans="1:22" x14ac:dyDescent="0.2">
      <c r="A26" s="331" t="s">
        <v>9</v>
      </c>
      <c r="B26" s="331"/>
      <c r="C26" s="331"/>
      <c r="D26" s="330"/>
      <c r="E26" s="508"/>
      <c r="F26" s="508"/>
      <c r="G26" s="508"/>
      <c r="H26" s="508"/>
      <c r="I26" s="508"/>
      <c r="J26" s="508"/>
      <c r="K26" s="508"/>
      <c r="L26" s="508"/>
      <c r="M26" s="508"/>
      <c r="N26" s="508"/>
      <c r="O26" s="508"/>
      <c r="P26" s="508"/>
      <c r="Q26" s="508"/>
      <c r="R26" s="508"/>
    </row>
    <row r="27" spans="1:22" x14ac:dyDescent="0.2">
      <c r="A27" s="1611" t="s">
        <v>231</v>
      </c>
      <c r="B27" s="1611"/>
      <c r="C27" s="1611"/>
      <c r="D27" s="1611"/>
      <c r="E27" s="508"/>
      <c r="F27" s="508"/>
      <c r="G27" s="508"/>
      <c r="H27" s="508"/>
      <c r="I27" s="508"/>
      <c r="J27" s="508"/>
      <c r="K27" s="508"/>
      <c r="L27" s="508"/>
      <c r="M27" s="508"/>
      <c r="N27" s="508"/>
      <c r="O27" s="508"/>
      <c r="P27" s="508"/>
      <c r="Q27" s="508"/>
      <c r="R27" s="508"/>
    </row>
    <row r="28" spans="1:22" x14ac:dyDescent="0.2">
      <c r="A28" s="508"/>
      <c r="B28" s="508"/>
      <c r="C28" s="508"/>
      <c r="D28" s="508"/>
      <c r="E28" s="508"/>
      <c r="F28" s="508"/>
      <c r="G28" s="508"/>
      <c r="H28" s="508"/>
      <c r="I28" s="508"/>
      <c r="J28" s="508"/>
      <c r="K28" s="508"/>
      <c r="L28" s="508"/>
      <c r="M28" s="508"/>
      <c r="N28" s="508"/>
      <c r="O28" s="508"/>
      <c r="P28" s="508"/>
      <c r="Q28" s="508"/>
      <c r="R28" s="508"/>
    </row>
    <row r="29" spans="1:22" x14ac:dyDescent="0.2">
      <c r="A29" s="508"/>
      <c r="B29" s="508"/>
      <c r="C29" s="508"/>
      <c r="D29" s="508"/>
      <c r="E29" s="508"/>
      <c r="F29" s="508"/>
      <c r="G29" s="508"/>
      <c r="H29" s="508"/>
      <c r="I29" s="508"/>
      <c r="J29" s="508"/>
      <c r="K29" s="508"/>
      <c r="L29" s="508"/>
      <c r="M29" s="508"/>
      <c r="N29" s="508"/>
      <c r="O29" s="508"/>
      <c r="P29" s="508"/>
      <c r="Q29" s="508"/>
      <c r="R29" s="508"/>
    </row>
    <row r="30" spans="1:22" x14ac:dyDescent="0.2">
      <c r="A30" s="508"/>
      <c r="B30" s="508"/>
      <c r="C30" s="508"/>
      <c r="D30" s="508"/>
      <c r="E30" s="508"/>
      <c r="F30" s="508"/>
      <c r="G30" s="508"/>
      <c r="H30" s="508"/>
      <c r="I30" s="508"/>
      <c r="J30" s="508"/>
      <c r="K30" s="508"/>
      <c r="L30" s="508"/>
      <c r="M30" s="508"/>
      <c r="N30" s="508"/>
      <c r="O30" s="508"/>
      <c r="P30" s="508"/>
      <c r="Q30" s="508"/>
      <c r="R30" s="508"/>
    </row>
    <row r="31" spans="1:22" x14ac:dyDescent="0.2">
      <c r="A31" s="508"/>
      <c r="B31" s="508"/>
      <c r="C31" s="508"/>
      <c r="D31" s="508"/>
      <c r="E31" s="508"/>
      <c r="F31" s="508"/>
      <c r="G31" s="508"/>
      <c r="H31" s="508"/>
      <c r="I31" s="508"/>
      <c r="J31" s="508"/>
      <c r="K31" s="508"/>
      <c r="L31" s="508"/>
      <c r="M31" s="508"/>
      <c r="N31" s="508"/>
      <c r="O31" s="508"/>
      <c r="P31" s="508"/>
      <c r="Q31" s="508"/>
      <c r="R31" s="508"/>
    </row>
    <row r="32" spans="1:22" x14ac:dyDescent="0.2">
      <c r="A32" s="508"/>
      <c r="B32" s="508"/>
      <c r="C32" s="508"/>
      <c r="D32" s="508"/>
      <c r="E32" s="508"/>
      <c r="F32" s="508"/>
      <c r="G32" s="508"/>
      <c r="H32" s="508"/>
      <c r="I32" s="508"/>
      <c r="J32" s="508"/>
      <c r="K32" s="508"/>
      <c r="L32" s="508"/>
      <c r="M32" s="508"/>
      <c r="N32" s="508"/>
      <c r="O32" s="508"/>
      <c r="P32" s="508"/>
      <c r="Q32" s="508"/>
      <c r="R32" s="508"/>
    </row>
    <row r="33" spans="1:18" x14ac:dyDescent="0.2">
      <c r="A33" s="11"/>
      <c r="B33" s="11"/>
      <c r="C33" s="11"/>
    </row>
    <row r="34" spans="1:18" x14ac:dyDescent="0.2">
      <c r="A34" s="11" t="s">
        <v>11</v>
      </c>
      <c r="D34" s="11"/>
      <c r="E34" s="11"/>
      <c r="H34" s="11"/>
      <c r="I34" s="11"/>
      <c r="J34" s="11"/>
      <c r="K34" s="11"/>
      <c r="L34" s="11"/>
      <c r="M34" s="11"/>
      <c r="N34" s="11"/>
      <c r="O34" s="11"/>
      <c r="P34" s="11"/>
      <c r="Q34" s="1302" t="s">
        <v>12</v>
      </c>
      <c r="R34" s="1302"/>
    </row>
    <row r="35" spans="1:18" ht="12.75" customHeight="1" x14ac:dyDescent="0.2">
      <c r="G35" s="11"/>
      <c r="H35" s="1610" t="s">
        <v>13</v>
      </c>
      <c r="I35" s="1610"/>
      <c r="J35" s="1610"/>
      <c r="K35" s="1610"/>
      <c r="L35" s="1610"/>
      <c r="M35" s="1610"/>
      <c r="N35" s="1610"/>
      <c r="O35" s="1610"/>
      <c r="P35" s="1610"/>
      <c r="Q35" s="1610"/>
      <c r="R35" s="1610"/>
    </row>
    <row r="36" spans="1:18" ht="12.75" customHeight="1" x14ac:dyDescent="0.2">
      <c r="G36" s="1610" t="s">
        <v>87</v>
      </c>
      <c r="H36" s="1610"/>
      <c r="I36" s="1610"/>
      <c r="J36" s="1610"/>
      <c r="K36" s="1610"/>
      <c r="L36" s="1610"/>
      <c r="M36" s="1610"/>
      <c r="N36" s="1610"/>
      <c r="O36" s="1610"/>
      <c r="P36" s="1610"/>
      <c r="Q36" s="1610"/>
      <c r="R36" s="1610"/>
    </row>
    <row r="37" spans="1:18" x14ac:dyDescent="0.2">
      <c r="A37" s="11"/>
      <c r="B37" s="11"/>
      <c r="H37" s="11"/>
      <c r="I37" s="11"/>
      <c r="J37" s="11"/>
      <c r="K37" s="11"/>
      <c r="L37" s="11"/>
      <c r="M37" s="11"/>
      <c r="N37" s="11"/>
      <c r="O37" s="11"/>
      <c r="P37" s="11"/>
      <c r="Q37" s="11"/>
      <c r="R37" s="11" t="s">
        <v>84</v>
      </c>
    </row>
    <row r="39" spans="1:18" x14ac:dyDescent="0.2">
      <c r="A39" s="1298"/>
      <c r="B39" s="1298"/>
      <c r="C39" s="1298"/>
      <c r="D39" s="1298"/>
      <c r="E39" s="1298"/>
      <c r="F39" s="1298"/>
      <c r="G39" s="1298"/>
      <c r="H39" s="1298"/>
      <c r="I39" s="1298"/>
      <c r="J39" s="1298"/>
      <c r="K39" s="1298"/>
      <c r="L39" s="1298"/>
      <c r="M39" s="1298"/>
      <c r="N39" s="1298"/>
      <c r="O39" s="1298"/>
      <c r="P39" s="1298"/>
      <c r="Q39" s="1298"/>
      <c r="R39" s="1298"/>
    </row>
  </sheetData>
  <mergeCells count="23">
    <mergeCell ref="D1:G1"/>
    <mergeCell ref="U1:V1"/>
    <mergeCell ref="H35:R35"/>
    <mergeCell ref="G36:R36"/>
    <mergeCell ref="A39:R39"/>
    <mergeCell ref="O6:T6"/>
    <mergeCell ref="D8:F8"/>
    <mergeCell ref="D22:F22"/>
    <mergeCell ref="A27:D27"/>
    <mergeCell ref="Q34:R34"/>
    <mergeCell ref="A6:A7"/>
    <mergeCell ref="B6:B7"/>
    <mergeCell ref="C6:C7"/>
    <mergeCell ref="D6:F7"/>
    <mergeCell ref="G6:J6"/>
    <mergeCell ref="K6:N6"/>
    <mergeCell ref="U6:V6"/>
    <mergeCell ref="A4:V4"/>
    <mergeCell ref="A3:V3"/>
    <mergeCell ref="A2:V2"/>
    <mergeCell ref="C9:V21"/>
    <mergeCell ref="A5:C5"/>
    <mergeCell ref="I5:R5"/>
  </mergeCells>
  <printOptions horizontalCentered="1"/>
  <pageMargins left="0.22" right="0.18" top="0.23622047244094491" bottom="0" header="0.31496062992125984" footer="0.31496062992125984"/>
  <pageSetup paperSize="9" scale="71"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2:V33"/>
  <sheetViews>
    <sheetView view="pageBreakPreview" topLeftCell="A11" zoomScale="96" zoomScaleSheetLayoutView="96" workbookViewId="0">
      <selection activeCell="O27" sqref="O27"/>
    </sheetView>
  </sheetViews>
  <sheetFormatPr defaultRowHeight="15" x14ac:dyDescent="0.25"/>
  <cols>
    <col min="1" max="1" width="9.140625" style="493"/>
    <col min="2" max="2" width="11.85546875" style="493" customWidth="1"/>
    <col min="3" max="3" width="7.28515625" style="493" customWidth="1"/>
    <col min="4" max="4" width="6.85546875" style="493" customWidth="1"/>
    <col min="5" max="5" width="7.42578125" style="493" customWidth="1"/>
    <col min="6" max="7" width="7" style="493" customWidth="1"/>
    <col min="8" max="8" width="7.140625" style="493" customWidth="1"/>
    <col min="9" max="10" width="6.85546875" style="493" customWidth="1"/>
    <col min="11" max="11" width="7" style="493" customWidth="1"/>
    <col min="12" max="12" width="7.28515625" style="493" customWidth="1"/>
    <col min="13" max="13" width="7.42578125" style="493" customWidth="1"/>
    <col min="14" max="14" width="7.85546875" style="493" customWidth="1"/>
    <col min="15" max="15" width="12" style="493" customWidth="1"/>
    <col min="16" max="16" width="13.5703125" style="493" customWidth="1"/>
    <col min="17" max="17" width="11.5703125" style="493" customWidth="1"/>
    <col min="18" max="18" width="19.28515625" style="493" customWidth="1"/>
    <col min="19" max="19" width="9.140625" style="493" hidden="1" customWidth="1"/>
    <col min="20" max="16384" width="9.140625" style="493"/>
  </cols>
  <sheetData>
    <row r="2" spans="1:22" ht="15.75" x14ac:dyDescent="0.25">
      <c r="R2" s="1632" t="s">
        <v>670</v>
      </c>
      <c r="S2" s="1632"/>
    </row>
    <row r="3" spans="1:22" s="491" customFormat="1" ht="15.75" x14ac:dyDescent="0.25">
      <c r="A3" s="1478" t="s">
        <v>0</v>
      </c>
      <c r="B3" s="1478"/>
      <c r="C3" s="1478"/>
      <c r="D3" s="1478"/>
      <c r="E3" s="1478"/>
      <c r="F3" s="1478"/>
      <c r="G3" s="1478"/>
      <c r="H3" s="1478"/>
      <c r="I3" s="1478"/>
      <c r="J3" s="1478"/>
      <c r="K3" s="1478"/>
      <c r="L3" s="1478"/>
      <c r="M3" s="1478"/>
      <c r="N3" s="1478"/>
      <c r="O3" s="1478"/>
      <c r="P3" s="1478"/>
      <c r="Q3" s="1478"/>
      <c r="R3" s="1478"/>
    </row>
    <row r="4" spans="1:22" s="491" customFormat="1" ht="15.75" x14ac:dyDescent="0.25">
      <c r="A4" s="1478" t="s">
        <v>985</v>
      </c>
      <c r="B4" s="1478"/>
      <c r="C4" s="1478"/>
      <c r="D4" s="1478"/>
      <c r="E4" s="1478"/>
      <c r="F4" s="1478"/>
      <c r="G4" s="1478"/>
      <c r="H4" s="1478"/>
      <c r="I4" s="1478"/>
      <c r="J4" s="1478"/>
      <c r="K4" s="1478"/>
      <c r="L4" s="1478"/>
      <c r="M4" s="1478"/>
      <c r="N4" s="1478"/>
      <c r="O4" s="1478"/>
      <c r="P4" s="1478"/>
      <c r="Q4" s="1478"/>
      <c r="R4" s="1478"/>
    </row>
    <row r="5" spans="1:22" ht="18" x14ac:dyDescent="0.25">
      <c r="A5" s="1633" t="s">
        <v>1039</v>
      </c>
      <c r="B5" s="1633"/>
      <c r="C5" s="1633"/>
      <c r="D5" s="1633"/>
      <c r="E5" s="1633"/>
      <c r="F5" s="1633"/>
      <c r="G5" s="1633"/>
      <c r="H5" s="1633"/>
      <c r="I5" s="1633"/>
      <c r="J5" s="1633"/>
      <c r="K5" s="1633"/>
      <c r="L5" s="1633"/>
      <c r="M5" s="1633"/>
      <c r="N5" s="1633"/>
      <c r="O5" s="1633"/>
      <c r="P5" s="1633"/>
      <c r="Q5" s="1633"/>
      <c r="R5" s="1633"/>
      <c r="S5" s="1633"/>
    </row>
    <row r="6" spans="1:22" x14ac:dyDescent="0.25">
      <c r="C6" s="494"/>
      <c r="D6" s="494"/>
      <c r="E6" s="494"/>
      <c r="F6" s="494"/>
      <c r="G6" s="494"/>
      <c r="H6" s="494"/>
      <c r="M6" s="494"/>
      <c r="N6" s="494"/>
      <c r="O6" s="494"/>
      <c r="P6" s="494"/>
      <c r="Q6" s="494"/>
      <c r="R6" s="494"/>
      <c r="S6" s="494"/>
    </row>
    <row r="7" spans="1:22" x14ac:dyDescent="0.25">
      <c r="A7" s="1636" t="s">
        <v>452</v>
      </c>
      <c r="B7" s="1636"/>
      <c r="C7" s="1636"/>
    </row>
    <row r="8" spans="1:22" x14ac:dyDescent="0.25">
      <c r="B8" s="495"/>
    </row>
    <row r="9" spans="1:22" s="497" customFormat="1" ht="55.5" customHeight="1" x14ac:dyDescent="0.25">
      <c r="A9" s="1477" t="s">
        <v>2</v>
      </c>
      <c r="B9" s="1637" t="s">
        <v>3</v>
      </c>
      <c r="C9" s="1634" t="s">
        <v>260</v>
      </c>
      <c r="D9" s="1634"/>
      <c r="E9" s="1634"/>
      <c r="F9" s="1634"/>
      <c r="G9" s="1629" t="s">
        <v>1076</v>
      </c>
      <c r="H9" s="1630"/>
      <c r="I9" s="1630"/>
      <c r="J9" s="1635"/>
      <c r="K9" s="1629" t="s">
        <v>227</v>
      </c>
      <c r="L9" s="1630"/>
      <c r="M9" s="1630"/>
      <c r="N9" s="1635"/>
      <c r="O9" s="1629" t="s">
        <v>112</v>
      </c>
      <c r="P9" s="1630"/>
      <c r="Q9" s="1630"/>
      <c r="R9" s="1631"/>
    </row>
    <row r="10" spans="1:22" s="499" customFormat="1" ht="62.25" customHeight="1" x14ac:dyDescent="0.25">
      <c r="A10" s="1477"/>
      <c r="B10" s="1638"/>
      <c r="C10" s="498" t="s">
        <v>98</v>
      </c>
      <c r="D10" s="498" t="s">
        <v>102</v>
      </c>
      <c r="E10" s="498" t="s">
        <v>103</v>
      </c>
      <c r="F10" s="498" t="s">
        <v>18</v>
      </c>
      <c r="G10" s="498" t="s">
        <v>98</v>
      </c>
      <c r="H10" s="498" t="s">
        <v>102</v>
      </c>
      <c r="I10" s="498" t="s">
        <v>103</v>
      </c>
      <c r="J10" s="498" t="s">
        <v>18</v>
      </c>
      <c r="K10" s="498" t="s">
        <v>98</v>
      </c>
      <c r="L10" s="498" t="s">
        <v>102</v>
      </c>
      <c r="M10" s="498" t="s">
        <v>103</v>
      </c>
      <c r="N10" s="498" t="s">
        <v>18</v>
      </c>
      <c r="O10" s="498" t="s">
        <v>155</v>
      </c>
      <c r="P10" s="498" t="s">
        <v>156</v>
      </c>
      <c r="Q10" s="496" t="s">
        <v>157</v>
      </c>
      <c r="R10" s="498" t="s">
        <v>158</v>
      </c>
    </row>
    <row r="11" spans="1:22" s="500" customFormat="1" ht="16.149999999999999" customHeight="1" x14ac:dyDescent="0.2">
      <c r="A11" s="184">
        <v>1</v>
      </c>
      <c r="B11" s="498">
        <v>2</v>
      </c>
      <c r="C11" s="498">
        <v>3</v>
      </c>
      <c r="D11" s="498">
        <v>4</v>
      </c>
      <c r="E11" s="498">
        <v>5</v>
      </c>
      <c r="F11" s="498">
        <v>6</v>
      </c>
      <c r="G11" s="498">
        <v>7</v>
      </c>
      <c r="H11" s="498">
        <v>8</v>
      </c>
      <c r="I11" s="498">
        <v>9</v>
      </c>
      <c r="J11" s="498">
        <v>10</v>
      </c>
      <c r="K11" s="498">
        <v>11</v>
      </c>
      <c r="L11" s="498">
        <v>12</v>
      </c>
      <c r="M11" s="498">
        <v>13</v>
      </c>
      <c r="N11" s="498">
        <v>14</v>
      </c>
      <c r="O11" s="498">
        <v>15</v>
      </c>
      <c r="P11" s="498">
        <v>16</v>
      </c>
      <c r="Q11" s="498">
        <v>17</v>
      </c>
      <c r="R11" s="498">
        <v>18</v>
      </c>
    </row>
    <row r="12" spans="1:22" s="391" customFormat="1" ht="24.95" customHeight="1" x14ac:dyDescent="0.2">
      <c r="A12" s="395">
        <v>1</v>
      </c>
      <c r="B12" s="501" t="s">
        <v>382</v>
      </c>
      <c r="C12" s="318">
        <v>1699</v>
      </c>
      <c r="D12" s="318">
        <v>57</v>
      </c>
      <c r="E12" s="318">
        <v>6</v>
      </c>
      <c r="F12" s="395">
        <f>C12+D12+E12</f>
        <v>1762</v>
      </c>
      <c r="G12" s="522">
        <v>1704</v>
      </c>
      <c r="H12" s="523">
        <v>53</v>
      </c>
      <c r="I12" s="523">
        <v>0</v>
      </c>
      <c r="J12" s="524">
        <f>SUM(G12:I12)</f>
        <v>1757</v>
      </c>
      <c r="K12" s="525">
        <v>27</v>
      </c>
      <c r="L12" s="525">
        <v>0</v>
      </c>
      <c r="M12" s="525">
        <v>0</v>
      </c>
      <c r="N12" s="520">
        <f>SUM(K12:M12)</f>
        <v>27</v>
      </c>
      <c r="O12" s="522">
        <v>0</v>
      </c>
      <c r="P12" s="523">
        <v>0</v>
      </c>
      <c r="Q12" s="523">
        <v>0</v>
      </c>
      <c r="R12" s="522">
        <v>0</v>
      </c>
      <c r="T12" s="500"/>
      <c r="U12" s="500"/>
      <c r="V12" s="500"/>
    </row>
    <row r="13" spans="1:22" s="391" customFormat="1" ht="24.95" customHeight="1" x14ac:dyDescent="0.2">
      <c r="A13" s="395">
        <v>2</v>
      </c>
      <c r="B13" s="501" t="s">
        <v>383</v>
      </c>
      <c r="C13" s="318">
        <v>772</v>
      </c>
      <c r="D13" s="318">
        <v>19</v>
      </c>
      <c r="E13" s="318">
        <v>0</v>
      </c>
      <c r="F13" s="988">
        <f t="shared" ref="F13:F24" si="0">C13+D13+E13</f>
        <v>791</v>
      </c>
      <c r="G13" s="522">
        <v>735</v>
      </c>
      <c r="H13" s="523">
        <v>19</v>
      </c>
      <c r="I13" s="523">
        <v>0</v>
      </c>
      <c r="J13" s="524">
        <f>SUM(G13:I13)</f>
        <v>754</v>
      </c>
      <c r="K13" s="525">
        <v>22</v>
      </c>
      <c r="L13" s="525">
        <v>0</v>
      </c>
      <c r="M13" s="525">
        <v>0</v>
      </c>
      <c r="N13" s="520">
        <f t="shared" ref="N13:N24" si="1">SUM(K13:M13)</f>
        <v>22</v>
      </c>
      <c r="O13" s="522">
        <v>0</v>
      </c>
      <c r="P13" s="523">
        <v>0</v>
      </c>
      <c r="Q13" s="523">
        <v>0</v>
      </c>
      <c r="R13" s="522">
        <v>0</v>
      </c>
      <c r="T13" s="500"/>
      <c r="U13" s="500"/>
      <c r="V13" s="500"/>
    </row>
    <row r="14" spans="1:22" s="391" customFormat="1" ht="24.95" customHeight="1" x14ac:dyDescent="0.2">
      <c r="A14" s="395">
        <v>3</v>
      </c>
      <c r="B14" s="501" t="s">
        <v>384</v>
      </c>
      <c r="C14" s="318">
        <v>1333</v>
      </c>
      <c r="D14" s="318">
        <v>23</v>
      </c>
      <c r="E14" s="318">
        <v>0</v>
      </c>
      <c r="F14" s="988">
        <f t="shared" si="0"/>
        <v>1356</v>
      </c>
      <c r="G14" s="522">
        <v>1239</v>
      </c>
      <c r="H14" s="523">
        <v>16</v>
      </c>
      <c r="I14" s="523">
        <v>0</v>
      </c>
      <c r="J14" s="524">
        <f t="shared" ref="J14:J24" si="2">SUM(G14:I14)</f>
        <v>1255</v>
      </c>
      <c r="K14" s="525">
        <v>40</v>
      </c>
      <c r="L14" s="525">
        <v>0</v>
      </c>
      <c r="M14" s="525">
        <v>0</v>
      </c>
      <c r="N14" s="520">
        <f t="shared" si="1"/>
        <v>40</v>
      </c>
      <c r="O14" s="522">
        <v>0</v>
      </c>
      <c r="P14" s="523">
        <v>0</v>
      </c>
      <c r="Q14" s="523">
        <v>0</v>
      </c>
      <c r="R14" s="522">
        <v>0</v>
      </c>
      <c r="T14" s="500"/>
      <c r="U14" s="500"/>
      <c r="V14" s="500"/>
    </row>
    <row r="15" spans="1:22" s="391" customFormat="1" ht="24.95" customHeight="1" x14ac:dyDescent="0.2">
      <c r="A15" s="395">
        <v>4</v>
      </c>
      <c r="B15" s="501" t="s">
        <v>385</v>
      </c>
      <c r="C15" s="318">
        <v>673</v>
      </c>
      <c r="D15" s="318">
        <v>9</v>
      </c>
      <c r="E15" s="318">
        <v>0</v>
      </c>
      <c r="F15" s="988">
        <f t="shared" si="0"/>
        <v>682</v>
      </c>
      <c r="G15" s="522">
        <v>665</v>
      </c>
      <c r="H15" s="523">
        <v>7</v>
      </c>
      <c r="I15" s="523">
        <v>0</v>
      </c>
      <c r="J15" s="524">
        <f t="shared" si="2"/>
        <v>672</v>
      </c>
      <c r="K15" s="525">
        <v>31</v>
      </c>
      <c r="L15" s="525">
        <v>0</v>
      </c>
      <c r="M15" s="525">
        <v>0</v>
      </c>
      <c r="N15" s="520">
        <f t="shared" si="1"/>
        <v>31</v>
      </c>
      <c r="O15" s="522">
        <v>0</v>
      </c>
      <c r="P15" s="523">
        <v>0</v>
      </c>
      <c r="Q15" s="523">
        <v>0</v>
      </c>
      <c r="R15" s="522">
        <v>0</v>
      </c>
      <c r="U15" s="500"/>
      <c r="V15" s="500"/>
    </row>
    <row r="16" spans="1:22" s="391" customFormat="1" ht="24.95" customHeight="1" x14ac:dyDescent="0.2">
      <c r="A16" s="395">
        <v>5</v>
      </c>
      <c r="B16" s="501" t="s">
        <v>386</v>
      </c>
      <c r="C16" s="318">
        <v>1260</v>
      </c>
      <c r="D16" s="318">
        <v>101</v>
      </c>
      <c r="E16" s="318">
        <v>9</v>
      </c>
      <c r="F16" s="988">
        <f t="shared" si="0"/>
        <v>1370</v>
      </c>
      <c r="G16" s="522">
        <v>1102</v>
      </c>
      <c r="H16" s="523">
        <v>90</v>
      </c>
      <c r="I16" s="523">
        <v>8</v>
      </c>
      <c r="J16" s="524">
        <f t="shared" si="2"/>
        <v>1200</v>
      </c>
      <c r="K16" s="525">
        <v>90</v>
      </c>
      <c r="L16" s="525">
        <v>0</v>
      </c>
      <c r="M16" s="525">
        <v>0</v>
      </c>
      <c r="N16" s="520">
        <f t="shared" si="1"/>
        <v>90</v>
      </c>
      <c r="O16" s="522">
        <v>0</v>
      </c>
      <c r="P16" s="523">
        <v>0</v>
      </c>
      <c r="Q16" s="523">
        <v>0</v>
      </c>
      <c r="R16" s="522">
        <v>0</v>
      </c>
      <c r="U16" s="500"/>
      <c r="V16" s="500"/>
    </row>
    <row r="17" spans="1:22" s="391" customFormat="1" ht="24.95" customHeight="1" x14ac:dyDescent="0.2">
      <c r="A17" s="395">
        <v>6</v>
      </c>
      <c r="B17" s="501" t="s">
        <v>387</v>
      </c>
      <c r="C17" s="318">
        <v>908</v>
      </c>
      <c r="D17" s="318">
        <v>74</v>
      </c>
      <c r="E17" s="318">
        <v>1</v>
      </c>
      <c r="F17" s="988">
        <f t="shared" si="0"/>
        <v>983</v>
      </c>
      <c r="G17" s="522">
        <v>898</v>
      </c>
      <c r="H17" s="523">
        <v>21</v>
      </c>
      <c r="I17" s="523">
        <v>0</v>
      </c>
      <c r="J17" s="987">
        <f t="shared" si="2"/>
        <v>919</v>
      </c>
      <c r="K17" s="525">
        <v>36</v>
      </c>
      <c r="L17" s="525">
        <v>0</v>
      </c>
      <c r="M17" s="525">
        <v>0</v>
      </c>
      <c r="N17" s="520">
        <f t="shared" si="1"/>
        <v>36</v>
      </c>
      <c r="O17" s="522">
        <v>0</v>
      </c>
      <c r="P17" s="523">
        <v>0</v>
      </c>
      <c r="Q17" s="523">
        <v>0</v>
      </c>
      <c r="R17" s="522">
        <v>0</v>
      </c>
      <c r="U17" s="500"/>
      <c r="V17" s="500"/>
    </row>
    <row r="18" spans="1:22" s="391" customFormat="1" ht="24.95" customHeight="1" x14ac:dyDescent="0.2">
      <c r="A18" s="395">
        <v>7</v>
      </c>
      <c r="B18" s="501" t="s">
        <v>388</v>
      </c>
      <c r="C18" s="318">
        <v>1354</v>
      </c>
      <c r="D18" s="318">
        <v>38</v>
      </c>
      <c r="E18" s="318">
        <v>2</v>
      </c>
      <c r="F18" s="988">
        <f t="shared" si="0"/>
        <v>1394</v>
      </c>
      <c r="G18" s="522">
        <v>1281</v>
      </c>
      <c r="H18" s="523">
        <v>35</v>
      </c>
      <c r="I18" s="523">
        <v>2</v>
      </c>
      <c r="J18" s="524">
        <f t="shared" si="2"/>
        <v>1318</v>
      </c>
      <c r="K18" s="525">
        <v>69</v>
      </c>
      <c r="L18" s="525">
        <v>0</v>
      </c>
      <c r="M18" s="525">
        <v>0</v>
      </c>
      <c r="N18" s="520">
        <f t="shared" si="1"/>
        <v>69</v>
      </c>
      <c r="O18" s="522">
        <v>0</v>
      </c>
      <c r="P18" s="523">
        <v>0</v>
      </c>
      <c r="Q18" s="523">
        <v>0</v>
      </c>
      <c r="R18" s="522">
        <v>0</v>
      </c>
      <c r="U18" s="500"/>
      <c r="V18" s="500"/>
    </row>
    <row r="19" spans="1:22" s="391" customFormat="1" ht="24.95" customHeight="1" x14ac:dyDescent="0.2">
      <c r="A19" s="395">
        <v>8</v>
      </c>
      <c r="B19" s="501" t="s">
        <v>389</v>
      </c>
      <c r="C19" s="318">
        <v>1997</v>
      </c>
      <c r="D19" s="318">
        <v>94</v>
      </c>
      <c r="E19" s="318">
        <v>2</v>
      </c>
      <c r="F19" s="988">
        <f t="shared" si="0"/>
        <v>2093</v>
      </c>
      <c r="G19" s="522">
        <v>1858</v>
      </c>
      <c r="H19" s="523">
        <v>90</v>
      </c>
      <c r="I19" s="523">
        <v>2</v>
      </c>
      <c r="J19" s="987">
        <f t="shared" si="2"/>
        <v>1950</v>
      </c>
      <c r="K19" s="525">
        <v>22</v>
      </c>
      <c r="L19" s="525">
        <v>0</v>
      </c>
      <c r="M19" s="525">
        <v>0</v>
      </c>
      <c r="N19" s="520">
        <f t="shared" si="1"/>
        <v>22</v>
      </c>
      <c r="O19" s="522">
        <v>0</v>
      </c>
      <c r="P19" s="523">
        <v>0</v>
      </c>
      <c r="Q19" s="523">
        <v>0</v>
      </c>
      <c r="R19" s="522">
        <v>0</v>
      </c>
      <c r="U19" s="500"/>
      <c r="V19" s="500"/>
    </row>
    <row r="20" spans="1:22" s="391" customFormat="1" ht="24.95" customHeight="1" x14ac:dyDescent="0.2">
      <c r="A20" s="395">
        <v>9</v>
      </c>
      <c r="B20" s="501" t="s">
        <v>390</v>
      </c>
      <c r="C20" s="318">
        <v>1486</v>
      </c>
      <c r="D20" s="318">
        <v>14</v>
      </c>
      <c r="E20" s="318">
        <v>0</v>
      </c>
      <c r="F20" s="988">
        <f t="shared" si="0"/>
        <v>1500</v>
      </c>
      <c r="G20" s="522">
        <v>1413</v>
      </c>
      <c r="H20" s="523">
        <v>15</v>
      </c>
      <c r="I20" s="523">
        <v>0</v>
      </c>
      <c r="J20" s="524">
        <f t="shared" si="2"/>
        <v>1428</v>
      </c>
      <c r="K20" s="525">
        <v>66</v>
      </c>
      <c r="L20" s="525">
        <v>0</v>
      </c>
      <c r="M20" s="525">
        <v>0</v>
      </c>
      <c r="N20" s="520">
        <f t="shared" si="1"/>
        <v>66</v>
      </c>
      <c r="O20" s="522">
        <v>0</v>
      </c>
      <c r="P20" s="523">
        <v>0</v>
      </c>
      <c r="Q20" s="523">
        <v>0</v>
      </c>
      <c r="R20" s="522">
        <v>0</v>
      </c>
      <c r="U20" s="500"/>
      <c r="V20" s="500"/>
    </row>
    <row r="21" spans="1:22" s="391" customFormat="1" ht="24.95" customHeight="1" x14ac:dyDescent="0.2">
      <c r="A21" s="395">
        <v>10</v>
      </c>
      <c r="B21" s="501" t="s">
        <v>391</v>
      </c>
      <c r="C21" s="318">
        <v>762</v>
      </c>
      <c r="D21" s="318">
        <v>35</v>
      </c>
      <c r="E21" s="318">
        <v>0</v>
      </c>
      <c r="F21" s="988">
        <f t="shared" si="0"/>
        <v>797</v>
      </c>
      <c r="G21" s="522">
        <v>713</v>
      </c>
      <c r="H21" s="523">
        <v>20</v>
      </c>
      <c r="I21" s="523">
        <v>0</v>
      </c>
      <c r="J21" s="524">
        <f t="shared" si="2"/>
        <v>733</v>
      </c>
      <c r="K21" s="525">
        <v>54</v>
      </c>
      <c r="L21" s="525">
        <v>0</v>
      </c>
      <c r="M21" s="525">
        <v>0</v>
      </c>
      <c r="N21" s="520">
        <f t="shared" si="1"/>
        <v>54</v>
      </c>
      <c r="O21" s="522">
        <v>0</v>
      </c>
      <c r="P21" s="523">
        <v>0</v>
      </c>
      <c r="Q21" s="523">
        <v>0</v>
      </c>
      <c r="R21" s="522">
        <v>0</v>
      </c>
      <c r="U21" s="500"/>
      <c r="V21" s="500"/>
    </row>
    <row r="22" spans="1:22" s="512" customFormat="1" ht="24.95" customHeight="1" x14ac:dyDescent="0.25">
      <c r="A22" s="395">
        <v>11</v>
      </c>
      <c r="B22" s="501" t="s">
        <v>392</v>
      </c>
      <c r="C22" s="318">
        <v>1861</v>
      </c>
      <c r="D22" s="318">
        <v>44</v>
      </c>
      <c r="E22" s="318">
        <v>0</v>
      </c>
      <c r="F22" s="988">
        <f t="shared" si="0"/>
        <v>1905</v>
      </c>
      <c r="G22" s="526">
        <v>1847</v>
      </c>
      <c r="H22" s="525">
        <v>32</v>
      </c>
      <c r="I22" s="525">
        <v>0</v>
      </c>
      <c r="J22" s="524">
        <f t="shared" si="2"/>
        <v>1879</v>
      </c>
      <c r="K22" s="525">
        <v>72</v>
      </c>
      <c r="L22" s="525">
        <v>0</v>
      </c>
      <c r="M22" s="525">
        <v>0</v>
      </c>
      <c r="N22" s="520">
        <f t="shared" si="1"/>
        <v>72</v>
      </c>
      <c r="O22" s="522">
        <v>0</v>
      </c>
      <c r="P22" s="523">
        <v>0</v>
      </c>
      <c r="Q22" s="523">
        <v>0</v>
      </c>
      <c r="R22" s="522">
        <v>0</v>
      </c>
      <c r="T22" s="391"/>
      <c r="U22" s="500"/>
      <c r="V22" s="500"/>
    </row>
    <row r="23" spans="1:22" s="512" customFormat="1" ht="24.95" customHeight="1" x14ac:dyDescent="0.25">
      <c r="A23" s="395">
        <v>12</v>
      </c>
      <c r="B23" s="501" t="s">
        <v>393</v>
      </c>
      <c r="C23" s="318">
        <v>1112</v>
      </c>
      <c r="D23" s="318">
        <v>84</v>
      </c>
      <c r="E23" s="318">
        <v>0</v>
      </c>
      <c r="F23" s="988">
        <f t="shared" si="0"/>
        <v>1196</v>
      </c>
      <c r="G23" s="526">
        <v>1065</v>
      </c>
      <c r="H23" s="525">
        <v>69</v>
      </c>
      <c r="I23" s="525">
        <v>0</v>
      </c>
      <c r="J23" s="524">
        <f t="shared" si="2"/>
        <v>1134</v>
      </c>
      <c r="K23" s="525">
        <v>46</v>
      </c>
      <c r="L23" s="525">
        <v>0</v>
      </c>
      <c r="M23" s="525">
        <v>0</v>
      </c>
      <c r="N23" s="520">
        <f t="shared" si="1"/>
        <v>46</v>
      </c>
      <c r="O23" s="522">
        <v>0</v>
      </c>
      <c r="P23" s="523">
        <v>0</v>
      </c>
      <c r="Q23" s="523">
        <v>0</v>
      </c>
      <c r="R23" s="522">
        <v>0</v>
      </c>
      <c r="T23" s="391"/>
      <c r="U23" s="500"/>
      <c r="V23" s="500"/>
    </row>
    <row r="24" spans="1:22" s="512" customFormat="1" ht="24.95" customHeight="1" x14ac:dyDescent="0.25">
      <c r="A24" s="395">
        <v>13</v>
      </c>
      <c r="B24" s="501" t="s">
        <v>394</v>
      </c>
      <c r="C24" s="318">
        <v>1019</v>
      </c>
      <c r="D24" s="318">
        <v>4</v>
      </c>
      <c r="E24" s="318">
        <v>0</v>
      </c>
      <c r="F24" s="988">
        <f t="shared" si="0"/>
        <v>1023</v>
      </c>
      <c r="G24" s="526">
        <v>934</v>
      </c>
      <c r="H24" s="525">
        <v>0</v>
      </c>
      <c r="I24" s="525">
        <v>0</v>
      </c>
      <c r="J24" s="987">
        <f t="shared" si="2"/>
        <v>934</v>
      </c>
      <c r="K24" s="525">
        <v>53</v>
      </c>
      <c r="L24" s="525">
        <v>0</v>
      </c>
      <c r="M24" s="525">
        <v>0</v>
      </c>
      <c r="N24" s="520">
        <f t="shared" si="1"/>
        <v>53</v>
      </c>
      <c r="O24" s="522">
        <v>0</v>
      </c>
      <c r="P24" s="523">
        <v>0</v>
      </c>
      <c r="Q24" s="523">
        <v>0</v>
      </c>
      <c r="R24" s="522">
        <v>0</v>
      </c>
      <c r="T24" s="391"/>
      <c r="U24" s="500"/>
      <c r="V24" s="500"/>
    </row>
    <row r="25" spans="1:22" s="505" customFormat="1" ht="24.95" customHeight="1" x14ac:dyDescent="0.25">
      <c r="A25" s="502"/>
      <c r="B25" s="502" t="s">
        <v>18</v>
      </c>
      <c r="C25" s="503">
        <f>SUM(C12:C24)</f>
        <v>16236</v>
      </c>
      <c r="D25" s="503">
        <f>SUM(D12:D24)</f>
        <v>596</v>
      </c>
      <c r="E25" s="503">
        <f>SUM(E12:E24)</f>
        <v>20</v>
      </c>
      <c r="F25" s="504" t="s">
        <v>1078</v>
      </c>
      <c r="G25" s="504">
        <f t="shared" ref="G25:R25" si="3">SUM(G12:G24)</f>
        <v>15454</v>
      </c>
      <c r="H25" s="504">
        <f t="shared" si="3"/>
        <v>467</v>
      </c>
      <c r="I25" s="504">
        <f t="shared" si="3"/>
        <v>12</v>
      </c>
      <c r="J25" s="504">
        <f t="shared" si="3"/>
        <v>15933</v>
      </c>
      <c r="K25" s="504">
        <f t="shared" si="3"/>
        <v>628</v>
      </c>
      <c r="L25" s="504">
        <f t="shared" si="3"/>
        <v>0</v>
      </c>
      <c r="M25" s="504">
        <f t="shared" si="3"/>
        <v>0</v>
      </c>
      <c r="N25" s="504">
        <f t="shared" si="3"/>
        <v>628</v>
      </c>
      <c r="O25" s="504">
        <f t="shared" si="3"/>
        <v>0</v>
      </c>
      <c r="P25" s="504">
        <f t="shared" si="3"/>
        <v>0</v>
      </c>
      <c r="Q25" s="504">
        <f t="shared" si="3"/>
        <v>0</v>
      </c>
      <c r="R25" s="504">
        <f t="shared" si="3"/>
        <v>0</v>
      </c>
      <c r="T25" s="391"/>
      <c r="V25" s="391"/>
    </row>
    <row r="26" spans="1:22" x14ac:dyDescent="0.25">
      <c r="A26" s="493" t="s">
        <v>578</v>
      </c>
      <c r="T26" s="391"/>
      <c r="V26" s="391"/>
    </row>
    <row r="27" spans="1:22" x14ac:dyDescent="0.25">
      <c r="A27" s="505" t="s">
        <v>1077</v>
      </c>
    </row>
    <row r="28" spans="1:22" s="491" customFormat="1" ht="12.75" x14ac:dyDescent="0.2">
      <c r="A28" s="506" t="s">
        <v>11</v>
      </c>
      <c r="G28" s="506"/>
      <c r="H28" s="506"/>
      <c r="K28" s="506"/>
      <c r="L28" s="506"/>
      <c r="M28" s="506"/>
      <c r="N28" s="506"/>
      <c r="O28" s="506"/>
      <c r="P28" s="506"/>
      <c r="Q28" s="507" t="s">
        <v>12</v>
      </c>
    </row>
    <row r="29" spans="1:22" s="491" customFormat="1" ht="12.75" customHeight="1" x14ac:dyDescent="0.2">
      <c r="P29" s="508" t="s">
        <v>13</v>
      </c>
      <c r="R29" s="508"/>
      <c r="S29" s="508"/>
      <c r="T29" s="508"/>
    </row>
    <row r="30" spans="1:22" s="491" customFormat="1" ht="12.75" customHeight="1" x14ac:dyDescent="0.2">
      <c r="P30" s="508" t="s">
        <v>87</v>
      </c>
      <c r="Q30" s="508"/>
      <c r="R30" s="508"/>
      <c r="S30" s="508"/>
      <c r="T30" s="508"/>
    </row>
    <row r="31" spans="1:22" s="491" customFormat="1" ht="12.75" x14ac:dyDescent="0.2">
      <c r="A31" s="506"/>
      <c r="B31" s="506"/>
      <c r="K31" s="506"/>
      <c r="L31" s="506"/>
      <c r="M31" s="506"/>
      <c r="N31" s="506"/>
      <c r="O31" s="506"/>
      <c r="P31" s="506"/>
      <c r="Q31" s="508" t="s">
        <v>84</v>
      </c>
      <c r="R31" s="508"/>
    </row>
    <row r="33" spans="8:8" x14ac:dyDescent="0.25">
      <c r="H33" s="638"/>
    </row>
  </sheetData>
  <mergeCells count="11">
    <mergeCell ref="O9:R9"/>
    <mergeCell ref="R2:S2"/>
    <mergeCell ref="A4:R4"/>
    <mergeCell ref="A3:R3"/>
    <mergeCell ref="A5:S5"/>
    <mergeCell ref="C9:F9"/>
    <mergeCell ref="K9:N9"/>
    <mergeCell ref="G9:J9"/>
    <mergeCell ref="A7:C7"/>
    <mergeCell ref="A9:A10"/>
    <mergeCell ref="B9:B10"/>
  </mergeCells>
  <phoneticPr fontId="0" type="noConversion"/>
  <printOptions horizontalCentered="1"/>
  <pageMargins left="0.38" right="0.3" top="0.23622047244094491" bottom="0" header="0.31496062992125984" footer="0.31496062992125984"/>
  <pageSetup paperSize="9" scale="84"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FF00"/>
    <pageSetUpPr fitToPage="1"/>
  </sheetPr>
  <dimension ref="A1:AS33"/>
  <sheetViews>
    <sheetView view="pageBreakPreview" topLeftCell="A13" zoomScale="70" zoomScaleSheetLayoutView="70" workbookViewId="0">
      <selection activeCell="O29" sqref="O29"/>
    </sheetView>
  </sheetViews>
  <sheetFormatPr defaultRowHeight="25.5" customHeight="1" x14ac:dyDescent="0.25"/>
  <cols>
    <col min="1" max="1" width="8.140625" style="556" customWidth="1"/>
    <col min="2" max="2" width="18.85546875" style="556" customWidth="1"/>
    <col min="3" max="3" width="15.42578125" style="556" customWidth="1"/>
    <col min="4" max="4" width="14.85546875" style="556" customWidth="1"/>
    <col min="5" max="5" width="11.85546875" style="556" customWidth="1"/>
    <col min="6" max="6" width="9.85546875" style="556" customWidth="1"/>
    <col min="7" max="7" width="12.7109375" style="556" customWidth="1"/>
    <col min="8" max="9" width="11" style="556" customWidth="1"/>
    <col min="10" max="10" width="14.140625" style="556" customWidth="1"/>
    <col min="11" max="11" width="14.5703125" style="556" customWidth="1"/>
    <col min="12" max="12" width="13.140625" style="556" customWidth="1"/>
    <col min="13" max="13" width="9.7109375" style="556" customWidth="1"/>
    <col min="14" max="14" width="9.5703125" style="556" customWidth="1"/>
    <col min="15" max="15" width="12.7109375" style="556" customWidth="1"/>
    <col min="16" max="16" width="13.28515625" style="556" customWidth="1"/>
    <col min="17" max="17" width="11.28515625" style="556" customWidth="1"/>
    <col min="18" max="18" width="9.28515625" style="556" customWidth="1"/>
    <col min="19" max="19" width="11.85546875" style="556" customWidth="1"/>
    <col min="20" max="20" width="12.28515625" style="556" customWidth="1"/>
    <col min="21" max="16384" width="9.140625" style="556"/>
  </cols>
  <sheetData>
    <row r="1" spans="1:20" ht="25.5" customHeight="1" x14ac:dyDescent="0.25">
      <c r="R1" s="1640" t="s">
        <v>671</v>
      </c>
      <c r="S1" s="1640"/>
    </row>
    <row r="2" spans="1:20" s="557" customFormat="1" ht="25.5" customHeight="1" x14ac:dyDescent="0.25">
      <c r="A2" s="1641" t="s">
        <v>0</v>
      </c>
      <c r="B2" s="1641"/>
      <c r="C2" s="1641"/>
      <c r="D2" s="1641"/>
      <c r="E2" s="1641"/>
      <c r="F2" s="1641"/>
      <c r="G2" s="1641"/>
      <c r="H2" s="1641"/>
      <c r="I2" s="1641"/>
      <c r="J2" s="1641"/>
      <c r="K2" s="1641"/>
      <c r="L2" s="1641"/>
      <c r="M2" s="1641"/>
      <c r="N2" s="1641"/>
      <c r="O2" s="1641"/>
      <c r="P2" s="1641"/>
      <c r="Q2" s="1641"/>
      <c r="R2" s="1641"/>
      <c r="S2" s="1641"/>
    </row>
    <row r="3" spans="1:20" s="557" customFormat="1" ht="25.5" customHeight="1" x14ac:dyDescent="0.25">
      <c r="A3" s="1641" t="s">
        <v>985</v>
      </c>
      <c r="B3" s="1641"/>
      <c r="C3" s="1641"/>
      <c r="D3" s="1641"/>
      <c r="E3" s="1641"/>
      <c r="F3" s="1641"/>
      <c r="G3" s="1641"/>
      <c r="H3" s="1641"/>
      <c r="I3" s="1641"/>
      <c r="J3" s="1641"/>
      <c r="K3" s="1641"/>
      <c r="L3" s="1641"/>
      <c r="M3" s="1641"/>
      <c r="N3" s="1641"/>
      <c r="O3" s="1641"/>
      <c r="P3" s="1641"/>
      <c r="Q3" s="1641"/>
      <c r="R3" s="1641"/>
      <c r="S3" s="1641"/>
    </row>
    <row r="4" spans="1:20" ht="25.5" customHeight="1" x14ac:dyDescent="0.3">
      <c r="A4" s="1642" t="s">
        <v>1040</v>
      </c>
      <c r="B4" s="1642"/>
      <c r="C4" s="1642"/>
      <c r="D4" s="1642"/>
      <c r="E4" s="1642"/>
      <c r="F4" s="1642"/>
      <c r="G4" s="1642"/>
      <c r="H4" s="1642"/>
      <c r="I4" s="1642"/>
      <c r="J4" s="1642"/>
      <c r="K4" s="1642"/>
      <c r="L4" s="1642"/>
      <c r="M4" s="1642"/>
      <c r="N4" s="1642"/>
      <c r="O4" s="1642"/>
      <c r="P4" s="1642"/>
      <c r="Q4" s="1642"/>
      <c r="R4" s="1642"/>
      <c r="S4" s="1642"/>
      <c r="T4" s="558"/>
    </row>
    <row r="5" spans="1:20" ht="25.5" customHeight="1" x14ac:dyDescent="0.25">
      <c r="A5" s="1643" t="s">
        <v>452</v>
      </c>
      <c r="B5" s="1643"/>
      <c r="C5" s="1643"/>
    </row>
    <row r="6" spans="1:20" ht="25.5" customHeight="1" x14ac:dyDescent="0.25">
      <c r="B6" s="559"/>
      <c r="Q6" s="560" t="s">
        <v>151</v>
      </c>
    </row>
    <row r="7" spans="1:20" s="561" customFormat="1" ht="25.5" customHeight="1" x14ac:dyDescent="0.25">
      <c r="A7" s="1644" t="s">
        <v>2</v>
      </c>
      <c r="B7" s="1645" t="s">
        <v>3</v>
      </c>
      <c r="C7" s="1645" t="s">
        <v>124</v>
      </c>
      <c r="D7" s="1645"/>
      <c r="E7" s="1645"/>
      <c r="F7" s="1645"/>
      <c r="G7" s="1645" t="s">
        <v>126</v>
      </c>
      <c r="H7" s="1645"/>
      <c r="I7" s="1645"/>
      <c r="J7" s="1645"/>
      <c r="K7" s="1645" t="s">
        <v>127</v>
      </c>
      <c r="L7" s="1645"/>
      <c r="M7" s="1645"/>
      <c r="N7" s="1645"/>
      <c r="O7" s="1645" t="s">
        <v>128</v>
      </c>
      <c r="P7" s="1645"/>
      <c r="Q7" s="1645"/>
      <c r="R7" s="1645"/>
      <c r="S7" s="1646" t="s">
        <v>175</v>
      </c>
    </row>
    <row r="8" spans="1:20" s="562" customFormat="1" ht="75" x14ac:dyDescent="0.25">
      <c r="A8" s="1644"/>
      <c r="B8" s="1645"/>
      <c r="C8" s="689" t="s">
        <v>172</v>
      </c>
      <c r="D8" s="690" t="s">
        <v>174</v>
      </c>
      <c r="E8" s="689" t="s">
        <v>150</v>
      </c>
      <c r="F8" s="690" t="s">
        <v>173</v>
      </c>
      <c r="G8" s="689" t="s">
        <v>261</v>
      </c>
      <c r="H8" s="690" t="s">
        <v>174</v>
      </c>
      <c r="I8" s="689" t="s">
        <v>150</v>
      </c>
      <c r="J8" s="690" t="s">
        <v>173</v>
      </c>
      <c r="K8" s="689" t="s">
        <v>261</v>
      </c>
      <c r="L8" s="690" t="s">
        <v>174</v>
      </c>
      <c r="M8" s="689" t="s">
        <v>150</v>
      </c>
      <c r="N8" s="690" t="s">
        <v>173</v>
      </c>
      <c r="O8" s="689" t="s">
        <v>261</v>
      </c>
      <c r="P8" s="690" t="s">
        <v>174</v>
      </c>
      <c r="Q8" s="689" t="s">
        <v>150</v>
      </c>
      <c r="R8" s="690" t="s">
        <v>173</v>
      </c>
      <c r="S8" s="1646"/>
    </row>
    <row r="9" spans="1:20" s="562" customFormat="1" ht="37.5" customHeight="1" x14ac:dyDescent="0.25">
      <c r="A9" s="688">
        <v>1</v>
      </c>
      <c r="B9" s="689">
        <v>2</v>
      </c>
      <c r="C9" s="689">
        <v>3</v>
      </c>
      <c r="D9" s="689">
        <v>4</v>
      </c>
      <c r="E9" s="689">
        <v>5</v>
      </c>
      <c r="F9" s="689">
        <v>6</v>
      </c>
      <c r="G9" s="689">
        <v>7</v>
      </c>
      <c r="H9" s="689">
        <v>8</v>
      </c>
      <c r="I9" s="689">
        <v>9</v>
      </c>
      <c r="J9" s="689">
        <v>10</v>
      </c>
      <c r="K9" s="689">
        <v>11</v>
      </c>
      <c r="L9" s="689">
        <v>12</v>
      </c>
      <c r="M9" s="689">
        <v>13</v>
      </c>
      <c r="N9" s="689">
        <v>14</v>
      </c>
      <c r="O9" s="689">
        <v>15</v>
      </c>
      <c r="P9" s="689">
        <v>16</v>
      </c>
      <c r="Q9" s="689">
        <v>17</v>
      </c>
      <c r="R9" s="689">
        <v>18</v>
      </c>
      <c r="S9" s="563">
        <v>19</v>
      </c>
    </row>
    <row r="10" spans="1:20" ht="37.5" customHeight="1" x14ac:dyDescent="0.25">
      <c r="A10" s="564">
        <v>1</v>
      </c>
      <c r="B10" s="565" t="s">
        <v>382</v>
      </c>
      <c r="C10" s="566">
        <v>0</v>
      </c>
      <c r="D10" s="566">
        <v>0</v>
      </c>
      <c r="E10" s="567">
        <v>0</v>
      </c>
      <c r="F10" s="567">
        <f>D10*E10</f>
        <v>0</v>
      </c>
      <c r="G10" s="566">
        <v>0</v>
      </c>
      <c r="H10" s="566">
        <v>0</v>
      </c>
      <c r="I10" s="567">
        <v>0</v>
      </c>
      <c r="J10" s="567">
        <f>H10*I10</f>
        <v>0</v>
      </c>
      <c r="K10" s="566">
        <v>0</v>
      </c>
      <c r="L10" s="566">
        <v>0</v>
      </c>
      <c r="M10" s="567">
        <v>0</v>
      </c>
      <c r="N10" s="567">
        <f>L10*M10</f>
        <v>0</v>
      </c>
      <c r="O10" s="566">
        <v>0</v>
      </c>
      <c r="P10" s="566">
        <v>0</v>
      </c>
      <c r="Q10" s="567">
        <v>0</v>
      </c>
      <c r="R10" s="567">
        <f>P10*Q10</f>
        <v>0</v>
      </c>
      <c r="S10" s="567">
        <f>F10+J10+N10+R10</f>
        <v>0</v>
      </c>
    </row>
    <row r="11" spans="1:20" ht="37.5" customHeight="1" x14ac:dyDescent="0.25">
      <c r="A11" s="564">
        <v>2</v>
      </c>
      <c r="B11" s="565" t="s">
        <v>383</v>
      </c>
      <c r="C11" s="566">
        <v>0</v>
      </c>
      <c r="D11" s="566">
        <v>0</v>
      </c>
      <c r="E11" s="567">
        <v>3.17</v>
      </c>
      <c r="F11" s="567">
        <f t="shared" ref="F11:F12" si="0">D11*E11</f>
        <v>0</v>
      </c>
      <c r="G11" s="566">
        <v>0</v>
      </c>
      <c r="H11" s="566">
        <v>0</v>
      </c>
      <c r="I11" s="567">
        <v>0</v>
      </c>
      <c r="J11" s="567">
        <f t="shared" ref="J11:J22" si="1">H11*I11</f>
        <v>0</v>
      </c>
      <c r="K11" s="566">
        <v>0</v>
      </c>
      <c r="L11" s="566">
        <v>0</v>
      </c>
      <c r="M11" s="567">
        <v>0</v>
      </c>
      <c r="N11" s="567">
        <f t="shared" ref="N11:N22" si="2">L11*M11</f>
        <v>0</v>
      </c>
      <c r="O11" s="566">
        <v>0</v>
      </c>
      <c r="P11" s="566">
        <v>0</v>
      </c>
      <c r="Q11" s="567">
        <v>0</v>
      </c>
      <c r="R11" s="567">
        <f t="shared" ref="R11:R22" si="3">P11*Q11</f>
        <v>0</v>
      </c>
      <c r="S11" s="567">
        <f t="shared" ref="S11:S18" si="4">F11+J11+N11+R11</f>
        <v>0</v>
      </c>
    </row>
    <row r="12" spans="1:20" ht="37.5" customHeight="1" x14ac:dyDescent="0.25">
      <c r="A12" s="564">
        <v>3</v>
      </c>
      <c r="B12" s="565" t="s">
        <v>384</v>
      </c>
      <c r="C12" s="566">
        <v>0</v>
      </c>
      <c r="D12" s="566">
        <v>0</v>
      </c>
      <c r="E12" s="567">
        <v>3.17</v>
      </c>
      <c r="F12" s="567">
        <f t="shared" si="0"/>
        <v>0</v>
      </c>
      <c r="G12" s="566">
        <v>0</v>
      </c>
      <c r="H12" s="566">
        <v>0</v>
      </c>
      <c r="I12" s="567">
        <v>0</v>
      </c>
      <c r="J12" s="567">
        <f t="shared" si="1"/>
        <v>0</v>
      </c>
      <c r="K12" s="566">
        <v>0</v>
      </c>
      <c r="L12" s="566">
        <v>0</v>
      </c>
      <c r="M12" s="567">
        <v>0</v>
      </c>
      <c r="N12" s="567">
        <f t="shared" si="2"/>
        <v>0</v>
      </c>
      <c r="O12" s="566">
        <v>0</v>
      </c>
      <c r="P12" s="566">
        <v>0</v>
      </c>
      <c r="Q12" s="567">
        <v>0</v>
      </c>
      <c r="R12" s="567">
        <f t="shared" si="3"/>
        <v>0</v>
      </c>
      <c r="S12" s="567">
        <f t="shared" si="4"/>
        <v>0</v>
      </c>
    </row>
    <row r="13" spans="1:20" ht="37.5" customHeight="1" x14ac:dyDescent="0.25">
      <c r="A13" s="564">
        <v>4</v>
      </c>
      <c r="B13" s="565" t="s">
        <v>385</v>
      </c>
      <c r="C13" s="566">
        <v>0</v>
      </c>
      <c r="D13" s="566">
        <v>0</v>
      </c>
      <c r="E13" s="567">
        <v>3.17</v>
      </c>
      <c r="F13" s="567">
        <f>D13*E13</f>
        <v>0</v>
      </c>
      <c r="G13" s="566">
        <v>0</v>
      </c>
      <c r="H13" s="566">
        <v>0</v>
      </c>
      <c r="I13" s="567">
        <v>0</v>
      </c>
      <c r="J13" s="567">
        <f t="shared" si="1"/>
        <v>0</v>
      </c>
      <c r="K13" s="566">
        <v>0</v>
      </c>
      <c r="L13" s="566">
        <v>0</v>
      </c>
      <c r="M13" s="567">
        <v>0</v>
      </c>
      <c r="N13" s="567">
        <f t="shared" si="2"/>
        <v>0</v>
      </c>
      <c r="O13" s="566">
        <v>0</v>
      </c>
      <c r="P13" s="566">
        <v>0</v>
      </c>
      <c r="Q13" s="567">
        <v>0</v>
      </c>
      <c r="R13" s="567">
        <f t="shared" si="3"/>
        <v>0</v>
      </c>
      <c r="S13" s="567">
        <f t="shared" si="4"/>
        <v>0</v>
      </c>
    </row>
    <row r="14" spans="1:20" ht="37.5" customHeight="1" x14ac:dyDescent="0.25">
      <c r="A14" s="564">
        <v>5</v>
      </c>
      <c r="B14" s="565" t="s">
        <v>386</v>
      </c>
      <c r="C14" s="566">
        <v>0</v>
      </c>
      <c r="D14" s="566">
        <v>0</v>
      </c>
      <c r="E14" s="567">
        <v>0</v>
      </c>
      <c r="F14" s="567">
        <f t="shared" ref="F14:F22" si="5">D14*E14</f>
        <v>0</v>
      </c>
      <c r="G14" s="566">
        <v>0</v>
      </c>
      <c r="H14" s="566">
        <v>0</v>
      </c>
      <c r="I14" s="567">
        <v>0</v>
      </c>
      <c r="J14" s="567">
        <f t="shared" si="1"/>
        <v>0</v>
      </c>
      <c r="K14" s="566">
        <v>0</v>
      </c>
      <c r="L14" s="566">
        <v>0</v>
      </c>
      <c r="M14" s="567">
        <v>0</v>
      </c>
      <c r="N14" s="567">
        <f t="shared" si="2"/>
        <v>0</v>
      </c>
      <c r="O14" s="566">
        <v>0</v>
      </c>
      <c r="P14" s="566">
        <v>0</v>
      </c>
      <c r="Q14" s="567">
        <v>0</v>
      </c>
      <c r="R14" s="567">
        <f t="shared" si="3"/>
        <v>0</v>
      </c>
      <c r="S14" s="567">
        <f>F14+J14+N14+R14</f>
        <v>0</v>
      </c>
    </row>
    <row r="15" spans="1:20" ht="37.5" customHeight="1" x14ac:dyDescent="0.25">
      <c r="A15" s="564">
        <v>6</v>
      </c>
      <c r="B15" s="565" t="s">
        <v>387</v>
      </c>
      <c r="C15" s="566">
        <v>0</v>
      </c>
      <c r="D15" s="566">
        <v>0</v>
      </c>
      <c r="E15" s="567">
        <v>0</v>
      </c>
      <c r="F15" s="567">
        <f t="shared" si="5"/>
        <v>0</v>
      </c>
      <c r="G15" s="566">
        <v>0</v>
      </c>
      <c r="H15" s="566">
        <v>0</v>
      </c>
      <c r="I15" s="567">
        <v>0</v>
      </c>
      <c r="J15" s="567">
        <f t="shared" si="1"/>
        <v>0</v>
      </c>
      <c r="K15" s="566">
        <v>0</v>
      </c>
      <c r="L15" s="566">
        <v>0</v>
      </c>
      <c r="M15" s="567">
        <v>2.12</v>
      </c>
      <c r="N15" s="567">
        <f t="shared" si="2"/>
        <v>0</v>
      </c>
      <c r="O15" s="566">
        <v>0</v>
      </c>
      <c r="P15" s="566">
        <v>0</v>
      </c>
      <c r="Q15" s="567">
        <v>3.48</v>
      </c>
      <c r="R15" s="567">
        <f t="shared" si="3"/>
        <v>0</v>
      </c>
      <c r="S15" s="567">
        <f t="shared" si="4"/>
        <v>0</v>
      </c>
    </row>
    <row r="16" spans="1:20" ht="37.5" customHeight="1" x14ac:dyDescent="0.25">
      <c r="A16" s="564">
        <v>7</v>
      </c>
      <c r="B16" s="565" t="s">
        <v>388</v>
      </c>
      <c r="C16" s="566">
        <v>0</v>
      </c>
      <c r="D16" s="566">
        <v>0</v>
      </c>
      <c r="E16" s="567">
        <v>0</v>
      </c>
      <c r="F16" s="567">
        <f t="shared" si="5"/>
        <v>0</v>
      </c>
      <c r="G16" s="566">
        <v>0</v>
      </c>
      <c r="H16" s="566">
        <v>0</v>
      </c>
      <c r="I16" s="567">
        <v>0</v>
      </c>
      <c r="J16" s="567">
        <f t="shared" si="1"/>
        <v>0</v>
      </c>
      <c r="K16" s="566">
        <v>0</v>
      </c>
      <c r="L16" s="566">
        <v>0</v>
      </c>
      <c r="M16" s="567">
        <v>2.12</v>
      </c>
      <c r="N16" s="567">
        <f t="shared" si="2"/>
        <v>0</v>
      </c>
      <c r="O16" s="566">
        <v>0</v>
      </c>
      <c r="P16" s="566">
        <v>0</v>
      </c>
      <c r="Q16" s="567">
        <v>0</v>
      </c>
      <c r="R16" s="567">
        <f t="shared" si="3"/>
        <v>0</v>
      </c>
      <c r="S16" s="567">
        <f t="shared" si="4"/>
        <v>0</v>
      </c>
    </row>
    <row r="17" spans="1:45" ht="37.5" customHeight="1" x14ac:dyDescent="0.25">
      <c r="A17" s="564">
        <v>8</v>
      </c>
      <c r="B17" s="565" t="s">
        <v>389</v>
      </c>
      <c r="C17" s="566">
        <v>0</v>
      </c>
      <c r="D17" s="566">
        <v>0</v>
      </c>
      <c r="E17" s="567">
        <v>0</v>
      </c>
      <c r="F17" s="567">
        <f t="shared" si="5"/>
        <v>0</v>
      </c>
      <c r="G17" s="566">
        <v>0</v>
      </c>
      <c r="H17" s="566">
        <v>0</v>
      </c>
      <c r="I17" s="567">
        <v>0</v>
      </c>
      <c r="J17" s="567">
        <f t="shared" si="1"/>
        <v>0</v>
      </c>
      <c r="K17" s="566">
        <v>0</v>
      </c>
      <c r="L17" s="566">
        <v>0</v>
      </c>
      <c r="M17" s="567">
        <v>0</v>
      </c>
      <c r="N17" s="567">
        <f t="shared" si="2"/>
        <v>0</v>
      </c>
      <c r="O17" s="566">
        <v>0</v>
      </c>
      <c r="P17" s="566">
        <v>0</v>
      </c>
      <c r="Q17" s="567">
        <v>0</v>
      </c>
      <c r="R17" s="567">
        <f t="shared" si="3"/>
        <v>0</v>
      </c>
      <c r="S17" s="567">
        <f t="shared" si="4"/>
        <v>0</v>
      </c>
    </row>
    <row r="18" spans="1:45" s="569" customFormat="1" ht="37.5" customHeight="1" x14ac:dyDescent="0.25">
      <c r="A18" s="564">
        <v>9</v>
      </c>
      <c r="B18" s="565" t="s">
        <v>390</v>
      </c>
      <c r="C18" s="566">
        <v>0</v>
      </c>
      <c r="D18" s="566">
        <v>0</v>
      </c>
      <c r="E18" s="567">
        <v>0</v>
      </c>
      <c r="F18" s="567">
        <f t="shared" si="5"/>
        <v>0</v>
      </c>
      <c r="G18" s="566">
        <v>0</v>
      </c>
      <c r="H18" s="566">
        <v>0</v>
      </c>
      <c r="I18" s="567">
        <v>0</v>
      </c>
      <c r="J18" s="567">
        <f t="shared" si="1"/>
        <v>0</v>
      </c>
      <c r="K18" s="566">
        <v>0</v>
      </c>
      <c r="L18" s="566">
        <v>0</v>
      </c>
      <c r="M18" s="567">
        <v>0</v>
      </c>
      <c r="N18" s="567">
        <f t="shared" si="2"/>
        <v>0</v>
      </c>
      <c r="O18" s="566">
        <v>0</v>
      </c>
      <c r="P18" s="566">
        <v>0</v>
      </c>
      <c r="Q18" s="567">
        <v>0</v>
      </c>
      <c r="R18" s="567">
        <f t="shared" si="3"/>
        <v>0</v>
      </c>
      <c r="S18" s="567">
        <f t="shared" si="4"/>
        <v>0</v>
      </c>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row>
    <row r="19" spans="1:45" ht="37.5" customHeight="1" x14ac:dyDescent="0.25">
      <c r="A19" s="564">
        <v>10</v>
      </c>
      <c r="B19" s="565" t="s">
        <v>391</v>
      </c>
      <c r="C19" s="566">
        <v>0</v>
      </c>
      <c r="D19" s="566">
        <v>0</v>
      </c>
      <c r="E19" s="567">
        <v>3.17</v>
      </c>
      <c r="F19" s="567">
        <f t="shared" si="5"/>
        <v>0</v>
      </c>
      <c r="G19" s="566">
        <v>0</v>
      </c>
      <c r="H19" s="566">
        <v>0</v>
      </c>
      <c r="I19" s="567">
        <v>4.3899999999999997</v>
      </c>
      <c r="J19" s="567">
        <f t="shared" si="1"/>
        <v>0</v>
      </c>
      <c r="K19" s="566">
        <v>0</v>
      </c>
      <c r="L19" s="566">
        <v>0</v>
      </c>
      <c r="M19" s="567">
        <v>0</v>
      </c>
      <c r="N19" s="567">
        <f t="shared" si="2"/>
        <v>0</v>
      </c>
      <c r="O19" s="566">
        <v>0</v>
      </c>
      <c r="P19" s="566">
        <v>0</v>
      </c>
      <c r="Q19" s="567">
        <v>0</v>
      </c>
      <c r="R19" s="567">
        <f t="shared" si="3"/>
        <v>0</v>
      </c>
      <c r="S19" s="567">
        <f>F19+J19+N19+R19</f>
        <v>0</v>
      </c>
    </row>
    <row r="20" spans="1:45" ht="37.5" customHeight="1" x14ac:dyDescent="0.25">
      <c r="A20" s="564">
        <v>11</v>
      </c>
      <c r="B20" s="565" t="s">
        <v>392</v>
      </c>
      <c r="C20" s="566">
        <v>0</v>
      </c>
      <c r="D20" s="566">
        <v>0</v>
      </c>
      <c r="E20" s="567">
        <v>3.17</v>
      </c>
      <c r="F20" s="567">
        <f t="shared" si="5"/>
        <v>0</v>
      </c>
      <c r="G20" s="566">
        <v>0</v>
      </c>
      <c r="H20" s="566">
        <v>0</v>
      </c>
      <c r="I20" s="567">
        <v>4.3899999999999997</v>
      </c>
      <c r="J20" s="567">
        <f t="shared" si="1"/>
        <v>0</v>
      </c>
      <c r="K20" s="566">
        <v>0</v>
      </c>
      <c r="L20" s="566">
        <v>0</v>
      </c>
      <c r="M20" s="567">
        <v>0</v>
      </c>
      <c r="N20" s="567">
        <f t="shared" si="2"/>
        <v>0</v>
      </c>
      <c r="O20" s="566">
        <v>0</v>
      </c>
      <c r="P20" s="566">
        <v>0</v>
      </c>
      <c r="Q20" s="567">
        <v>0</v>
      </c>
      <c r="R20" s="567">
        <f t="shared" si="3"/>
        <v>0</v>
      </c>
      <c r="S20" s="567">
        <f>F20+J20+N20+R20</f>
        <v>0</v>
      </c>
    </row>
    <row r="21" spans="1:45" ht="37.5" customHeight="1" x14ac:dyDescent="0.25">
      <c r="A21" s="564">
        <v>12</v>
      </c>
      <c r="B21" s="565" t="s">
        <v>393</v>
      </c>
      <c r="C21" s="566">
        <v>0</v>
      </c>
      <c r="D21" s="566">
        <v>0</v>
      </c>
      <c r="E21" s="567">
        <v>0</v>
      </c>
      <c r="F21" s="567">
        <f t="shared" si="5"/>
        <v>0</v>
      </c>
      <c r="G21" s="566">
        <v>0</v>
      </c>
      <c r="H21" s="566">
        <v>0</v>
      </c>
      <c r="I21" s="567">
        <v>0</v>
      </c>
      <c r="J21" s="567">
        <f t="shared" si="1"/>
        <v>0</v>
      </c>
      <c r="K21" s="566">
        <v>0</v>
      </c>
      <c r="L21" s="566">
        <v>0</v>
      </c>
      <c r="M21" s="567">
        <v>2.12</v>
      </c>
      <c r="N21" s="567">
        <f t="shared" si="2"/>
        <v>0</v>
      </c>
      <c r="O21" s="566">
        <v>0</v>
      </c>
      <c r="P21" s="566">
        <v>0</v>
      </c>
      <c r="Q21" s="567">
        <v>3.48</v>
      </c>
      <c r="R21" s="567">
        <f t="shared" si="3"/>
        <v>0</v>
      </c>
      <c r="S21" s="567">
        <f>F21+J21+N21+R21</f>
        <v>0</v>
      </c>
    </row>
    <row r="22" spans="1:45" ht="37.5" customHeight="1" x14ac:dyDescent="0.25">
      <c r="A22" s="564">
        <v>13</v>
      </c>
      <c r="B22" s="565" t="s">
        <v>394</v>
      </c>
      <c r="C22" s="566">
        <v>0</v>
      </c>
      <c r="D22" s="566">
        <v>0</v>
      </c>
      <c r="E22" s="567">
        <v>3.17</v>
      </c>
      <c r="F22" s="567">
        <f t="shared" si="5"/>
        <v>0</v>
      </c>
      <c r="G22" s="566">
        <v>0</v>
      </c>
      <c r="H22" s="566">
        <v>0</v>
      </c>
      <c r="I22" s="567">
        <v>0</v>
      </c>
      <c r="J22" s="567">
        <f t="shared" si="1"/>
        <v>0</v>
      </c>
      <c r="K22" s="566">
        <v>0</v>
      </c>
      <c r="L22" s="566">
        <v>0</v>
      </c>
      <c r="M22" s="567">
        <v>0</v>
      </c>
      <c r="N22" s="567">
        <f t="shared" si="2"/>
        <v>0</v>
      </c>
      <c r="O22" s="566">
        <v>0</v>
      </c>
      <c r="P22" s="566">
        <v>0</v>
      </c>
      <c r="Q22" s="567">
        <v>0</v>
      </c>
      <c r="R22" s="567">
        <f t="shared" si="3"/>
        <v>0</v>
      </c>
      <c r="S22" s="567">
        <f>F22+J22+N22+R22</f>
        <v>0</v>
      </c>
    </row>
    <row r="23" spans="1:45" s="557" customFormat="1" ht="37.5" customHeight="1" x14ac:dyDescent="0.2">
      <c r="A23" s="570"/>
      <c r="B23" s="570" t="s">
        <v>18</v>
      </c>
      <c r="C23" s="571">
        <f t="shared" ref="C23:S23" si="6">SUM(C10:C22)</f>
        <v>0</v>
      </c>
      <c r="D23" s="571">
        <f t="shared" si="6"/>
        <v>0</v>
      </c>
      <c r="E23" s="571" t="s">
        <v>915</v>
      </c>
      <c r="F23" s="571">
        <f t="shared" si="6"/>
        <v>0</v>
      </c>
      <c r="G23" s="571">
        <f t="shared" si="6"/>
        <v>0</v>
      </c>
      <c r="H23" s="571">
        <f t="shared" si="6"/>
        <v>0</v>
      </c>
      <c r="I23" s="571" t="s">
        <v>916</v>
      </c>
      <c r="J23" s="571">
        <f t="shared" si="6"/>
        <v>0</v>
      </c>
      <c r="K23" s="571">
        <f t="shared" si="6"/>
        <v>0</v>
      </c>
      <c r="L23" s="571">
        <f t="shared" si="6"/>
        <v>0</v>
      </c>
      <c r="M23" s="571" t="s">
        <v>917</v>
      </c>
      <c r="N23" s="571">
        <f t="shared" si="6"/>
        <v>0</v>
      </c>
      <c r="O23" s="571">
        <f t="shared" si="6"/>
        <v>0</v>
      </c>
      <c r="P23" s="571">
        <f t="shared" si="6"/>
        <v>0</v>
      </c>
      <c r="Q23" s="571" t="s">
        <v>918</v>
      </c>
      <c r="R23" s="782">
        <f t="shared" si="6"/>
        <v>0</v>
      </c>
      <c r="S23" s="571">
        <f t="shared" si="6"/>
        <v>0</v>
      </c>
    </row>
    <row r="24" spans="1:45" s="557" customFormat="1" ht="25.5" customHeight="1" x14ac:dyDescent="0.2">
      <c r="A24" s="572" t="s">
        <v>672</v>
      </c>
      <c r="J24" s="572"/>
      <c r="K24" s="1647"/>
      <c r="L24" s="1647"/>
      <c r="M24" s="1647"/>
      <c r="N24" s="1647"/>
      <c r="O24" s="1647"/>
      <c r="P24" s="1647"/>
      <c r="Q24" s="1647"/>
      <c r="R24" s="1647"/>
      <c r="S24" s="1647"/>
    </row>
    <row r="25" spans="1:45" s="557" customFormat="1" ht="25.5" customHeight="1" x14ac:dyDescent="0.2">
      <c r="J25" s="1647"/>
      <c r="K25" s="1647"/>
      <c r="L25" s="1647"/>
      <c r="M25" s="1647"/>
      <c r="N25" s="1647"/>
      <c r="O25" s="1647"/>
      <c r="P25" s="1647"/>
      <c r="Q25" s="1647"/>
      <c r="R25" s="1647"/>
      <c r="S25" s="1647"/>
    </row>
    <row r="26" spans="1:45" s="557" customFormat="1" ht="12.75" x14ac:dyDescent="0.2">
      <c r="A26" s="572"/>
      <c r="B26" s="572"/>
      <c r="K26" s="572"/>
      <c r="L26" s="572"/>
      <c r="M26" s="572"/>
      <c r="N26" s="572"/>
      <c r="O26" s="572"/>
      <c r="P26" s="572"/>
      <c r="Q26" s="1648"/>
      <c r="R26" s="1648"/>
      <c r="S26" s="1648"/>
    </row>
    <row r="27" spans="1:45" ht="15" x14ac:dyDescent="0.25">
      <c r="A27" s="573" t="s">
        <v>11</v>
      </c>
      <c r="B27" s="574"/>
      <c r="C27" s="574"/>
      <c r="D27" s="574"/>
      <c r="E27" s="574"/>
      <c r="F27" s="574"/>
      <c r="G27" s="573"/>
      <c r="H27" s="573"/>
      <c r="I27" s="574"/>
      <c r="J27" s="574"/>
      <c r="K27" s="573"/>
      <c r="L27" s="573"/>
      <c r="M27" s="573"/>
      <c r="N27" s="573"/>
      <c r="O27" s="573"/>
      <c r="P27" s="573"/>
      <c r="Q27" s="1639" t="s">
        <v>12</v>
      </c>
      <c r="R27" s="1639"/>
      <c r="S27" s="1639"/>
    </row>
    <row r="28" spans="1:45" ht="15" x14ac:dyDescent="0.25">
      <c r="A28" s="574"/>
      <c r="B28" s="574"/>
      <c r="C28" s="574"/>
      <c r="D28" s="574"/>
      <c r="E28" s="574"/>
      <c r="F28" s="574"/>
      <c r="G28" s="574"/>
      <c r="H28" s="574"/>
      <c r="I28" s="574"/>
      <c r="J28" s="574"/>
      <c r="K28" s="574"/>
      <c r="L28" s="574"/>
      <c r="M28" s="574"/>
      <c r="N28" s="574"/>
      <c r="O28" s="574"/>
      <c r="P28" s="575" t="s">
        <v>13</v>
      </c>
      <c r="Q28" s="574"/>
      <c r="R28" s="575"/>
      <c r="S28" s="576"/>
    </row>
    <row r="29" spans="1:45" ht="15" x14ac:dyDescent="0.25">
      <c r="A29" s="574"/>
      <c r="B29" s="574"/>
      <c r="C29" s="574"/>
      <c r="D29" s="574"/>
      <c r="E29" s="574"/>
      <c r="F29" s="574"/>
      <c r="G29" s="574"/>
      <c r="H29" s="574"/>
      <c r="I29" s="574"/>
      <c r="J29" s="574"/>
      <c r="K29" s="574"/>
      <c r="L29" s="574"/>
      <c r="M29" s="574"/>
      <c r="N29" s="574"/>
      <c r="O29" s="574"/>
      <c r="P29" s="575" t="s">
        <v>87</v>
      </c>
      <c r="Q29" s="575"/>
      <c r="R29" s="575"/>
      <c r="S29" s="576"/>
    </row>
    <row r="30" spans="1:45" ht="15" x14ac:dyDescent="0.25">
      <c r="A30" s="573"/>
      <c r="B30" s="573"/>
      <c r="C30" s="574"/>
      <c r="D30" s="574"/>
      <c r="E30" s="574"/>
      <c r="F30" s="574"/>
      <c r="G30" s="574"/>
      <c r="H30" s="574"/>
      <c r="I30" s="574"/>
      <c r="J30" s="574"/>
      <c r="K30" s="573"/>
      <c r="L30" s="573"/>
      <c r="M30" s="573"/>
      <c r="N30" s="573"/>
      <c r="O30" s="573"/>
      <c r="P30" s="573"/>
      <c r="Q30" s="575" t="s">
        <v>84</v>
      </c>
      <c r="R30" s="575"/>
      <c r="S30" s="576"/>
    </row>
    <row r="33" spans="6:7" ht="25.5" customHeight="1" x14ac:dyDescent="0.25">
      <c r="F33" s="691"/>
      <c r="G33" s="692"/>
    </row>
  </sheetData>
  <mergeCells count="16">
    <mergeCell ref="Q27:S27"/>
    <mergeCell ref="R1:S1"/>
    <mergeCell ref="A2:S2"/>
    <mergeCell ref="A3:S3"/>
    <mergeCell ref="A4:S4"/>
    <mergeCell ref="A5:C5"/>
    <mergeCell ref="A7:A8"/>
    <mergeCell ref="B7:B8"/>
    <mergeCell ref="C7:F7"/>
    <mergeCell ref="G7:J7"/>
    <mergeCell ref="K7:N7"/>
    <mergeCell ref="O7:R7"/>
    <mergeCell ref="S7:S8"/>
    <mergeCell ref="K24:S24"/>
    <mergeCell ref="J25:S25"/>
    <mergeCell ref="Q26:S26"/>
  </mergeCells>
  <printOptions horizontalCentered="1"/>
  <pageMargins left="0.26" right="0.23" top="0.35" bottom="0" header="0.2" footer="0.31496062992125984"/>
  <pageSetup paperSize="9" scale="61"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FF00"/>
    <pageSetUpPr fitToPage="1"/>
  </sheetPr>
  <dimension ref="A1:AG31"/>
  <sheetViews>
    <sheetView view="pageBreakPreview" topLeftCell="A10" zoomScaleNormal="80" zoomScaleSheetLayoutView="100" workbookViewId="0">
      <selection activeCell="A31" sqref="A31"/>
    </sheetView>
  </sheetViews>
  <sheetFormatPr defaultRowHeight="15" x14ac:dyDescent="0.25"/>
  <cols>
    <col min="1" max="1" width="9.140625" style="729"/>
    <col min="2" max="2" width="25.140625" style="729" customWidth="1"/>
    <col min="3" max="3" width="17.5703125" style="729" customWidth="1"/>
    <col min="4" max="4" width="19.7109375" style="729" customWidth="1"/>
    <col min="5" max="5" width="18.140625" style="729" customWidth="1"/>
    <col min="6" max="6" width="17.85546875" style="729" customWidth="1"/>
    <col min="7" max="7" width="18.85546875" style="729" customWidth="1"/>
    <col min="8" max="8" width="12.28515625" style="729" customWidth="1"/>
    <col min="9" max="257" width="9.140625" style="729"/>
    <col min="258" max="258" width="25.140625" style="729" customWidth="1"/>
    <col min="259" max="259" width="17.5703125" style="729" customWidth="1"/>
    <col min="260" max="260" width="19.7109375" style="729" customWidth="1"/>
    <col min="261" max="261" width="18.140625" style="729" customWidth="1"/>
    <col min="262" max="262" width="15.42578125" style="729" customWidth="1"/>
    <col min="263" max="263" width="15.7109375" style="729" customWidth="1"/>
    <col min="264" max="264" width="12.28515625" style="729" customWidth="1"/>
    <col min="265" max="513" width="9.140625" style="729"/>
    <col min="514" max="514" width="25.140625" style="729" customWidth="1"/>
    <col min="515" max="515" width="17.5703125" style="729" customWidth="1"/>
    <col min="516" max="516" width="19.7109375" style="729" customWidth="1"/>
    <col min="517" max="517" width="18.140625" style="729" customWidth="1"/>
    <col min="518" max="518" width="15.42578125" style="729" customWidth="1"/>
    <col min="519" max="519" width="15.7109375" style="729" customWidth="1"/>
    <col min="520" max="520" width="12.28515625" style="729" customWidth="1"/>
    <col min="521" max="769" width="9.140625" style="729"/>
    <col min="770" max="770" width="25.140625" style="729" customWidth="1"/>
    <col min="771" max="771" width="17.5703125" style="729" customWidth="1"/>
    <col min="772" max="772" width="19.7109375" style="729" customWidth="1"/>
    <col min="773" max="773" width="18.140625" style="729" customWidth="1"/>
    <col min="774" max="774" width="15.42578125" style="729" customWidth="1"/>
    <col min="775" max="775" width="15.7109375" style="729" customWidth="1"/>
    <col min="776" max="776" width="12.28515625" style="729" customWidth="1"/>
    <col min="777" max="1025" width="9.140625" style="729"/>
    <col min="1026" max="1026" width="25.140625" style="729" customWidth="1"/>
    <col min="1027" max="1027" width="17.5703125" style="729" customWidth="1"/>
    <col min="1028" max="1028" width="19.7109375" style="729" customWidth="1"/>
    <col min="1029" max="1029" width="18.140625" style="729" customWidth="1"/>
    <col min="1030" max="1030" width="15.42578125" style="729" customWidth="1"/>
    <col min="1031" max="1031" width="15.7109375" style="729" customWidth="1"/>
    <col min="1032" max="1032" width="12.28515625" style="729" customWidth="1"/>
    <col min="1033" max="1281" width="9.140625" style="729"/>
    <col min="1282" max="1282" width="25.140625" style="729" customWidth="1"/>
    <col min="1283" max="1283" width="17.5703125" style="729" customWidth="1"/>
    <col min="1284" max="1284" width="19.7109375" style="729" customWidth="1"/>
    <col min="1285" max="1285" width="18.140625" style="729" customWidth="1"/>
    <col min="1286" max="1286" width="15.42578125" style="729" customWidth="1"/>
    <col min="1287" max="1287" width="15.7109375" style="729" customWidth="1"/>
    <col min="1288" max="1288" width="12.28515625" style="729" customWidth="1"/>
    <col min="1289" max="1537" width="9.140625" style="729"/>
    <col min="1538" max="1538" width="25.140625" style="729" customWidth="1"/>
    <col min="1539" max="1539" width="17.5703125" style="729" customWidth="1"/>
    <col min="1540" max="1540" width="19.7109375" style="729" customWidth="1"/>
    <col min="1541" max="1541" width="18.140625" style="729" customWidth="1"/>
    <col min="1542" max="1542" width="15.42578125" style="729" customWidth="1"/>
    <col min="1543" max="1543" width="15.7109375" style="729" customWidth="1"/>
    <col min="1544" max="1544" width="12.28515625" style="729" customWidth="1"/>
    <col min="1545" max="1793" width="9.140625" style="729"/>
    <col min="1794" max="1794" width="25.140625" style="729" customWidth="1"/>
    <col min="1795" max="1795" width="17.5703125" style="729" customWidth="1"/>
    <col min="1796" max="1796" width="19.7109375" style="729" customWidth="1"/>
    <col min="1797" max="1797" width="18.140625" style="729" customWidth="1"/>
    <col min="1798" max="1798" width="15.42578125" style="729" customWidth="1"/>
    <col min="1799" max="1799" width="15.7109375" style="729" customWidth="1"/>
    <col min="1800" max="1800" width="12.28515625" style="729" customWidth="1"/>
    <col min="1801" max="2049" width="9.140625" style="729"/>
    <col min="2050" max="2050" width="25.140625" style="729" customWidth="1"/>
    <col min="2051" max="2051" width="17.5703125" style="729" customWidth="1"/>
    <col min="2052" max="2052" width="19.7109375" style="729" customWidth="1"/>
    <col min="2053" max="2053" width="18.140625" style="729" customWidth="1"/>
    <col min="2054" max="2054" width="15.42578125" style="729" customWidth="1"/>
    <col min="2055" max="2055" width="15.7109375" style="729" customWidth="1"/>
    <col min="2056" max="2056" width="12.28515625" style="729" customWidth="1"/>
    <col min="2057" max="2305" width="9.140625" style="729"/>
    <col min="2306" max="2306" width="25.140625" style="729" customWidth="1"/>
    <col min="2307" max="2307" width="17.5703125" style="729" customWidth="1"/>
    <col min="2308" max="2308" width="19.7109375" style="729" customWidth="1"/>
    <col min="2309" max="2309" width="18.140625" style="729" customWidth="1"/>
    <col min="2310" max="2310" width="15.42578125" style="729" customWidth="1"/>
    <col min="2311" max="2311" width="15.7109375" style="729" customWidth="1"/>
    <col min="2312" max="2312" width="12.28515625" style="729" customWidth="1"/>
    <col min="2313" max="2561" width="9.140625" style="729"/>
    <col min="2562" max="2562" width="25.140625" style="729" customWidth="1"/>
    <col min="2563" max="2563" width="17.5703125" style="729" customWidth="1"/>
    <col min="2564" max="2564" width="19.7109375" style="729" customWidth="1"/>
    <col min="2565" max="2565" width="18.140625" style="729" customWidth="1"/>
    <col min="2566" max="2566" width="15.42578125" style="729" customWidth="1"/>
    <col min="2567" max="2567" width="15.7109375" style="729" customWidth="1"/>
    <col min="2568" max="2568" width="12.28515625" style="729" customWidth="1"/>
    <col min="2569" max="2817" width="9.140625" style="729"/>
    <col min="2818" max="2818" width="25.140625" style="729" customWidth="1"/>
    <col min="2819" max="2819" width="17.5703125" style="729" customWidth="1"/>
    <col min="2820" max="2820" width="19.7109375" style="729" customWidth="1"/>
    <col min="2821" max="2821" width="18.140625" style="729" customWidth="1"/>
    <col min="2822" max="2822" width="15.42578125" style="729" customWidth="1"/>
    <col min="2823" max="2823" width="15.7109375" style="729" customWidth="1"/>
    <col min="2824" max="2824" width="12.28515625" style="729" customWidth="1"/>
    <col min="2825" max="3073" width="9.140625" style="729"/>
    <col min="3074" max="3074" width="25.140625" style="729" customWidth="1"/>
    <col min="3075" max="3075" width="17.5703125" style="729" customWidth="1"/>
    <col min="3076" max="3076" width="19.7109375" style="729" customWidth="1"/>
    <col min="3077" max="3077" width="18.140625" style="729" customWidth="1"/>
    <col min="3078" max="3078" width="15.42578125" style="729" customWidth="1"/>
    <col min="3079" max="3079" width="15.7109375" style="729" customWidth="1"/>
    <col min="3080" max="3080" width="12.28515625" style="729" customWidth="1"/>
    <col min="3081" max="3329" width="9.140625" style="729"/>
    <col min="3330" max="3330" width="25.140625" style="729" customWidth="1"/>
    <col min="3331" max="3331" width="17.5703125" style="729" customWidth="1"/>
    <col min="3332" max="3332" width="19.7109375" style="729" customWidth="1"/>
    <col min="3333" max="3333" width="18.140625" style="729" customWidth="1"/>
    <col min="3334" max="3334" width="15.42578125" style="729" customWidth="1"/>
    <col min="3335" max="3335" width="15.7109375" style="729" customWidth="1"/>
    <col min="3336" max="3336" width="12.28515625" style="729" customWidth="1"/>
    <col min="3337" max="3585" width="9.140625" style="729"/>
    <col min="3586" max="3586" width="25.140625" style="729" customWidth="1"/>
    <col min="3587" max="3587" width="17.5703125" style="729" customWidth="1"/>
    <col min="3588" max="3588" width="19.7109375" style="729" customWidth="1"/>
    <col min="3589" max="3589" width="18.140625" style="729" customWidth="1"/>
    <col min="3590" max="3590" width="15.42578125" style="729" customWidth="1"/>
    <col min="3591" max="3591" width="15.7109375" style="729" customWidth="1"/>
    <col min="3592" max="3592" width="12.28515625" style="729" customWidth="1"/>
    <col min="3593" max="3841" width="9.140625" style="729"/>
    <col min="3842" max="3842" width="25.140625" style="729" customWidth="1"/>
    <col min="3843" max="3843" width="17.5703125" style="729" customWidth="1"/>
    <col min="3844" max="3844" width="19.7109375" style="729" customWidth="1"/>
    <col min="3845" max="3845" width="18.140625" style="729" customWidth="1"/>
    <col min="3846" max="3846" width="15.42578125" style="729" customWidth="1"/>
    <col min="3847" max="3847" width="15.7109375" style="729" customWidth="1"/>
    <col min="3848" max="3848" width="12.28515625" style="729" customWidth="1"/>
    <col min="3849" max="4097" width="9.140625" style="729"/>
    <col min="4098" max="4098" width="25.140625" style="729" customWidth="1"/>
    <col min="4099" max="4099" width="17.5703125" style="729" customWidth="1"/>
    <col min="4100" max="4100" width="19.7109375" style="729" customWidth="1"/>
    <col min="4101" max="4101" width="18.140625" style="729" customWidth="1"/>
    <col min="4102" max="4102" width="15.42578125" style="729" customWidth="1"/>
    <col min="4103" max="4103" width="15.7109375" style="729" customWidth="1"/>
    <col min="4104" max="4104" width="12.28515625" style="729" customWidth="1"/>
    <col min="4105" max="4353" width="9.140625" style="729"/>
    <col min="4354" max="4354" width="25.140625" style="729" customWidth="1"/>
    <col min="4355" max="4355" width="17.5703125" style="729" customWidth="1"/>
    <col min="4356" max="4356" width="19.7109375" style="729" customWidth="1"/>
    <col min="4357" max="4357" width="18.140625" style="729" customWidth="1"/>
    <col min="4358" max="4358" width="15.42578125" style="729" customWidth="1"/>
    <col min="4359" max="4359" width="15.7109375" style="729" customWidth="1"/>
    <col min="4360" max="4360" width="12.28515625" style="729" customWidth="1"/>
    <col min="4361" max="4609" width="9.140625" style="729"/>
    <col min="4610" max="4610" width="25.140625" style="729" customWidth="1"/>
    <col min="4611" max="4611" width="17.5703125" style="729" customWidth="1"/>
    <col min="4612" max="4612" width="19.7109375" style="729" customWidth="1"/>
    <col min="4613" max="4613" width="18.140625" style="729" customWidth="1"/>
    <col min="4614" max="4614" width="15.42578125" style="729" customWidth="1"/>
    <col min="4615" max="4615" width="15.7109375" style="729" customWidth="1"/>
    <col min="4616" max="4616" width="12.28515625" style="729" customWidth="1"/>
    <col min="4617" max="4865" width="9.140625" style="729"/>
    <col min="4866" max="4866" width="25.140625" style="729" customWidth="1"/>
    <col min="4867" max="4867" width="17.5703125" style="729" customWidth="1"/>
    <col min="4868" max="4868" width="19.7109375" style="729" customWidth="1"/>
    <col min="4869" max="4869" width="18.140625" style="729" customWidth="1"/>
    <col min="4870" max="4870" width="15.42578125" style="729" customWidth="1"/>
    <col min="4871" max="4871" width="15.7109375" style="729" customWidth="1"/>
    <col min="4872" max="4872" width="12.28515625" style="729" customWidth="1"/>
    <col min="4873" max="5121" width="9.140625" style="729"/>
    <col min="5122" max="5122" width="25.140625" style="729" customWidth="1"/>
    <col min="5123" max="5123" width="17.5703125" style="729" customWidth="1"/>
    <col min="5124" max="5124" width="19.7109375" style="729" customWidth="1"/>
    <col min="5125" max="5125" width="18.140625" style="729" customWidth="1"/>
    <col min="5126" max="5126" width="15.42578125" style="729" customWidth="1"/>
    <col min="5127" max="5127" width="15.7109375" style="729" customWidth="1"/>
    <col min="5128" max="5128" width="12.28515625" style="729" customWidth="1"/>
    <col min="5129" max="5377" width="9.140625" style="729"/>
    <col min="5378" max="5378" width="25.140625" style="729" customWidth="1"/>
    <col min="5379" max="5379" width="17.5703125" style="729" customWidth="1"/>
    <col min="5380" max="5380" width="19.7109375" style="729" customWidth="1"/>
    <col min="5381" max="5381" width="18.140625" style="729" customWidth="1"/>
    <col min="5382" max="5382" width="15.42578125" style="729" customWidth="1"/>
    <col min="5383" max="5383" width="15.7109375" style="729" customWidth="1"/>
    <col min="5384" max="5384" width="12.28515625" style="729" customWidth="1"/>
    <col min="5385" max="5633" width="9.140625" style="729"/>
    <col min="5634" max="5634" width="25.140625" style="729" customWidth="1"/>
    <col min="5635" max="5635" width="17.5703125" style="729" customWidth="1"/>
    <col min="5636" max="5636" width="19.7109375" style="729" customWidth="1"/>
    <col min="5637" max="5637" width="18.140625" style="729" customWidth="1"/>
    <col min="5638" max="5638" width="15.42578125" style="729" customWidth="1"/>
    <col min="5639" max="5639" width="15.7109375" style="729" customWidth="1"/>
    <col min="5640" max="5640" width="12.28515625" style="729" customWidth="1"/>
    <col min="5641" max="5889" width="9.140625" style="729"/>
    <col min="5890" max="5890" width="25.140625" style="729" customWidth="1"/>
    <col min="5891" max="5891" width="17.5703125" style="729" customWidth="1"/>
    <col min="5892" max="5892" width="19.7109375" style="729" customWidth="1"/>
    <col min="5893" max="5893" width="18.140625" style="729" customWidth="1"/>
    <col min="5894" max="5894" width="15.42578125" style="729" customWidth="1"/>
    <col min="5895" max="5895" width="15.7109375" style="729" customWidth="1"/>
    <col min="5896" max="5896" width="12.28515625" style="729" customWidth="1"/>
    <col min="5897" max="6145" width="9.140625" style="729"/>
    <col min="6146" max="6146" width="25.140625" style="729" customWidth="1"/>
    <col min="6147" max="6147" width="17.5703125" style="729" customWidth="1"/>
    <col min="6148" max="6148" width="19.7109375" style="729" customWidth="1"/>
    <col min="6149" max="6149" width="18.140625" style="729" customWidth="1"/>
    <col min="6150" max="6150" width="15.42578125" style="729" customWidth="1"/>
    <col min="6151" max="6151" width="15.7109375" style="729" customWidth="1"/>
    <col min="6152" max="6152" width="12.28515625" style="729" customWidth="1"/>
    <col min="6153" max="6401" width="9.140625" style="729"/>
    <col min="6402" max="6402" width="25.140625" style="729" customWidth="1"/>
    <col min="6403" max="6403" width="17.5703125" style="729" customWidth="1"/>
    <col min="6404" max="6404" width="19.7109375" style="729" customWidth="1"/>
    <col min="6405" max="6405" width="18.140625" style="729" customWidth="1"/>
    <col min="6406" max="6406" width="15.42578125" style="729" customWidth="1"/>
    <col min="6407" max="6407" width="15.7109375" style="729" customWidth="1"/>
    <col min="6408" max="6408" width="12.28515625" style="729" customWidth="1"/>
    <col min="6409" max="6657" width="9.140625" style="729"/>
    <col min="6658" max="6658" width="25.140625" style="729" customWidth="1"/>
    <col min="6659" max="6659" width="17.5703125" style="729" customWidth="1"/>
    <col min="6660" max="6660" width="19.7109375" style="729" customWidth="1"/>
    <col min="6661" max="6661" width="18.140625" style="729" customWidth="1"/>
    <col min="6662" max="6662" width="15.42578125" style="729" customWidth="1"/>
    <col min="6663" max="6663" width="15.7109375" style="729" customWidth="1"/>
    <col min="6664" max="6664" width="12.28515625" style="729" customWidth="1"/>
    <col min="6665" max="6913" width="9.140625" style="729"/>
    <col min="6914" max="6914" width="25.140625" style="729" customWidth="1"/>
    <col min="6915" max="6915" width="17.5703125" style="729" customWidth="1"/>
    <col min="6916" max="6916" width="19.7109375" style="729" customWidth="1"/>
    <col min="6917" max="6917" width="18.140625" style="729" customWidth="1"/>
    <col min="6918" max="6918" width="15.42578125" style="729" customWidth="1"/>
    <col min="6919" max="6919" width="15.7109375" style="729" customWidth="1"/>
    <col min="6920" max="6920" width="12.28515625" style="729" customWidth="1"/>
    <col min="6921" max="7169" width="9.140625" style="729"/>
    <col min="7170" max="7170" width="25.140625" style="729" customWidth="1"/>
    <col min="7171" max="7171" width="17.5703125" style="729" customWidth="1"/>
    <col min="7172" max="7172" width="19.7109375" style="729" customWidth="1"/>
    <col min="7173" max="7173" width="18.140625" style="729" customWidth="1"/>
    <col min="7174" max="7174" width="15.42578125" style="729" customWidth="1"/>
    <col min="7175" max="7175" width="15.7109375" style="729" customWidth="1"/>
    <col min="7176" max="7176" width="12.28515625" style="729" customWidth="1"/>
    <col min="7177" max="7425" width="9.140625" style="729"/>
    <col min="7426" max="7426" width="25.140625" style="729" customWidth="1"/>
    <col min="7427" max="7427" width="17.5703125" style="729" customWidth="1"/>
    <col min="7428" max="7428" width="19.7109375" style="729" customWidth="1"/>
    <col min="7429" max="7429" width="18.140625" style="729" customWidth="1"/>
    <col min="7430" max="7430" width="15.42578125" style="729" customWidth="1"/>
    <col min="7431" max="7431" width="15.7109375" style="729" customWidth="1"/>
    <col min="7432" max="7432" width="12.28515625" style="729" customWidth="1"/>
    <col min="7433" max="7681" width="9.140625" style="729"/>
    <col min="7682" max="7682" width="25.140625" style="729" customWidth="1"/>
    <col min="7683" max="7683" width="17.5703125" style="729" customWidth="1"/>
    <col min="7684" max="7684" width="19.7109375" style="729" customWidth="1"/>
    <col min="7685" max="7685" width="18.140625" style="729" customWidth="1"/>
    <col min="7686" max="7686" width="15.42578125" style="729" customWidth="1"/>
    <col min="7687" max="7687" width="15.7109375" style="729" customWidth="1"/>
    <col min="7688" max="7688" width="12.28515625" style="729" customWidth="1"/>
    <col min="7689" max="7937" width="9.140625" style="729"/>
    <col min="7938" max="7938" width="25.140625" style="729" customWidth="1"/>
    <col min="7939" max="7939" width="17.5703125" style="729" customWidth="1"/>
    <col min="7940" max="7940" width="19.7109375" style="729" customWidth="1"/>
    <col min="7941" max="7941" width="18.140625" style="729" customWidth="1"/>
    <col min="7942" max="7942" width="15.42578125" style="729" customWidth="1"/>
    <col min="7943" max="7943" width="15.7109375" style="729" customWidth="1"/>
    <col min="7944" max="7944" width="12.28515625" style="729" customWidth="1"/>
    <col min="7945" max="8193" width="9.140625" style="729"/>
    <col min="8194" max="8194" width="25.140625" style="729" customWidth="1"/>
    <col min="8195" max="8195" width="17.5703125" style="729" customWidth="1"/>
    <col min="8196" max="8196" width="19.7109375" style="729" customWidth="1"/>
    <col min="8197" max="8197" width="18.140625" style="729" customWidth="1"/>
    <col min="8198" max="8198" width="15.42578125" style="729" customWidth="1"/>
    <col min="8199" max="8199" width="15.7109375" style="729" customWidth="1"/>
    <col min="8200" max="8200" width="12.28515625" style="729" customWidth="1"/>
    <col min="8201" max="8449" width="9.140625" style="729"/>
    <col min="8450" max="8450" width="25.140625" style="729" customWidth="1"/>
    <col min="8451" max="8451" width="17.5703125" style="729" customWidth="1"/>
    <col min="8452" max="8452" width="19.7109375" style="729" customWidth="1"/>
    <col min="8453" max="8453" width="18.140625" style="729" customWidth="1"/>
    <col min="8454" max="8454" width="15.42578125" style="729" customWidth="1"/>
    <col min="8455" max="8455" width="15.7109375" style="729" customWidth="1"/>
    <col min="8456" max="8456" width="12.28515625" style="729" customWidth="1"/>
    <col min="8457" max="8705" width="9.140625" style="729"/>
    <col min="8706" max="8706" width="25.140625" style="729" customWidth="1"/>
    <col min="8707" max="8707" width="17.5703125" style="729" customWidth="1"/>
    <col min="8708" max="8708" width="19.7109375" style="729" customWidth="1"/>
    <col min="8709" max="8709" width="18.140625" style="729" customWidth="1"/>
    <col min="8710" max="8710" width="15.42578125" style="729" customWidth="1"/>
    <col min="8711" max="8711" width="15.7109375" style="729" customWidth="1"/>
    <col min="8712" max="8712" width="12.28515625" style="729" customWidth="1"/>
    <col min="8713" max="8961" width="9.140625" style="729"/>
    <col min="8962" max="8962" width="25.140625" style="729" customWidth="1"/>
    <col min="8963" max="8963" width="17.5703125" style="729" customWidth="1"/>
    <col min="8964" max="8964" width="19.7109375" style="729" customWidth="1"/>
    <col min="8965" max="8965" width="18.140625" style="729" customWidth="1"/>
    <col min="8966" max="8966" width="15.42578125" style="729" customWidth="1"/>
    <col min="8967" max="8967" width="15.7109375" style="729" customWidth="1"/>
    <col min="8968" max="8968" width="12.28515625" style="729" customWidth="1"/>
    <col min="8969" max="9217" width="9.140625" style="729"/>
    <col min="9218" max="9218" width="25.140625" style="729" customWidth="1"/>
    <col min="9219" max="9219" width="17.5703125" style="729" customWidth="1"/>
    <col min="9220" max="9220" width="19.7109375" style="729" customWidth="1"/>
    <col min="9221" max="9221" width="18.140625" style="729" customWidth="1"/>
    <col min="9222" max="9222" width="15.42578125" style="729" customWidth="1"/>
    <col min="9223" max="9223" width="15.7109375" style="729" customWidth="1"/>
    <col min="9224" max="9224" width="12.28515625" style="729" customWidth="1"/>
    <col min="9225" max="9473" width="9.140625" style="729"/>
    <col min="9474" max="9474" width="25.140625" style="729" customWidth="1"/>
    <col min="9475" max="9475" width="17.5703125" style="729" customWidth="1"/>
    <col min="9476" max="9476" width="19.7109375" style="729" customWidth="1"/>
    <col min="9477" max="9477" width="18.140625" style="729" customWidth="1"/>
    <col min="9478" max="9478" width="15.42578125" style="729" customWidth="1"/>
    <col min="9479" max="9479" width="15.7109375" style="729" customWidth="1"/>
    <col min="9480" max="9480" width="12.28515625" style="729" customWidth="1"/>
    <col min="9481" max="9729" width="9.140625" style="729"/>
    <col min="9730" max="9730" width="25.140625" style="729" customWidth="1"/>
    <col min="9731" max="9731" width="17.5703125" style="729" customWidth="1"/>
    <col min="9732" max="9732" width="19.7109375" style="729" customWidth="1"/>
    <col min="9733" max="9733" width="18.140625" style="729" customWidth="1"/>
    <col min="9734" max="9734" width="15.42578125" style="729" customWidth="1"/>
    <col min="9735" max="9735" width="15.7109375" style="729" customWidth="1"/>
    <col min="9736" max="9736" width="12.28515625" style="729" customWidth="1"/>
    <col min="9737" max="9985" width="9.140625" style="729"/>
    <col min="9986" max="9986" width="25.140625" style="729" customWidth="1"/>
    <col min="9987" max="9987" width="17.5703125" style="729" customWidth="1"/>
    <col min="9988" max="9988" width="19.7109375" style="729" customWidth="1"/>
    <col min="9989" max="9989" width="18.140625" style="729" customWidth="1"/>
    <col min="9990" max="9990" width="15.42578125" style="729" customWidth="1"/>
    <col min="9991" max="9991" width="15.7109375" style="729" customWidth="1"/>
    <col min="9992" max="9992" width="12.28515625" style="729" customWidth="1"/>
    <col min="9993" max="10241" width="9.140625" style="729"/>
    <col min="10242" max="10242" width="25.140625" style="729" customWidth="1"/>
    <col min="10243" max="10243" width="17.5703125" style="729" customWidth="1"/>
    <col min="10244" max="10244" width="19.7109375" style="729" customWidth="1"/>
    <col min="10245" max="10245" width="18.140625" style="729" customWidth="1"/>
    <col min="10246" max="10246" width="15.42578125" style="729" customWidth="1"/>
    <col min="10247" max="10247" width="15.7109375" style="729" customWidth="1"/>
    <col min="10248" max="10248" width="12.28515625" style="729" customWidth="1"/>
    <col min="10249" max="10497" width="9.140625" style="729"/>
    <col min="10498" max="10498" width="25.140625" style="729" customWidth="1"/>
    <col min="10499" max="10499" width="17.5703125" style="729" customWidth="1"/>
    <col min="10500" max="10500" width="19.7109375" style="729" customWidth="1"/>
    <col min="10501" max="10501" width="18.140625" style="729" customWidth="1"/>
    <col min="10502" max="10502" width="15.42578125" style="729" customWidth="1"/>
    <col min="10503" max="10503" width="15.7109375" style="729" customWidth="1"/>
    <col min="10504" max="10504" width="12.28515625" style="729" customWidth="1"/>
    <col min="10505" max="10753" width="9.140625" style="729"/>
    <col min="10754" max="10754" width="25.140625" style="729" customWidth="1"/>
    <col min="10755" max="10755" width="17.5703125" style="729" customWidth="1"/>
    <col min="10756" max="10756" width="19.7109375" style="729" customWidth="1"/>
    <col min="10757" max="10757" width="18.140625" style="729" customWidth="1"/>
    <col min="10758" max="10758" width="15.42578125" style="729" customWidth="1"/>
    <col min="10759" max="10759" width="15.7109375" style="729" customWidth="1"/>
    <col min="10760" max="10760" width="12.28515625" style="729" customWidth="1"/>
    <col min="10761" max="11009" width="9.140625" style="729"/>
    <col min="11010" max="11010" width="25.140625" style="729" customWidth="1"/>
    <col min="11011" max="11011" width="17.5703125" style="729" customWidth="1"/>
    <col min="11012" max="11012" width="19.7109375" style="729" customWidth="1"/>
    <col min="11013" max="11013" width="18.140625" style="729" customWidth="1"/>
    <col min="11014" max="11014" width="15.42578125" style="729" customWidth="1"/>
    <col min="11015" max="11015" width="15.7109375" style="729" customWidth="1"/>
    <col min="11016" max="11016" width="12.28515625" style="729" customWidth="1"/>
    <col min="11017" max="11265" width="9.140625" style="729"/>
    <col min="11266" max="11266" width="25.140625" style="729" customWidth="1"/>
    <col min="11267" max="11267" width="17.5703125" style="729" customWidth="1"/>
    <col min="11268" max="11268" width="19.7109375" style="729" customWidth="1"/>
    <col min="11269" max="11269" width="18.140625" style="729" customWidth="1"/>
    <col min="11270" max="11270" width="15.42578125" style="729" customWidth="1"/>
    <col min="11271" max="11271" width="15.7109375" style="729" customWidth="1"/>
    <col min="11272" max="11272" width="12.28515625" style="729" customWidth="1"/>
    <col min="11273" max="11521" width="9.140625" style="729"/>
    <col min="11522" max="11522" width="25.140625" style="729" customWidth="1"/>
    <col min="11523" max="11523" width="17.5703125" style="729" customWidth="1"/>
    <col min="11524" max="11524" width="19.7109375" style="729" customWidth="1"/>
    <col min="11525" max="11525" width="18.140625" style="729" customWidth="1"/>
    <col min="11526" max="11526" width="15.42578125" style="729" customWidth="1"/>
    <col min="11527" max="11527" width="15.7109375" style="729" customWidth="1"/>
    <col min="11528" max="11528" width="12.28515625" style="729" customWidth="1"/>
    <col min="11529" max="11777" width="9.140625" style="729"/>
    <col min="11778" max="11778" width="25.140625" style="729" customWidth="1"/>
    <col min="11779" max="11779" width="17.5703125" style="729" customWidth="1"/>
    <col min="11780" max="11780" width="19.7109375" style="729" customWidth="1"/>
    <col min="11781" max="11781" width="18.140625" style="729" customWidth="1"/>
    <col min="11782" max="11782" width="15.42578125" style="729" customWidth="1"/>
    <col min="11783" max="11783" width="15.7109375" style="729" customWidth="1"/>
    <col min="11784" max="11784" width="12.28515625" style="729" customWidth="1"/>
    <col min="11785" max="12033" width="9.140625" style="729"/>
    <col min="12034" max="12034" width="25.140625" style="729" customWidth="1"/>
    <col min="12035" max="12035" width="17.5703125" style="729" customWidth="1"/>
    <col min="12036" max="12036" width="19.7109375" style="729" customWidth="1"/>
    <col min="12037" max="12037" width="18.140625" style="729" customWidth="1"/>
    <col min="12038" max="12038" width="15.42578125" style="729" customWidth="1"/>
    <col min="12039" max="12039" width="15.7109375" style="729" customWidth="1"/>
    <col min="12040" max="12040" width="12.28515625" style="729" customWidth="1"/>
    <col min="12041" max="12289" width="9.140625" style="729"/>
    <col min="12290" max="12290" width="25.140625" style="729" customWidth="1"/>
    <col min="12291" max="12291" width="17.5703125" style="729" customWidth="1"/>
    <col min="12292" max="12292" width="19.7109375" style="729" customWidth="1"/>
    <col min="12293" max="12293" width="18.140625" style="729" customWidth="1"/>
    <col min="12294" max="12294" width="15.42578125" style="729" customWidth="1"/>
    <col min="12295" max="12295" width="15.7109375" style="729" customWidth="1"/>
    <col min="12296" max="12296" width="12.28515625" style="729" customWidth="1"/>
    <col min="12297" max="12545" width="9.140625" style="729"/>
    <col min="12546" max="12546" width="25.140625" style="729" customWidth="1"/>
    <col min="12547" max="12547" width="17.5703125" style="729" customWidth="1"/>
    <col min="12548" max="12548" width="19.7109375" style="729" customWidth="1"/>
    <col min="12549" max="12549" width="18.140625" style="729" customWidth="1"/>
    <col min="12550" max="12550" width="15.42578125" style="729" customWidth="1"/>
    <col min="12551" max="12551" width="15.7109375" style="729" customWidth="1"/>
    <col min="12552" max="12552" width="12.28515625" style="729" customWidth="1"/>
    <col min="12553" max="12801" width="9.140625" style="729"/>
    <col min="12802" max="12802" width="25.140625" style="729" customWidth="1"/>
    <col min="12803" max="12803" width="17.5703125" style="729" customWidth="1"/>
    <col min="12804" max="12804" width="19.7109375" style="729" customWidth="1"/>
    <col min="12805" max="12805" width="18.140625" style="729" customWidth="1"/>
    <col min="12806" max="12806" width="15.42578125" style="729" customWidth="1"/>
    <col min="12807" max="12807" width="15.7109375" style="729" customWidth="1"/>
    <col min="12808" max="12808" width="12.28515625" style="729" customWidth="1"/>
    <col min="12809" max="13057" width="9.140625" style="729"/>
    <col min="13058" max="13058" width="25.140625" style="729" customWidth="1"/>
    <col min="13059" max="13059" width="17.5703125" style="729" customWidth="1"/>
    <col min="13060" max="13060" width="19.7109375" style="729" customWidth="1"/>
    <col min="13061" max="13061" width="18.140625" style="729" customWidth="1"/>
    <col min="13062" max="13062" width="15.42578125" style="729" customWidth="1"/>
    <col min="13063" max="13063" width="15.7109375" style="729" customWidth="1"/>
    <col min="13064" max="13064" width="12.28515625" style="729" customWidth="1"/>
    <col min="13065" max="13313" width="9.140625" style="729"/>
    <col min="13314" max="13314" width="25.140625" style="729" customWidth="1"/>
    <col min="13315" max="13315" width="17.5703125" style="729" customWidth="1"/>
    <col min="13316" max="13316" width="19.7109375" style="729" customWidth="1"/>
    <col min="13317" max="13317" width="18.140625" style="729" customWidth="1"/>
    <col min="13318" max="13318" width="15.42578125" style="729" customWidth="1"/>
    <col min="13319" max="13319" width="15.7109375" style="729" customWidth="1"/>
    <col min="13320" max="13320" width="12.28515625" style="729" customWidth="1"/>
    <col min="13321" max="13569" width="9.140625" style="729"/>
    <col min="13570" max="13570" width="25.140625" style="729" customWidth="1"/>
    <col min="13571" max="13571" width="17.5703125" style="729" customWidth="1"/>
    <col min="13572" max="13572" width="19.7109375" style="729" customWidth="1"/>
    <col min="13573" max="13573" width="18.140625" style="729" customWidth="1"/>
    <col min="13574" max="13574" width="15.42578125" style="729" customWidth="1"/>
    <col min="13575" max="13575" width="15.7109375" style="729" customWidth="1"/>
    <col min="13576" max="13576" width="12.28515625" style="729" customWidth="1"/>
    <col min="13577" max="13825" width="9.140625" style="729"/>
    <col min="13826" max="13826" width="25.140625" style="729" customWidth="1"/>
    <col min="13827" max="13827" width="17.5703125" style="729" customWidth="1"/>
    <col min="13828" max="13828" width="19.7109375" style="729" customWidth="1"/>
    <col min="13829" max="13829" width="18.140625" style="729" customWidth="1"/>
    <col min="13830" max="13830" width="15.42578125" style="729" customWidth="1"/>
    <col min="13831" max="13831" width="15.7109375" style="729" customWidth="1"/>
    <col min="13832" max="13832" width="12.28515625" style="729" customWidth="1"/>
    <col min="13833" max="14081" width="9.140625" style="729"/>
    <col min="14082" max="14082" width="25.140625" style="729" customWidth="1"/>
    <col min="14083" max="14083" width="17.5703125" style="729" customWidth="1"/>
    <col min="14084" max="14084" width="19.7109375" style="729" customWidth="1"/>
    <col min="14085" max="14085" width="18.140625" style="729" customWidth="1"/>
    <col min="14086" max="14086" width="15.42578125" style="729" customWidth="1"/>
    <col min="14087" max="14087" width="15.7109375" style="729" customWidth="1"/>
    <col min="14088" max="14088" width="12.28515625" style="729" customWidth="1"/>
    <col min="14089" max="14337" width="9.140625" style="729"/>
    <col min="14338" max="14338" width="25.140625" style="729" customWidth="1"/>
    <col min="14339" max="14339" width="17.5703125" style="729" customWidth="1"/>
    <col min="14340" max="14340" width="19.7109375" style="729" customWidth="1"/>
    <col min="14341" max="14341" width="18.140625" style="729" customWidth="1"/>
    <col min="14342" max="14342" width="15.42578125" style="729" customWidth="1"/>
    <col min="14343" max="14343" width="15.7109375" style="729" customWidth="1"/>
    <col min="14344" max="14344" width="12.28515625" style="729" customWidth="1"/>
    <col min="14345" max="14593" width="9.140625" style="729"/>
    <col min="14594" max="14594" width="25.140625" style="729" customWidth="1"/>
    <col min="14595" max="14595" width="17.5703125" style="729" customWidth="1"/>
    <col min="14596" max="14596" width="19.7109375" style="729" customWidth="1"/>
    <col min="14597" max="14597" width="18.140625" style="729" customWidth="1"/>
    <col min="14598" max="14598" width="15.42578125" style="729" customWidth="1"/>
    <col min="14599" max="14599" width="15.7109375" style="729" customWidth="1"/>
    <col min="14600" max="14600" width="12.28515625" style="729" customWidth="1"/>
    <col min="14601" max="14849" width="9.140625" style="729"/>
    <col min="14850" max="14850" width="25.140625" style="729" customWidth="1"/>
    <col min="14851" max="14851" width="17.5703125" style="729" customWidth="1"/>
    <col min="14852" max="14852" width="19.7109375" style="729" customWidth="1"/>
    <col min="14853" max="14853" width="18.140625" style="729" customWidth="1"/>
    <col min="14854" max="14854" width="15.42578125" style="729" customWidth="1"/>
    <col min="14855" max="14855" width="15.7109375" style="729" customWidth="1"/>
    <col min="14856" max="14856" width="12.28515625" style="729" customWidth="1"/>
    <col min="14857" max="15105" width="9.140625" style="729"/>
    <col min="15106" max="15106" width="25.140625" style="729" customWidth="1"/>
    <col min="15107" max="15107" width="17.5703125" style="729" customWidth="1"/>
    <col min="15108" max="15108" width="19.7109375" style="729" customWidth="1"/>
    <col min="15109" max="15109" width="18.140625" style="729" customWidth="1"/>
    <col min="15110" max="15110" width="15.42578125" style="729" customWidth="1"/>
    <col min="15111" max="15111" width="15.7109375" style="729" customWidth="1"/>
    <col min="15112" max="15112" width="12.28515625" style="729" customWidth="1"/>
    <col min="15113" max="15361" width="9.140625" style="729"/>
    <col min="15362" max="15362" width="25.140625" style="729" customWidth="1"/>
    <col min="15363" max="15363" width="17.5703125" style="729" customWidth="1"/>
    <col min="15364" max="15364" width="19.7109375" style="729" customWidth="1"/>
    <col min="15365" max="15365" width="18.140625" style="729" customWidth="1"/>
    <col min="15366" max="15366" width="15.42578125" style="729" customWidth="1"/>
    <col min="15367" max="15367" width="15.7109375" style="729" customWidth="1"/>
    <col min="15368" max="15368" width="12.28515625" style="729" customWidth="1"/>
    <col min="15369" max="15617" width="9.140625" style="729"/>
    <col min="15618" max="15618" width="25.140625" style="729" customWidth="1"/>
    <col min="15619" max="15619" width="17.5703125" style="729" customWidth="1"/>
    <col min="15620" max="15620" width="19.7109375" style="729" customWidth="1"/>
    <col min="15621" max="15621" width="18.140625" style="729" customWidth="1"/>
    <col min="15622" max="15622" width="15.42578125" style="729" customWidth="1"/>
    <col min="15623" max="15623" width="15.7109375" style="729" customWidth="1"/>
    <col min="15624" max="15624" width="12.28515625" style="729" customWidth="1"/>
    <col min="15625" max="15873" width="9.140625" style="729"/>
    <col min="15874" max="15874" width="25.140625" style="729" customWidth="1"/>
    <col min="15875" max="15875" width="17.5703125" style="729" customWidth="1"/>
    <col min="15876" max="15876" width="19.7109375" style="729" customWidth="1"/>
    <col min="15877" max="15877" width="18.140625" style="729" customWidth="1"/>
    <col min="15878" max="15878" width="15.42578125" style="729" customWidth="1"/>
    <col min="15879" max="15879" width="15.7109375" style="729" customWidth="1"/>
    <col min="15880" max="15880" width="12.28515625" style="729" customWidth="1"/>
    <col min="15881" max="16129" width="9.140625" style="729"/>
    <col min="16130" max="16130" width="25.140625" style="729" customWidth="1"/>
    <col min="16131" max="16131" width="17.5703125" style="729" customWidth="1"/>
    <col min="16132" max="16132" width="19.7109375" style="729" customWidth="1"/>
    <col min="16133" max="16133" width="18.140625" style="729" customWidth="1"/>
    <col min="16134" max="16134" width="15.42578125" style="729" customWidth="1"/>
    <col min="16135" max="16135" width="15.7109375" style="729" customWidth="1"/>
    <col min="16136" max="16136" width="12.28515625" style="729" customWidth="1"/>
    <col min="16137" max="16384" width="9.140625" style="729"/>
  </cols>
  <sheetData>
    <row r="1" spans="1:9" s="719" customFormat="1" x14ac:dyDescent="0.2">
      <c r="C1" s="34"/>
      <c r="D1" s="34"/>
      <c r="E1" s="34"/>
      <c r="F1" s="1377" t="s">
        <v>783</v>
      </c>
      <c r="G1" s="1377"/>
    </row>
    <row r="2" spans="1:9" s="719" customFormat="1" ht="30.75" customHeight="1" x14ac:dyDescent="0.3">
      <c r="A2" s="742"/>
      <c r="B2" s="1330" t="s">
        <v>985</v>
      </c>
      <c r="C2" s="1330"/>
      <c r="D2" s="1330"/>
      <c r="E2" s="1330"/>
      <c r="F2" s="1330"/>
      <c r="G2" s="33"/>
      <c r="H2" s="33"/>
      <c r="I2" s="33"/>
    </row>
    <row r="3" spans="1:9" s="719" customFormat="1" ht="20.25" x14ac:dyDescent="0.3">
      <c r="G3" s="720"/>
    </row>
    <row r="4" spans="1:9" ht="18" customHeight="1" x14ac:dyDescent="0.25">
      <c r="A4" s="1649" t="s">
        <v>784</v>
      </c>
      <c r="B4" s="1649"/>
      <c r="C4" s="1649"/>
      <c r="D4" s="1649"/>
      <c r="E4" s="1649"/>
      <c r="F4" s="1649"/>
      <c r="G4" s="1649"/>
      <c r="H4" s="743"/>
    </row>
    <row r="5" spans="1:9" ht="15.75" x14ac:dyDescent="0.25">
      <c r="C5" s="730"/>
      <c r="D5" s="731"/>
      <c r="E5" s="730"/>
      <c r="F5" s="730"/>
      <c r="G5" s="730"/>
      <c r="H5" s="730"/>
    </row>
    <row r="6" spans="1:9" x14ac:dyDescent="0.25">
      <c r="A6" s="732" t="s">
        <v>785</v>
      </c>
    </row>
    <row r="7" spans="1:9" x14ac:dyDescent="0.25">
      <c r="B7" s="733"/>
    </row>
    <row r="8" spans="1:9" s="734" customFormat="1" ht="30.75" customHeight="1" x14ac:dyDescent="0.25">
      <c r="A8" s="1650" t="s">
        <v>2</v>
      </c>
      <c r="B8" s="1651" t="s">
        <v>3</v>
      </c>
      <c r="C8" s="1653" t="s">
        <v>1074</v>
      </c>
      <c r="D8" s="1651" t="s">
        <v>1075</v>
      </c>
      <c r="E8" s="1653" t="s">
        <v>786</v>
      </c>
      <c r="F8" s="1653"/>
      <c r="G8" s="1653"/>
    </row>
    <row r="9" spans="1:9" s="734" customFormat="1" ht="53.25" customHeight="1" x14ac:dyDescent="0.25">
      <c r="A9" s="1650"/>
      <c r="B9" s="1652"/>
      <c r="C9" s="1653"/>
      <c r="D9" s="1652"/>
      <c r="E9" s="735" t="s">
        <v>787</v>
      </c>
      <c r="F9" s="735" t="s">
        <v>788</v>
      </c>
      <c r="G9" s="735" t="s">
        <v>18</v>
      </c>
    </row>
    <row r="10" spans="1:9" s="734" customFormat="1" ht="16.149999999999999" customHeight="1" x14ac:dyDescent="0.25">
      <c r="A10" s="736">
        <v>1</v>
      </c>
      <c r="B10" s="737">
        <v>2</v>
      </c>
      <c r="C10" s="737">
        <v>3</v>
      </c>
      <c r="D10" s="737">
        <v>4</v>
      </c>
      <c r="E10" s="738">
        <v>5</v>
      </c>
      <c r="F10" s="738">
        <v>6</v>
      </c>
      <c r="G10" s="738">
        <v>7</v>
      </c>
    </row>
    <row r="11" spans="1:9" s="734" customFormat="1" ht="16.149999999999999" customHeight="1" x14ac:dyDescent="0.25">
      <c r="A11" s="564">
        <v>1</v>
      </c>
      <c r="B11" s="565" t="s">
        <v>382</v>
      </c>
      <c r="C11" s="785">
        <v>0</v>
      </c>
      <c r="D11" s="785">
        <v>0</v>
      </c>
      <c r="E11" s="786">
        <f>D11*9000*0.00001</f>
        <v>0</v>
      </c>
      <c r="F11" s="786">
        <f>D11*1000*0.00001</f>
        <v>0</v>
      </c>
      <c r="G11" s="786">
        <f>E11+F11</f>
        <v>0</v>
      </c>
    </row>
    <row r="12" spans="1:9" s="734" customFormat="1" ht="16.149999999999999" customHeight="1" x14ac:dyDescent="0.25">
      <c r="A12" s="564">
        <v>2</v>
      </c>
      <c r="B12" s="565" t="s">
        <v>383</v>
      </c>
      <c r="C12" s="785">
        <v>0</v>
      </c>
      <c r="D12" s="785">
        <v>0</v>
      </c>
      <c r="E12" s="786">
        <f t="shared" ref="E12:E23" si="0">D12*9000*0.00001</f>
        <v>0</v>
      </c>
      <c r="F12" s="786">
        <f t="shared" ref="F12:F23" si="1">D12*1000*0.00001</f>
        <v>0</v>
      </c>
      <c r="G12" s="786">
        <f t="shared" ref="G12:G23" si="2">E12+F12</f>
        <v>0</v>
      </c>
      <c r="I12" s="734">
        <f>10000*90%</f>
        <v>9000</v>
      </c>
    </row>
    <row r="13" spans="1:9" s="734" customFormat="1" ht="16.149999999999999" customHeight="1" x14ac:dyDescent="0.25">
      <c r="A13" s="564">
        <v>3</v>
      </c>
      <c r="B13" s="565" t="s">
        <v>384</v>
      </c>
      <c r="C13" s="785">
        <v>0</v>
      </c>
      <c r="D13" s="785">
        <v>0</v>
      </c>
      <c r="E13" s="786">
        <f t="shared" si="0"/>
        <v>0</v>
      </c>
      <c r="F13" s="786">
        <f t="shared" si="1"/>
        <v>0</v>
      </c>
      <c r="G13" s="786">
        <f t="shared" si="2"/>
        <v>0</v>
      </c>
    </row>
    <row r="14" spans="1:9" s="734" customFormat="1" ht="16.149999999999999" customHeight="1" x14ac:dyDescent="0.25">
      <c r="A14" s="564">
        <v>4</v>
      </c>
      <c r="B14" s="565" t="s">
        <v>385</v>
      </c>
      <c r="C14" s="785">
        <v>0</v>
      </c>
      <c r="D14" s="785">
        <v>0</v>
      </c>
      <c r="E14" s="786">
        <f t="shared" si="0"/>
        <v>0</v>
      </c>
      <c r="F14" s="786">
        <f t="shared" si="1"/>
        <v>0</v>
      </c>
      <c r="G14" s="786">
        <f t="shared" si="2"/>
        <v>0</v>
      </c>
    </row>
    <row r="15" spans="1:9" s="734" customFormat="1" ht="16.149999999999999" customHeight="1" x14ac:dyDescent="0.25">
      <c r="A15" s="564">
        <v>5</v>
      </c>
      <c r="B15" s="565" t="s">
        <v>386</v>
      </c>
      <c r="C15" s="785">
        <v>0</v>
      </c>
      <c r="D15" s="785">
        <v>0</v>
      </c>
      <c r="E15" s="786">
        <f t="shared" si="0"/>
        <v>0</v>
      </c>
      <c r="F15" s="786">
        <f t="shared" si="1"/>
        <v>0</v>
      </c>
      <c r="G15" s="786">
        <f t="shared" si="2"/>
        <v>0</v>
      </c>
    </row>
    <row r="16" spans="1:9" s="734" customFormat="1" ht="16.149999999999999" customHeight="1" x14ac:dyDescent="0.25">
      <c r="A16" s="564">
        <v>6</v>
      </c>
      <c r="B16" s="565" t="s">
        <v>387</v>
      </c>
      <c r="C16" s="785">
        <v>0</v>
      </c>
      <c r="D16" s="785">
        <v>0</v>
      </c>
      <c r="E16" s="786">
        <f t="shared" si="0"/>
        <v>0</v>
      </c>
      <c r="F16" s="786">
        <f t="shared" si="1"/>
        <v>0</v>
      </c>
      <c r="G16" s="786">
        <f t="shared" si="2"/>
        <v>0</v>
      </c>
    </row>
    <row r="17" spans="1:33" s="734" customFormat="1" ht="16.149999999999999" customHeight="1" x14ac:dyDescent="0.25">
      <c r="A17" s="564">
        <v>7</v>
      </c>
      <c r="B17" s="565" t="s">
        <v>388</v>
      </c>
      <c r="C17" s="785">
        <v>0</v>
      </c>
      <c r="D17" s="785">
        <v>0</v>
      </c>
      <c r="E17" s="786">
        <f t="shared" si="0"/>
        <v>0</v>
      </c>
      <c r="F17" s="786">
        <f t="shared" si="1"/>
        <v>0</v>
      </c>
      <c r="G17" s="786">
        <f t="shared" si="2"/>
        <v>0</v>
      </c>
    </row>
    <row r="18" spans="1:33" ht="18.75" x14ac:dyDescent="0.25">
      <c r="A18" s="564">
        <v>8</v>
      </c>
      <c r="B18" s="565" t="s">
        <v>389</v>
      </c>
      <c r="C18" s="785">
        <v>0</v>
      </c>
      <c r="D18" s="785">
        <v>0</v>
      </c>
      <c r="E18" s="786">
        <f t="shared" si="0"/>
        <v>0</v>
      </c>
      <c r="F18" s="786">
        <f t="shared" si="1"/>
        <v>0</v>
      </c>
      <c r="G18" s="786">
        <f t="shared" si="2"/>
        <v>0</v>
      </c>
    </row>
    <row r="19" spans="1:33" ht="18.75" x14ac:dyDescent="0.25">
      <c r="A19" s="564">
        <v>9</v>
      </c>
      <c r="B19" s="565" t="s">
        <v>390</v>
      </c>
      <c r="C19" s="785">
        <v>0</v>
      </c>
      <c r="D19" s="785">
        <v>0</v>
      </c>
      <c r="E19" s="786">
        <f>D19*9000*0.00001</f>
        <v>0</v>
      </c>
      <c r="F19" s="786">
        <f t="shared" si="1"/>
        <v>0</v>
      </c>
      <c r="G19" s="786">
        <f t="shared" si="2"/>
        <v>0</v>
      </c>
    </row>
    <row r="20" spans="1:33" ht="18.75" x14ac:dyDescent="0.25">
      <c r="A20" s="564">
        <v>10</v>
      </c>
      <c r="B20" s="565" t="s">
        <v>391</v>
      </c>
      <c r="C20" s="785">
        <v>0</v>
      </c>
      <c r="D20" s="785">
        <v>0</v>
      </c>
      <c r="E20" s="786">
        <f t="shared" si="0"/>
        <v>0</v>
      </c>
      <c r="F20" s="786">
        <f t="shared" si="1"/>
        <v>0</v>
      </c>
      <c r="G20" s="786">
        <f t="shared" si="2"/>
        <v>0</v>
      </c>
    </row>
    <row r="21" spans="1:33" ht="18.75" x14ac:dyDescent="0.25">
      <c r="A21" s="564">
        <v>11</v>
      </c>
      <c r="B21" s="565" t="s">
        <v>392</v>
      </c>
      <c r="C21" s="785">
        <v>0</v>
      </c>
      <c r="D21" s="785">
        <v>0</v>
      </c>
      <c r="E21" s="786">
        <f t="shared" si="0"/>
        <v>0</v>
      </c>
      <c r="F21" s="786">
        <f t="shared" si="1"/>
        <v>0</v>
      </c>
      <c r="G21" s="786">
        <f t="shared" si="2"/>
        <v>0</v>
      </c>
    </row>
    <row r="22" spans="1:33" s="739" customFormat="1" ht="18.75" x14ac:dyDescent="0.25">
      <c r="A22" s="564">
        <v>12</v>
      </c>
      <c r="B22" s="565" t="s">
        <v>393</v>
      </c>
      <c r="C22" s="785">
        <v>0</v>
      </c>
      <c r="D22" s="785">
        <v>0</v>
      </c>
      <c r="E22" s="786">
        <f t="shared" si="0"/>
        <v>0</v>
      </c>
      <c r="F22" s="786">
        <f t="shared" si="1"/>
        <v>0</v>
      </c>
      <c r="G22" s="786">
        <f t="shared" si="2"/>
        <v>0</v>
      </c>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row>
    <row r="23" spans="1:33" ht="18.75" x14ac:dyDescent="0.25">
      <c r="A23" s="564">
        <v>13</v>
      </c>
      <c r="B23" s="565" t="s">
        <v>394</v>
      </c>
      <c r="C23" s="785">
        <v>0</v>
      </c>
      <c r="D23" s="785">
        <v>0</v>
      </c>
      <c r="E23" s="786">
        <f t="shared" si="0"/>
        <v>0</v>
      </c>
      <c r="F23" s="786">
        <f t="shared" si="1"/>
        <v>0</v>
      </c>
      <c r="G23" s="786">
        <f t="shared" si="2"/>
        <v>0</v>
      </c>
    </row>
    <row r="24" spans="1:33" ht="18.75" x14ac:dyDescent="0.25">
      <c r="A24" s="570"/>
      <c r="B24" s="570" t="s">
        <v>18</v>
      </c>
      <c r="C24" s="787">
        <f>SUM(C11:C23)</f>
        <v>0</v>
      </c>
      <c r="D24" s="787">
        <f t="shared" ref="D24:G24" si="3">SUM(D11:D23)</f>
        <v>0</v>
      </c>
      <c r="E24" s="788">
        <f t="shared" si="3"/>
        <v>0</v>
      </c>
      <c r="F24" s="788">
        <f t="shared" si="3"/>
        <v>0</v>
      </c>
      <c r="G24" s="788">
        <f t="shared" si="3"/>
        <v>0</v>
      </c>
    </row>
    <row r="25" spans="1:33" x14ac:dyDescent="0.25">
      <c r="A25" s="741"/>
      <c r="B25" s="740"/>
      <c r="C25" s="740"/>
      <c r="D25" s="740"/>
      <c r="E25" s="740"/>
      <c r="F25" s="740"/>
      <c r="G25" s="740"/>
    </row>
    <row r="26" spans="1:33" s="719" customFormat="1" ht="12.75" customHeight="1" x14ac:dyDescent="0.2">
      <c r="A26" s="11" t="s">
        <v>11</v>
      </c>
      <c r="G26" s="11"/>
    </row>
    <row r="27" spans="1:33" s="719" customFormat="1" ht="12.75" x14ac:dyDescent="0.2">
      <c r="A27" s="11"/>
      <c r="B27" s="11"/>
    </row>
    <row r="28" spans="1:33" x14ac:dyDescent="0.25">
      <c r="F28" s="1216" t="s">
        <v>12</v>
      </c>
      <c r="G28" s="1216"/>
    </row>
    <row r="29" spans="1:33" x14ac:dyDescent="0.25">
      <c r="A29" s="11"/>
      <c r="C29" s="24"/>
      <c r="D29" s="24"/>
      <c r="E29" s="24" t="s">
        <v>13</v>
      </c>
      <c r="F29" s="24"/>
      <c r="G29" s="24"/>
      <c r="H29" s="24"/>
      <c r="I29" s="24"/>
      <c r="J29" s="24"/>
    </row>
    <row r="30" spans="1:33" x14ac:dyDescent="0.25">
      <c r="B30" s="24"/>
      <c r="C30" s="24"/>
      <c r="D30" s="24"/>
      <c r="E30" s="24" t="s">
        <v>87</v>
      </c>
      <c r="F30" s="24"/>
      <c r="G30" s="24"/>
      <c r="H30" s="24"/>
      <c r="I30" s="24"/>
      <c r="J30" s="24"/>
    </row>
    <row r="31" spans="1:33" x14ac:dyDescent="0.25">
      <c r="A31" s="719"/>
      <c r="B31" s="11"/>
      <c r="C31" s="11"/>
      <c r="D31" s="11"/>
      <c r="E31" s="1206" t="s">
        <v>84</v>
      </c>
      <c r="F31" s="1206"/>
      <c r="G31" s="1206"/>
    </row>
  </sheetData>
  <mergeCells count="10">
    <mergeCell ref="F28:G28"/>
    <mergeCell ref="E31:G31"/>
    <mergeCell ref="A4:G4"/>
    <mergeCell ref="F1:G1"/>
    <mergeCell ref="B2:F2"/>
    <mergeCell ref="A8:A9"/>
    <mergeCell ref="B8:B9"/>
    <mergeCell ref="C8:C9"/>
    <mergeCell ref="D8:D9"/>
    <mergeCell ref="E8:G8"/>
  </mergeCells>
  <printOptions horizontalCentered="1"/>
  <pageMargins left="0.70866141732283472" right="0.70866141732283472" top="0.23622047244094491" bottom="0" header="0.31496062992125984" footer="0.31496062992125984"/>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4"/>
  <sheetViews>
    <sheetView view="pageBreakPreview" topLeftCell="A7" zoomScale="90" zoomScaleNormal="90" zoomScaleSheetLayoutView="90" workbookViewId="0">
      <selection activeCell="T29" sqref="T29"/>
    </sheetView>
  </sheetViews>
  <sheetFormatPr defaultRowHeight="15" x14ac:dyDescent="0.25"/>
  <cols>
    <col min="1" max="1" width="9.140625" style="871"/>
    <col min="2" max="2" width="15.140625" style="871" customWidth="1"/>
    <col min="3" max="3" width="8.7109375" style="871" customWidth="1"/>
    <col min="4" max="4" width="9" style="871" customWidth="1"/>
    <col min="5" max="5" width="7.42578125" style="871" customWidth="1"/>
    <col min="6" max="6" width="9.140625" style="871" customWidth="1"/>
    <col min="7" max="7" width="9.5703125" style="871" customWidth="1"/>
    <col min="8" max="8" width="8.140625" style="871" customWidth="1"/>
    <col min="9" max="9" width="6.85546875" style="871" customWidth="1"/>
    <col min="10" max="10" width="9.28515625" style="871" customWidth="1"/>
    <col min="11" max="11" width="10.5703125" style="871" customWidth="1"/>
    <col min="12" max="12" width="8.7109375" style="871" customWidth="1"/>
    <col min="13" max="13" width="7.42578125" style="871" customWidth="1"/>
    <col min="14" max="14" width="8.5703125" style="871" customWidth="1"/>
    <col min="15" max="15" width="8.7109375" style="871" customWidth="1"/>
    <col min="16" max="16" width="8.5703125" style="871" customWidth="1"/>
    <col min="17" max="17" width="7.85546875" style="871" customWidth="1"/>
    <col min="18" max="18" width="8.5703125" style="871" customWidth="1"/>
    <col min="19" max="20" width="10.5703125" style="871" customWidth="1"/>
    <col min="21" max="21" width="11.140625" style="871" customWidth="1"/>
    <col min="22" max="22" width="10.7109375" style="871" bestFit="1" customWidth="1"/>
    <col min="23" max="257" width="9.140625" style="871"/>
    <col min="258" max="258" width="11.28515625" style="871" customWidth="1"/>
    <col min="259" max="259" width="9.7109375" style="871" customWidth="1"/>
    <col min="260" max="260" width="8.140625" style="871" customWidth="1"/>
    <col min="261" max="261" width="7.42578125" style="871" customWidth="1"/>
    <col min="262" max="262" width="9.140625" style="871" customWidth="1"/>
    <col min="263" max="263" width="9.5703125" style="871" customWidth="1"/>
    <col min="264" max="264" width="8.140625" style="871" customWidth="1"/>
    <col min="265" max="265" width="6.85546875" style="871" customWidth="1"/>
    <col min="266" max="266" width="9.28515625" style="871" customWidth="1"/>
    <col min="267" max="267" width="10.5703125" style="871" customWidth="1"/>
    <col min="268" max="268" width="8.7109375" style="871" customWidth="1"/>
    <col min="269" max="269" width="7.42578125" style="871" customWidth="1"/>
    <col min="270" max="270" width="8.5703125" style="871" customWidth="1"/>
    <col min="271" max="271" width="8.7109375" style="871" customWidth="1"/>
    <col min="272" max="272" width="8.5703125" style="871" customWidth="1"/>
    <col min="273" max="273" width="7.85546875" style="871" customWidth="1"/>
    <col min="274" max="274" width="8.5703125" style="871" customWidth="1"/>
    <col min="275" max="276" width="10.5703125" style="871" customWidth="1"/>
    <col min="277" max="277" width="11.140625" style="871" customWidth="1"/>
    <col min="278" max="278" width="10.7109375" style="871" bestFit="1" customWidth="1"/>
    <col min="279" max="513" width="9.140625" style="871"/>
    <col min="514" max="514" width="11.28515625" style="871" customWidth="1"/>
    <col min="515" max="515" width="9.7109375" style="871" customWidth="1"/>
    <col min="516" max="516" width="8.140625" style="871" customWidth="1"/>
    <col min="517" max="517" width="7.42578125" style="871" customWidth="1"/>
    <col min="518" max="518" width="9.140625" style="871" customWidth="1"/>
    <col min="519" max="519" width="9.5703125" style="871" customWidth="1"/>
    <col min="520" max="520" width="8.140625" style="871" customWidth="1"/>
    <col min="521" max="521" width="6.85546875" style="871" customWidth="1"/>
    <col min="522" max="522" width="9.28515625" style="871" customWidth="1"/>
    <col min="523" max="523" width="10.5703125" style="871" customWidth="1"/>
    <col min="524" max="524" width="8.7109375" style="871" customWidth="1"/>
    <col min="525" max="525" width="7.42578125" style="871" customWidth="1"/>
    <col min="526" max="526" width="8.5703125" style="871" customWidth="1"/>
    <col min="527" max="527" width="8.7109375" style="871" customWidth="1"/>
    <col min="528" max="528" width="8.5703125" style="871" customWidth="1"/>
    <col min="529" max="529" width="7.85546875" style="871" customWidth="1"/>
    <col min="530" max="530" width="8.5703125" style="871" customWidth="1"/>
    <col min="531" max="532" width="10.5703125" style="871" customWidth="1"/>
    <col min="533" max="533" width="11.140625" style="871" customWidth="1"/>
    <col min="534" max="534" width="10.7109375" style="871" bestFit="1" customWidth="1"/>
    <col min="535" max="769" width="9.140625" style="871"/>
    <col min="770" max="770" width="11.28515625" style="871" customWidth="1"/>
    <col min="771" max="771" width="9.7109375" style="871" customWidth="1"/>
    <col min="772" max="772" width="8.140625" style="871" customWidth="1"/>
    <col min="773" max="773" width="7.42578125" style="871" customWidth="1"/>
    <col min="774" max="774" width="9.140625" style="871" customWidth="1"/>
    <col min="775" max="775" width="9.5703125" style="871" customWidth="1"/>
    <col min="776" max="776" width="8.140625" style="871" customWidth="1"/>
    <col min="777" max="777" width="6.85546875" style="871" customWidth="1"/>
    <col min="778" max="778" width="9.28515625" style="871" customWidth="1"/>
    <col min="779" max="779" width="10.5703125" style="871" customWidth="1"/>
    <col min="780" max="780" width="8.7109375" style="871" customWidth="1"/>
    <col min="781" max="781" width="7.42578125" style="871" customWidth="1"/>
    <col min="782" max="782" width="8.5703125" style="871" customWidth="1"/>
    <col min="783" max="783" width="8.7109375" style="871" customWidth="1"/>
    <col min="784" max="784" width="8.5703125" style="871" customWidth="1"/>
    <col min="785" max="785" width="7.85546875" style="871" customWidth="1"/>
    <col min="786" max="786" width="8.5703125" style="871" customWidth="1"/>
    <col min="787" max="788" width="10.5703125" style="871" customWidth="1"/>
    <col min="789" max="789" width="11.140625" style="871" customWidth="1"/>
    <col min="790" max="790" width="10.7109375" style="871" bestFit="1" customWidth="1"/>
    <col min="791" max="1025" width="9.140625" style="871"/>
    <col min="1026" max="1026" width="11.28515625" style="871" customWidth="1"/>
    <col min="1027" max="1027" width="9.7109375" style="871" customWidth="1"/>
    <col min="1028" max="1028" width="8.140625" style="871" customWidth="1"/>
    <col min="1029" max="1029" width="7.42578125" style="871" customWidth="1"/>
    <col min="1030" max="1030" width="9.140625" style="871" customWidth="1"/>
    <col min="1031" max="1031" width="9.5703125" style="871" customWidth="1"/>
    <col min="1032" max="1032" width="8.140625" style="871" customWidth="1"/>
    <col min="1033" max="1033" width="6.85546875" style="871" customWidth="1"/>
    <col min="1034" max="1034" width="9.28515625" style="871" customWidth="1"/>
    <col min="1035" max="1035" width="10.5703125" style="871" customWidth="1"/>
    <col min="1036" max="1036" width="8.7109375" style="871" customWidth="1"/>
    <col min="1037" max="1037" width="7.42578125" style="871" customWidth="1"/>
    <col min="1038" max="1038" width="8.5703125" style="871" customWidth="1"/>
    <col min="1039" max="1039" width="8.7109375" style="871" customWidth="1"/>
    <col min="1040" max="1040" width="8.5703125" style="871" customWidth="1"/>
    <col min="1041" max="1041" width="7.85546875" style="871" customWidth="1"/>
    <col min="1042" max="1042" width="8.5703125" style="871" customWidth="1"/>
    <col min="1043" max="1044" width="10.5703125" style="871" customWidth="1"/>
    <col min="1045" max="1045" width="11.140625" style="871" customWidth="1"/>
    <col min="1046" max="1046" width="10.7109375" style="871" bestFit="1" customWidth="1"/>
    <col min="1047" max="1281" width="9.140625" style="871"/>
    <col min="1282" max="1282" width="11.28515625" style="871" customWidth="1"/>
    <col min="1283" max="1283" width="9.7109375" style="871" customWidth="1"/>
    <col min="1284" max="1284" width="8.140625" style="871" customWidth="1"/>
    <col min="1285" max="1285" width="7.42578125" style="871" customWidth="1"/>
    <col min="1286" max="1286" width="9.140625" style="871" customWidth="1"/>
    <col min="1287" max="1287" width="9.5703125" style="871" customWidth="1"/>
    <col min="1288" max="1288" width="8.140625" style="871" customWidth="1"/>
    <col min="1289" max="1289" width="6.85546875" style="871" customWidth="1"/>
    <col min="1290" max="1290" width="9.28515625" style="871" customWidth="1"/>
    <col min="1291" max="1291" width="10.5703125" style="871" customWidth="1"/>
    <col min="1292" max="1292" width="8.7109375" style="871" customWidth="1"/>
    <col min="1293" max="1293" width="7.42578125" style="871" customWidth="1"/>
    <col min="1294" max="1294" width="8.5703125" style="871" customWidth="1"/>
    <col min="1295" max="1295" width="8.7109375" style="871" customWidth="1"/>
    <col min="1296" max="1296" width="8.5703125" style="871" customWidth="1"/>
    <col min="1297" max="1297" width="7.85546875" style="871" customWidth="1"/>
    <col min="1298" max="1298" width="8.5703125" style="871" customWidth="1"/>
    <col min="1299" max="1300" width="10.5703125" style="871" customWidth="1"/>
    <col min="1301" max="1301" width="11.140625" style="871" customWidth="1"/>
    <col min="1302" max="1302" width="10.7109375" style="871" bestFit="1" customWidth="1"/>
    <col min="1303" max="1537" width="9.140625" style="871"/>
    <col min="1538" max="1538" width="11.28515625" style="871" customWidth="1"/>
    <col min="1539" max="1539" width="9.7109375" style="871" customWidth="1"/>
    <col min="1540" max="1540" width="8.140625" style="871" customWidth="1"/>
    <col min="1541" max="1541" width="7.42578125" style="871" customWidth="1"/>
    <col min="1542" max="1542" width="9.140625" style="871" customWidth="1"/>
    <col min="1543" max="1543" width="9.5703125" style="871" customWidth="1"/>
    <col min="1544" max="1544" width="8.140625" style="871" customWidth="1"/>
    <col min="1545" max="1545" width="6.85546875" style="871" customWidth="1"/>
    <col min="1546" max="1546" width="9.28515625" style="871" customWidth="1"/>
    <col min="1547" max="1547" width="10.5703125" style="871" customWidth="1"/>
    <col min="1548" max="1548" width="8.7109375" style="871" customWidth="1"/>
    <col min="1549" max="1549" width="7.42578125" style="871" customWidth="1"/>
    <col min="1550" max="1550" width="8.5703125" style="871" customWidth="1"/>
    <col min="1551" max="1551" width="8.7109375" style="871" customWidth="1"/>
    <col min="1552" max="1552" width="8.5703125" style="871" customWidth="1"/>
    <col min="1553" max="1553" width="7.85546875" style="871" customWidth="1"/>
    <col min="1554" max="1554" width="8.5703125" style="871" customWidth="1"/>
    <col min="1555" max="1556" width="10.5703125" style="871" customWidth="1"/>
    <col min="1557" max="1557" width="11.140625" style="871" customWidth="1"/>
    <col min="1558" max="1558" width="10.7109375" style="871" bestFit="1" customWidth="1"/>
    <col min="1559" max="1793" width="9.140625" style="871"/>
    <col min="1794" max="1794" width="11.28515625" style="871" customWidth="1"/>
    <col min="1795" max="1795" width="9.7109375" style="871" customWidth="1"/>
    <col min="1796" max="1796" width="8.140625" style="871" customWidth="1"/>
    <col min="1797" max="1797" width="7.42578125" style="871" customWidth="1"/>
    <col min="1798" max="1798" width="9.140625" style="871" customWidth="1"/>
    <col min="1799" max="1799" width="9.5703125" style="871" customWidth="1"/>
    <col min="1800" max="1800" width="8.140625" style="871" customWidth="1"/>
    <col min="1801" max="1801" width="6.85546875" style="871" customWidth="1"/>
    <col min="1802" max="1802" width="9.28515625" style="871" customWidth="1"/>
    <col min="1803" max="1803" width="10.5703125" style="871" customWidth="1"/>
    <col min="1804" max="1804" width="8.7109375" style="871" customWidth="1"/>
    <col min="1805" max="1805" width="7.42578125" style="871" customWidth="1"/>
    <col min="1806" max="1806" width="8.5703125" style="871" customWidth="1"/>
    <col min="1807" max="1807" width="8.7109375" style="871" customWidth="1"/>
    <col min="1808" max="1808" width="8.5703125" style="871" customWidth="1"/>
    <col min="1809" max="1809" width="7.85546875" style="871" customWidth="1"/>
    <col min="1810" max="1810" width="8.5703125" style="871" customWidth="1"/>
    <col min="1811" max="1812" width="10.5703125" style="871" customWidth="1"/>
    <col min="1813" max="1813" width="11.140625" style="871" customWidth="1"/>
    <col min="1814" max="1814" width="10.7109375" style="871" bestFit="1" customWidth="1"/>
    <col min="1815" max="2049" width="9.140625" style="871"/>
    <col min="2050" max="2050" width="11.28515625" style="871" customWidth="1"/>
    <col min="2051" max="2051" width="9.7109375" style="871" customWidth="1"/>
    <col min="2052" max="2052" width="8.140625" style="871" customWidth="1"/>
    <col min="2053" max="2053" width="7.42578125" style="871" customWidth="1"/>
    <col min="2054" max="2054" width="9.140625" style="871" customWidth="1"/>
    <col min="2055" max="2055" width="9.5703125" style="871" customWidth="1"/>
    <col min="2056" max="2056" width="8.140625" style="871" customWidth="1"/>
    <col min="2057" max="2057" width="6.85546875" style="871" customWidth="1"/>
    <col min="2058" max="2058" width="9.28515625" style="871" customWidth="1"/>
    <col min="2059" max="2059" width="10.5703125" style="871" customWidth="1"/>
    <col min="2060" max="2060" width="8.7109375" style="871" customWidth="1"/>
    <col min="2061" max="2061" width="7.42578125" style="871" customWidth="1"/>
    <col min="2062" max="2062" width="8.5703125" style="871" customWidth="1"/>
    <col min="2063" max="2063" width="8.7109375" style="871" customWidth="1"/>
    <col min="2064" max="2064" width="8.5703125" style="871" customWidth="1"/>
    <col min="2065" max="2065" width="7.85546875" style="871" customWidth="1"/>
    <col min="2066" max="2066" width="8.5703125" style="871" customWidth="1"/>
    <col min="2067" max="2068" width="10.5703125" style="871" customWidth="1"/>
    <col min="2069" max="2069" width="11.140625" style="871" customWidth="1"/>
    <col min="2070" max="2070" width="10.7109375" style="871" bestFit="1" customWidth="1"/>
    <col min="2071" max="2305" width="9.140625" style="871"/>
    <col min="2306" max="2306" width="11.28515625" style="871" customWidth="1"/>
    <col min="2307" max="2307" width="9.7109375" style="871" customWidth="1"/>
    <col min="2308" max="2308" width="8.140625" style="871" customWidth="1"/>
    <col min="2309" max="2309" width="7.42578125" style="871" customWidth="1"/>
    <col min="2310" max="2310" width="9.140625" style="871" customWidth="1"/>
    <col min="2311" max="2311" width="9.5703125" style="871" customWidth="1"/>
    <col min="2312" max="2312" width="8.140625" style="871" customWidth="1"/>
    <col min="2313" max="2313" width="6.85546875" style="871" customWidth="1"/>
    <col min="2314" max="2314" width="9.28515625" style="871" customWidth="1"/>
    <col min="2315" max="2315" width="10.5703125" style="871" customWidth="1"/>
    <col min="2316" max="2316" width="8.7109375" style="871" customWidth="1"/>
    <col min="2317" max="2317" width="7.42578125" style="871" customWidth="1"/>
    <col min="2318" max="2318" width="8.5703125" style="871" customWidth="1"/>
    <col min="2319" max="2319" width="8.7109375" style="871" customWidth="1"/>
    <col min="2320" max="2320" width="8.5703125" style="871" customWidth="1"/>
    <col min="2321" max="2321" width="7.85546875" style="871" customWidth="1"/>
    <col min="2322" max="2322" width="8.5703125" style="871" customWidth="1"/>
    <col min="2323" max="2324" width="10.5703125" style="871" customWidth="1"/>
    <col min="2325" max="2325" width="11.140625" style="871" customWidth="1"/>
    <col min="2326" max="2326" width="10.7109375" style="871" bestFit="1" customWidth="1"/>
    <col min="2327" max="2561" width="9.140625" style="871"/>
    <col min="2562" max="2562" width="11.28515625" style="871" customWidth="1"/>
    <col min="2563" max="2563" width="9.7109375" style="871" customWidth="1"/>
    <col min="2564" max="2564" width="8.140625" style="871" customWidth="1"/>
    <col min="2565" max="2565" width="7.42578125" style="871" customWidth="1"/>
    <col min="2566" max="2566" width="9.140625" style="871" customWidth="1"/>
    <col min="2567" max="2567" width="9.5703125" style="871" customWidth="1"/>
    <col min="2568" max="2568" width="8.140625" style="871" customWidth="1"/>
    <col min="2569" max="2569" width="6.85546875" style="871" customWidth="1"/>
    <col min="2570" max="2570" width="9.28515625" style="871" customWidth="1"/>
    <col min="2571" max="2571" width="10.5703125" style="871" customWidth="1"/>
    <col min="2572" max="2572" width="8.7109375" style="871" customWidth="1"/>
    <col min="2573" max="2573" width="7.42578125" style="871" customWidth="1"/>
    <col min="2574" max="2574" width="8.5703125" style="871" customWidth="1"/>
    <col min="2575" max="2575" width="8.7109375" style="871" customWidth="1"/>
    <col min="2576" max="2576" width="8.5703125" style="871" customWidth="1"/>
    <col min="2577" max="2577" width="7.85546875" style="871" customWidth="1"/>
    <col min="2578" max="2578" width="8.5703125" style="871" customWidth="1"/>
    <col min="2579" max="2580" width="10.5703125" style="871" customWidth="1"/>
    <col min="2581" max="2581" width="11.140625" style="871" customWidth="1"/>
    <col min="2582" max="2582" width="10.7109375" style="871" bestFit="1" customWidth="1"/>
    <col min="2583" max="2817" width="9.140625" style="871"/>
    <col min="2818" max="2818" width="11.28515625" style="871" customWidth="1"/>
    <col min="2819" max="2819" width="9.7109375" style="871" customWidth="1"/>
    <col min="2820" max="2820" width="8.140625" style="871" customWidth="1"/>
    <col min="2821" max="2821" width="7.42578125" style="871" customWidth="1"/>
    <col min="2822" max="2822" width="9.140625" style="871" customWidth="1"/>
    <col min="2823" max="2823" width="9.5703125" style="871" customWidth="1"/>
    <col min="2824" max="2824" width="8.140625" style="871" customWidth="1"/>
    <col min="2825" max="2825" width="6.85546875" style="871" customWidth="1"/>
    <col min="2826" max="2826" width="9.28515625" style="871" customWidth="1"/>
    <col min="2827" max="2827" width="10.5703125" style="871" customWidth="1"/>
    <col min="2828" max="2828" width="8.7109375" style="871" customWidth="1"/>
    <col min="2829" max="2829" width="7.42578125" style="871" customWidth="1"/>
    <col min="2830" max="2830" width="8.5703125" style="871" customWidth="1"/>
    <col min="2831" max="2831" width="8.7109375" style="871" customWidth="1"/>
    <col min="2832" max="2832" width="8.5703125" style="871" customWidth="1"/>
    <col min="2833" max="2833" width="7.85546875" style="871" customWidth="1"/>
    <col min="2834" max="2834" width="8.5703125" style="871" customWidth="1"/>
    <col min="2835" max="2836" width="10.5703125" style="871" customWidth="1"/>
    <col min="2837" max="2837" width="11.140625" style="871" customWidth="1"/>
    <col min="2838" max="2838" width="10.7109375" style="871" bestFit="1" customWidth="1"/>
    <col min="2839" max="3073" width="9.140625" style="871"/>
    <col min="3074" max="3074" width="11.28515625" style="871" customWidth="1"/>
    <col min="3075" max="3075" width="9.7109375" style="871" customWidth="1"/>
    <col min="3076" max="3076" width="8.140625" style="871" customWidth="1"/>
    <col min="3077" max="3077" width="7.42578125" style="871" customWidth="1"/>
    <col min="3078" max="3078" width="9.140625" style="871" customWidth="1"/>
    <col min="3079" max="3079" width="9.5703125" style="871" customWidth="1"/>
    <col min="3080" max="3080" width="8.140625" style="871" customWidth="1"/>
    <col min="3081" max="3081" width="6.85546875" style="871" customWidth="1"/>
    <col min="3082" max="3082" width="9.28515625" style="871" customWidth="1"/>
    <col min="3083" max="3083" width="10.5703125" style="871" customWidth="1"/>
    <col min="3084" max="3084" width="8.7109375" style="871" customWidth="1"/>
    <col min="3085" max="3085" width="7.42578125" style="871" customWidth="1"/>
    <col min="3086" max="3086" width="8.5703125" style="871" customWidth="1"/>
    <col min="3087" max="3087" width="8.7109375" style="871" customWidth="1"/>
    <col min="3088" max="3088" width="8.5703125" style="871" customWidth="1"/>
    <col min="3089" max="3089" width="7.85546875" style="871" customWidth="1"/>
    <col min="3090" max="3090" width="8.5703125" style="871" customWidth="1"/>
    <col min="3091" max="3092" width="10.5703125" style="871" customWidth="1"/>
    <col min="3093" max="3093" width="11.140625" style="871" customWidth="1"/>
    <col min="3094" max="3094" width="10.7109375" style="871" bestFit="1" customWidth="1"/>
    <col min="3095" max="3329" width="9.140625" style="871"/>
    <col min="3330" max="3330" width="11.28515625" style="871" customWidth="1"/>
    <col min="3331" max="3331" width="9.7109375" style="871" customWidth="1"/>
    <col min="3332" max="3332" width="8.140625" style="871" customWidth="1"/>
    <col min="3333" max="3333" width="7.42578125" style="871" customWidth="1"/>
    <col min="3334" max="3334" width="9.140625" style="871" customWidth="1"/>
    <col min="3335" max="3335" width="9.5703125" style="871" customWidth="1"/>
    <col min="3336" max="3336" width="8.140625" style="871" customWidth="1"/>
    <col min="3337" max="3337" width="6.85546875" style="871" customWidth="1"/>
    <col min="3338" max="3338" width="9.28515625" style="871" customWidth="1"/>
    <col min="3339" max="3339" width="10.5703125" style="871" customWidth="1"/>
    <col min="3340" max="3340" width="8.7109375" style="871" customWidth="1"/>
    <col min="3341" max="3341" width="7.42578125" style="871" customWidth="1"/>
    <col min="3342" max="3342" width="8.5703125" style="871" customWidth="1"/>
    <col min="3343" max="3343" width="8.7109375" style="871" customWidth="1"/>
    <col min="3344" max="3344" width="8.5703125" style="871" customWidth="1"/>
    <col min="3345" max="3345" width="7.85546875" style="871" customWidth="1"/>
    <col min="3346" max="3346" width="8.5703125" style="871" customWidth="1"/>
    <col min="3347" max="3348" width="10.5703125" style="871" customWidth="1"/>
    <col min="3349" max="3349" width="11.140625" style="871" customWidth="1"/>
    <col min="3350" max="3350" width="10.7109375" style="871" bestFit="1" customWidth="1"/>
    <col min="3351" max="3585" width="9.140625" style="871"/>
    <col min="3586" max="3586" width="11.28515625" style="871" customWidth="1"/>
    <col min="3587" max="3587" width="9.7109375" style="871" customWidth="1"/>
    <col min="3588" max="3588" width="8.140625" style="871" customWidth="1"/>
    <col min="3589" max="3589" width="7.42578125" style="871" customWidth="1"/>
    <col min="3590" max="3590" width="9.140625" style="871" customWidth="1"/>
    <col min="3591" max="3591" width="9.5703125" style="871" customWidth="1"/>
    <col min="3592" max="3592" width="8.140625" style="871" customWidth="1"/>
    <col min="3593" max="3593" width="6.85546875" style="871" customWidth="1"/>
    <col min="3594" max="3594" width="9.28515625" style="871" customWidth="1"/>
    <col min="3595" max="3595" width="10.5703125" style="871" customWidth="1"/>
    <col min="3596" max="3596" width="8.7109375" style="871" customWidth="1"/>
    <col min="3597" max="3597" width="7.42578125" style="871" customWidth="1"/>
    <col min="3598" max="3598" width="8.5703125" style="871" customWidth="1"/>
    <col min="3599" max="3599" width="8.7109375" style="871" customWidth="1"/>
    <col min="3600" max="3600" width="8.5703125" style="871" customWidth="1"/>
    <col min="3601" max="3601" width="7.85546875" style="871" customWidth="1"/>
    <col min="3602" max="3602" width="8.5703125" style="871" customWidth="1"/>
    <col min="3603" max="3604" width="10.5703125" style="871" customWidth="1"/>
    <col min="3605" max="3605" width="11.140625" style="871" customWidth="1"/>
    <col min="3606" max="3606" width="10.7109375" style="871" bestFit="1" customWidth="1"/>
    <col min="3607" max="3841" width="9.140625" style="871"/>
    <col min="3842" max="3842" width="11.28515625" style="871" customWidth="1"/>
    <col min="3843" max="3843" width="9.7109375" style="871" customWidth="1"/>
    <col min="3844" max="3844" width="8.140625" style="871" customWidth="1"/>
    <col min="3845" max="3845" width="7.42578125" style="871" customWidth="1"/>
    <col min="3846" max="3846" width="9.140625" style="871" customWidth="1"/>
    <col min="3847" max="3847" width="9.5703125" style="871" customWidth="1"/>
    <col min="3848" max="3848" width="8.140625" style="871" customWidth="1"/>
    <col min="3849" max="3849" width="6.85546875" style="871" customWidth="1"/>
    <col min="3850" max="3850" width="9.28515625" style="871" customWidth="1"/>
    <col min="3851" max="3851" width="10.5703125" style="871" customWidth="1"/>
    <col min="3852" max="3852" width="8.7109375" style="871" customWidth="1"/>
    <col min="3853" max="3853" width="7.42578125" style="871" customWidth="1"/>
    <col min="3854" max="3854" width="8.5703125" style="871" customWidth="1"/>
    <col min="3855" max="3855" width="8.7109375" style="871" customWidth="1"/>
    <col min="3856" max="3856" width="8.5703125" style="871" customWidth="1"/>
    <col min="3857" max="3857" width="7.85546875" style="871" customWidth="1"/>
    <col min="3858" max="3858" width="8.5703125" style="871" customWidth="1"/>
    <col min="3859" max="3860" width="10.5703125" style="871" customWidth="1"/>
    <col min="3861" max="3861" width="11.140625" style="871" customWidth="1"/>
    <col min="3862" max="3862" width="10.7109375" style="871" bestFit="1" customWidth="1"/>
    <col min="3863" max="4097" width="9.140625" style="871"/>
    <col min="4098" max="4098" width="11.28515625" style="871" customWidth="1"/>
    <col min="4099" max="4099" width="9.7109375" style="871" customWidth="1"/>
    <col min="4100" max="4100" width="8.140625" style="871" customWidth="1"/>
    <col min="4101" max="4101" width="7.42578125" style="871" customWidth="1"/>
    <col min="4102" max="4102" width="9.140625" style="871" customWidth="1"/>
    <col min="4103" max="4103" width="9.5703125" style="871" customWidth="1"/>
    <col min="4104" max="4104" width="8.140625" style="871" customWidth="1"/>
    <col min="4105" max="4105" width="6.85546875" style="871" customWidth="1"/>
    <col min="4106" max="4106" width="9.28515625" style="871" customWidth="1"/>
    <col min="4107" max="4107" width="10.5703125" style="871" customWidth="1"/>
    <col min="4108" max="4108" width="8.7109375" style="871" customWidth="1"/>
    <col min="4109" max="4109" width="7.42578125" style="871" customWidth="1"/>
    <col min="4110" max="4110" width="8.5703125" style="871" customWidth="1"/>
    <col min="4111" max="4111" width="8.7109375" style="871" customWidth="1"/>
    <col min="4112" max="4112" width="8.5703125" style="871" customWidth="1"/>
    <col min="4113" max="4113" width="7.85546875" style="871" customWidth="1"/>
    <col min="4114" max="4114" width="8.5703125" style="871" customWidth="1"/>
    <col min="4115" max="4116" width="10.5703125" style="871" customWidth="1"/>
    <col min="4117" max="4117" width="11.140625" style="871" customWidth="1"/>
    <col min="4118" max="4118" width="10.7109375" style="871" bestFit="1" customWidth="1"/>
    <col min="4119" max="4353" width="9.140625" style="871"/>
    <col min="4354" max="4354" width="11.28515625" style="871" customWidth="1"/>
    <col min="4355" max="4355" width="9.7109375" style="871" customWidth="1"/>
    <col min="4356" max="4356" width="8.140625" style="871" customWidth="1"/>
    <col min="4357" max="4357" width="7.42578125" style="871" customWidth="1"/>
    <col min="4358" max="4358" width="9.140625" style="871" customWidth="1"/>
    <col min="4359" max="4359" width="9.5703125" style="871" customWidth="1"/>
    <col min="4360" max="4360" width="8.140625" style="871" customWidth="1"/>
    <col min="4361" max="4361" width="6.85546875" style="871" customWidth="1"/>
    <col min="4362" max="4362" width="9.28515625" style="871" customWidth="1"/>
    <col min="4363" max="4363" width="10.5703125" style="871" customWidth="1"/>
    <col min="4364" max="4364" width="8.7109375" style="871" customWidth="1"/>
    <col min="4365" max="4365" width="7.42578125" style="871" customWidth="1"/>
    <col min="4366" max="4366" width="8.5703125" style="871" customWidth="1"/>
    <col min="4367" max="4367" width="8.7109375" style="871" customWidth="1"/>
    <col min="4368" max="4368" width="8.5703125" style="871" customWidth="1"/>
    <col min="4369" max="4369" width="7.85546875" style="871" customWidth="1"/>
    <col min="4370" max="4370" width="8.5703125" style="871" customWidth="1"/>
    <col min="4371" max="4372" width="10.5703125" style="871" customWidth="1"/>
    <col min="4373" max="4373" width="11.140625" style="871" customWidth="1"/>
    <col min="4374" max="4374" width="10.7109375" style="871" bestFit="1" customWidth="1"/>
    <col min="4375" max="4609" width="9.140625" style="871"/>
    <col min="4610" max="4610" width="11.28515625" style="871" customWidth="1"/>
    <col min="4611" max="4611" width="9.7109375" style="871" customWidth="1"/>
    <col min="4612" max="4612" width="8.140625" style="871" customWidth="1"/>
    <col min="4613" max="4613" width="7.42578125" style="871" customWidth="1"/>
    <col min="4614" max="4614" width="9.140625" style="871" customWidth="1"/>
    <col min="4615" max="4615" width="9.5703125" style="871" customWidth="1"/>
    <col min="4616" max="4616" width="8.140625" style="871" customWidth="1"/>
    <col min="4617" max="4617" width="6.85546875" style="871" customWidth="1"/>
    <col min="4618" max="4618" width="9.28515625" style="871" customWidth="1"/>
    <col min="4619" max="4619" width="10.5703125" style="871" customWidth="1"/>
    <col min="4620" max="4620" width="8.7109375" style="871" customWidth="1"/>
    <col min="4621" max="4621" width="7.42578125" style="871" customWidth="1"/>
    <col min="4622" max="4622" width="8.5703125" style="871" customWidth="1"/>
    <col min="4623" max="4623" width="8.7109375" style="871" customWidth="1"/>
    <col min="4624" max="4624" width="8.5703125" style="871" customWidth="1"/>
    <col min="4625" max="4625" width="7.85546875" style="871" customWidth="1"/>
    <col min="4626" max="4626" width="8.5703125" style="871" customWidth="1"/>
    <col min="4627" max="4628" width="10.5703125" style="871" customWidth="1"/>
    <col min="4629" max="4629" width="11.140625" style="871" customWidth="1"/>
    <col min="4630" max="4630" width="10.7109375" style="871" bestFit="1" customWidth="1"/>
    <col min="4631" max="4865" width="9.140625" style="871"/>
    <col min="4866" max="4866" width="11.28515625" style="871" customWidth="1"/>
    <col min="4867" max="4867" width="9.7109375" style="871" customWidth="1"/>
    <col min="4868" max="4868" width="8.140625" style="871" customWidth="1"/>
    <col min="4869" max="4869" width="7.42578125" style="871" customWidth="1"/>
    <col min="4870" max="4870" width="9.140625" style="871" customWidth="1"/>
    <col min="4871" max="4871" width="9.5703125" style="871" customWidth="1"/>
    <col min="4872" max="4872" width="8.140625" style="871" customWidth="1"/>
    <col min="4873" max="4873" width="6.85546875" style="871" customWidth="1"/>
    <col min="4874" max="4874" width="9.28515625" style="871" customWidth="1"/>
    <col min="4875" max="4875" width="10.5703125" style="871" customWidth="1"/>
    <col min="4876" max="4876" width="8.7109375" style="871" customWidth="1"/>
    <col min="4877" max="4877" width="7.42578125" style="871" customWidth="1"/>
    <col min="4878" max="4878" width="8.5703125" style="871" customWidth="1"/>
    <col min="4879" max="4879" width="8.7109375" style="871" customWidth="1"/>
    <col min="4880" max="4880" width="8.5703125" style="871" customWidth="1"/>
    <col min="4881" max="4881" width="7.85546875" style="871" customWidth="1"/>
    <col min="4882" max="4882" width="8.5703125" style="871" customWidth="1"/>
    <col min="4883" max="4884" width="10.5703125" style="871" customWidth="1"/>
    <col min="4885" max="4885" width="11.140625" style="871" customWidth="1"/>
    <col min="4886" max="4886" width="10.7109375" style="871" bestFit="1" customWidth="1"/>
    <col min="4887" max="5121" width="9.140625" style="871"/>
    <col min="5122" max="5122" width="11.28515625" style="871" customWidth="1"/>
    <col min="5123" max="5123" width="9.7109375" style="871" customWidth="1"/>
    <col min="5124" max="5124" width="8.140625" style="871" customWidth="1"/>
    <col min="5125" max="5125" width="7.42578125" style="871" customWidth="1"/>
    <col min="5126" max="5126" width="9.140625" style="871" customWidth="1"/>
    <col min="5127" max="5127" width="9.5703125" style="871" customWidth="1"/>
    <col min="5128" max="5128" width="8.140625" style="871" customWidth="1"/>
    <col min="5129" max="5129" width="6.85546875" style="871" customWidth="1"/>
    <col min="5130" max="5130" width="9.28515625" style="871" customWidth="1"/>
    <col min="5131" max="5131" width="10.5703125" style="871" customWidth="1"/>
    <col min="5132" max="5132" width="8.7109375" style="871" customWidth="1"/>
    <col min="5133" max="5133" width="7.42578125" style="871" customWidth="1"/>
    <col min="5134" max="5134" width="8.5703125" style="871" customWidth="1"/>
    <col min="5135" max="5135" width="8.7109375" style="871" customWidth="1"/>
    <col min="5136" max="5136" width="8.5703125" style="871" customWidth="1"/>
    <col min="5137" max="5137" width="7.85546875" style="871" customWidth="1"/>
    <col min="5138" max="5138" width="8.5703125" style="871" customWidth="1"/>
    <col min="5139" max="5140" width="10.5703125" style="871" customWidth="1"/>
    <col min="5141" max="5141" width="11.140625" style="871" customWidth="1"/>
    <col min="5142" max="5142" width="10.7109375" style="871" bestFit="1" customWidth="1"/>
    <col min="5143" max="5377" width="9.140625" style="871"/>
    <col min="5378" max="5378" width="11.28515625" style="871" customWidth="1"/>
    <col min="5379" max="5379" width="9.7109375" style="871" customWidth="1"/>
    <col min="5380" max="5380" width="8.140625" style="871" customWidth="1"/>
    <col min="5381" max="5381" width="7.42578125" style="871" customWidth="1"/>
    <col min="5382" max="5382" width="9.140625" style="871" customWidth="1"/>
    <col min="5383" max="5383" width="9.5703125" style="871" customWidth="1"/>
    <col min="5384" max="5384" width="8.140625" style="871" customWidth="1"/>
    <col min="5385" max="5385" width="6.85546875" style="871" customWidth="1"/>
    <col min="5386" max="5386" width="9.28515625" style="871" customWidth="1"/>
    <col min="5387" max="5387" width="10.5703125" style="871" customWidth="1"/>
    <col min="5388" max="5388" width="8.7109375" style="871" customWidth="1"/>
    <col min="5389" max="5389" width="7.42578125" style="871" customWidth="1"/>
    <col min="5390" max="5390" width="8.5703125" style="871" customWidth="1"/>
    <col min="5391" max="5391" width="8.7109375" style="871" customWidth="1"/>
    <col min="5392" max="5392" width="8.5703125" style="871" customWidth="1"/>
    <col min="5393" max="5393" width="7.85546875" style="871" customWidth="1"/>
    <col min="5394" max="5394" width="8.5703125" style="871" customWidth="1"/>
    <col min="5395" max="5396" width="10.5703125" style="871" customWidth="1"/>
    <col min="5397" max="5397" width="11.140625" style="871" customWidth="1"/>
    <col min="5398" max="5398" width="10.7109375" style="871" bestFit="1" customWidth="1"/>
    <col min="5399" max="5633" width="9.140625" style="871"/>
    <col min="5634" max="5634" width="11.28515625" style="871" customWidth="1"/>
    <col min="5635" max="5635" width="9.7109375" style="871" customWidth="1"/>
    <col min="5636" max="5636" width="8.140625" style="871" customWidth="1"/>
    <col min="5637" max="5637" width="7.42578125" style="871" customWidth="1"/>
    <col min="5638" max="5638" width="9.140625" style="871" customWidth="1"/>
    <col min="5639" max="5639" width="9.5703125" style="871" customWidth="1"/>
    <col min="5640" max="5640" width="8.140625" style="871" customWidth="1"/>
    <col min="5641" max="5641" width="6.85546875" style="871" customWidth="1"/>
    <col min="5642" max="5642" width="9.28515625" style="871" customWidth="1"/>
    <col min="5643" max="5643" width="10.5703125" style="871" customWidth="1"/>
    <col min="5644" max="5644" width="8.7109375" style="871" customWidth="1"/>
    <col min="5645" max="5645" width="7.42578125" style="871" customWidth="1"/>
    <col min="5646" max="5646" width="8.5703125" style="871" customWidth="1"/>
    <col min="5647" max="5647" width="8.7109375" style="871" customWidth="1"/>
    <col min="5648" max="5648" width="8.5703125" style="871" customWidth="1"/>
    <col min="5649" max="5649" width="7.85546875" style="871" customWidth="1"/>
    <col min="5650" max="5650" width="8.5703125" style="871" customWidth="1"/>
    <col min="5651" max="5652" width="10.5703125" style="871" customWidth="1"/>
    <col min="5653" max="5653" width="11.140625" style="871" customWidth="1"/>
    <col min="5654" max="5654" width="10.7109375" style="871" bestFit="1" customWidth="1"/>
    <col min="5655" max="5889" width="9.140625" style="871"/>
    <col min="5890" max="5890" width="11.28515625" style="871" customWidth="1"/>
    <col min="5891" max="5891" width="9.7109375" style="871" customWidth="1"/>
    <col min="5892" max="5892" width="8.140625" style="871" customWidth="1"/>
    <col min="5893" max="5893" width="7.42578125" style="871" customWidth="1"/>
    <col min="5894" max="5894" width="9.140625" style="871" customWidth="1"/>
    <col min="5895" max="5895" width="9.5703125" style="871" customWidth="1"/>
    <col min="5896" max="5896" width="8.140625" style="871" customWidth="1"/>
    <col min="5897" max="5897" width="6.85546875" style="871" customWidth="1"/>
    <col min="5898" max="5898" width="9.28515625" style="871" customWidth="1"/>
    <col min="5899" max="5899" width="10.5703125" style="871" customWidth="1"/>
    <col min="5900" max="5900" width="8.7109375" style="871" customWidth="1"/>
    <col min="5901" max="5901" width="7.42578125" style="871" customWidth="1"/>
    <col min="5902" max="5902" width="8.5703125" style="871" customWidth="1"/>
    <col min="5903" max="5903" width="8.7109375" style="871" customWidth="1"/>
    <col min="5904" max="5904" width="8.5703125" style="871" customWidth="1"/>
    <col min="5905" max="5905" width="7.85546875" style="871" customWidth="1"/>
    <col min="5906" max="5906" width="8.5703125" style="871" customWidth="1"/>
    <col min="5907" max="5908" width="10.5703125" style="871" customWidth="1"/>
    <col min="5909" max="5909" width="11.140625" style="871" customWidth="1"/>
    <col min="5910" max="5910" width="10.7109375" style="871" bestFit="1" customWidth="1"/>
    <col min="5911" max="6145" width="9.140625" style="871"/>
    <col min="6146" max="6146" width="11.28515625" style="871" customWidth="1"/>
    <col min="6147" max="6147" width="9.7109375" style="871" customWidth="1"/>
    <col min="6148" max="6148" width="8.140625" style="871" customWidth="1"/>
    <col min="6149" max="6149" width="7.42578125" style="871" customWidth="1"/>
    <col min="6150" max="6150" width="9.140625" style="871" customWidth="1"/>
    <col min="6151" max="6151" width="9.5703125" style="871" customWidth="1"/>
    <col min="6152" max="6152" width="8.140625" style="871" customWidth="1"/>
    <col min="6153" max="6153" width="6.85546875" style="871" customWidth="1"/>
    <col min="6154" max="6154" width="9.28515625" style="871" customWidth="1"/>
    <col min="6155" max="6155" width="10.5703125" style="871" customWidth="1"/>
    <col min="6156" max="6156" width="8.7109375" style="871" customWidth="1"/>
    <col min="6157" max="6157" width="7.42578125" style="871" customWidth="1"/>
    <col min="6158" max="6158" width="8.5703125" style="871" customWidth="1"/>
    <col min="6159" max="6159" width="8.7109375" style="871" customWidth="1"/>
    <col min="6160" max="6160" width="8.5703125" style="871" customWidth="1"/>
    <col min="6161" max="6161" width="7.85546875" style="871" customWidth="1"/>
    <col min="6162" max="6162" width="8.5703125" style="871" customWidth="1"/>
    <col min="6163" max="6164" width="10.5703125" style="871" customWidth="1"/>
    <col min="6165" max="6165" width="11.140625" style="871" customWidth="1"/>
    <col min="6166" max="6166" width="10.7109375" style="871" bestFit="1" customWidth="1"/>
    <col min="6167" max="6401" width="9.140625" style="871"/>
    <col min="6402" max="6402" width="11.28515625" style="871" customWidth="1"/>
    <col min="6403" max="6403" width="9.7109375" style="871" customWidth="1"/>
    <col min="6404" max="6404" width="8.140625" style="871" customWidth="1"/>
    <col min="6405" max="6405" width="7.42578125" style="871" customWidth="1"/>
    <col min="6406" max="6406" width="9.140625" style="871" customWidth="1"/>
    <col min="6407" max="6407" width="9.5703125" style="871" customWidth="1"/>
    <col min="6408" max="6408" width="8.140625" style="871" customWidth="1"/>
    <col min="6409" max="6409" width="6.85546875" style="871" customWidth="1"/>
    <col min="6410" max="6410" width="9.28515625" style="871" customWidth="1"/>
    <col min="6411" max="6411" width="10.5703125" style="871" customWidth="1"/>
    <col min="6412" max="6412" width="8.7109375" style="871" customWidth="1"/>
    <col min="6413" max="6413" width="7.42578125" style="871" customWidth="1"/>
    <col min="6414" max="6414" width="8.5703125" style="871" customWidth="1"/>
    <col min="6415" max="6415" width="8.7109375" style="871" customWidth="1"/>
    <col min="6416" max="6416" width="8.5703125" style="871" customWidth="1"/>
    <col min="6417" max="6417" width="7.85546875" style="871" customWidth="1"/>
    <col min="6418" max="6418" width="8.5703125" style="871" customWidth="1"/>
    <col min="6419" max="6420" width="10.5703125" style="871" customWidth="1"/>
    <col min="6421" max="6421" width="11.140625" style="871" customWidth="1"/>
    <col min="6422" max="6422" width="10.7109375" style="871" bestFit="1" customWidth="1"/>
    <col min="6423" max="6657" width="9.140625" style="871"/>
    <col min="6658" max="6658" width="11.28515625" style="871" customWidth="1"/>
    <col min="6659" max="6659" width="9.7109375" style="871" customWidth="1"/>
    <col min="6660" max="6660" width="8.140625" style="871" customWidth="1"/>
    <col min="6661" max="6661" width="7.42578125" style="871" customWidth="1"/>
    <col min="6662" max="6662" width="9.140625" style="871" customWidth="1"/>
    <col min="6663" max="6663" width="9.5703125" style="871" customWidth="1"/>
    <col min="6664" max="6664" width="8.140625" style="871" customWidth="1"/>
    <col min="6665" max="6665" width="6.85546875" style="871" customWidth="1"/>
    <col min="6666" max="6666" width="9.28515625" style="871" customWidth="1"/>
    <col min="6667" max="6667" width="10.5703125" style="871" customWidth="1"/>
    <col min="6668" max="6668" width="8.7109375" style="871" customWidth="1"/>
    <col min="6669" max="6669" width="7.42578125" style="871" customWidth="1"/>
    <col min="6670" max="6670" width="8.5703125" style="871" customWidth="1"/>
    <col min="6671" max="6671" width="8.7109375" style="871" customWidth="1"/>
    <col min="6672" max="6672" width="8.5703125" style="871" customWidth="1"/>
    <col min="6673" max="6673" width="7.85546875" style="871" customWidth="1"/>
    <col min="6674" max="6674" width="8.5703125" style="871" customWidth="1"/>
    <col min="6675" max="6676" width="10.5703125" style="871" customWidth="1"/>
    <col min="6677" max="6677" width="11.140625" style="871" customWidth="1"/>
    <col min="6678" max="6678" width="10.7109375" style="871" bestFit="1" customWidth="1"/>
    <col min="6679" max="6913" width="9.140625" style="871"/>
    <col min="6914" max="6914" width="11.28515625" style="871" customWidth="1"/>
    <col min="6915" max="6915" width="9.7109375" style="871" customWidth="1"/>
    <col min="6916" max="6916" width="8.140625" style="871" customWidth="1"/>
    <col min="6917" max="6917" width="7.42578125" style="871" customWidth="1"/>
    <col min="6918" max="6918" width="9.140625" style="871" customWidth="1"/>
    <col min="6919" max="6919" width="9.5703125" style="871" customWidth="1"/>
    <col min="6920" max="6920" width="8.140625" style="871" customWidth="1"/>
    <col min="6921" max="6921" width="6.85546875" style="871" customWidth="1"/>
    <col min="6922" max="6922" width="9.28515625" style="871" customWidth="1"/>
    <col min="6923" max="6923" width="10.5703125" style="871" customWidth="1"/>
    <col min="6924" max="6924" width="8.7109375" style="871" customWidth="1"/>
    <col min="6925" max="6925" width="7.42578125" style="871" customWidth="1"/>
    <col min="6926" max="6926" width="8.5703125" style="871" customWidth="1"/>
    <col min="6927" max="6927" width="8.7109375" style="871" customWidth="1"/>
    <col min="6928" max="6928" width="8.5703125" style="871" customWidth="1"/>
    <col min="6929" max="6929" width="7.85546875" style="871" customWidth="1"/>
    <col min="6930" max="6930" width="8.5703125" style="871" customWidth="1"/>
    <col min="6931" max="6932" width="10.5703125" style="871" customWidth="1"/>
    <col min="6933" max="6933" width="11.140625" style="871" customWidth="1"/>
    <col min="6934" max="6934" width="10.7109375" style="871" bestFit="1" customWidth="1"/>
    <col min="6935" max="7169" width="9.140625" style="871"/>
    <col min="7170" max="7170" width="11.28515625" style="871" customWidth="1"/>
    <col min="7171" max="7171" width="9.7109375" style="871" customWidth="1"/>
    <col min="7172" max="7172" width="8.140625" style="871" customWidth="1"/>
    <col min="7173" max="7173" width="7.42578125" style="871" customWidth="1"/>
    <col min="7174" max="7174" width="9.140625" style="871" customWidth="1"/>
    <col min="7175" max="7175" width="9.5703125" style="871" customWidth="1"/>
    <col min="7176" max="7176" width="8.140625" style="871" customWidth="1"/>
    <col min="7177" max="7177" width="6.85546875" style="871" customWidth="1"/>
    <col min="7178" max="7178" width="9.28515625" style="871" customWidth="1"/>
    <col min="7179" max="7179" width="10.5703125" style="871" customWidth="1"/>
    <col min="7180" max="7180" width="8.7109375" style="871" customWidth="1"/>
    <col min="7181" max="7181" width="7.42578125" style="871" customWidth="1"/>
    <col min="7182" max="7182" width="8.5703125" style="871" customWidth="1"/>
    <col min="7183" max="7183" width="8.7109375" style="871" customWidth="1"/>
    <col min="7184" max="7184" width="8.5703125" style="871" customWidth="1"/>
    <col min="7185" max="7185" width="7.85546875" style="871" customWidth="1"/>
    <col min="7186" max="7186" width="8.5703125" style="871" customWidth="1"/>
    <col min="7187" max="7188" width="10.5703125" style="871" customWidth="1"/>
    <col min="7189" max="7189" width="11.140625" style="871" customWidth="1"/>
    <col min="7190" max="7190" width="10.7109375" style="871" bestFit="1" customWidth="1"/>
    <col min="7191" max="7425" width="9.140625" style="871"/>
    <col min="7426" max="7426" width="11.28515625" style="871" customWidth="1"/>
    <col min="7427" max="7427" width="9.7109375" style="871" customWidth="1"/>
    <col min="7428" max="7428" width="8.140625" style="871" customWidth="1"/>
    <col min="7429" max="7429" width="7.42578125" style="871" customWidth="1"/>
    <col min="7430" max="7430" width="9.140625" style="871" customWidth="1"/>
    <col min="7431" max="7431" width="9.5703125" style="871" customWidth="1"/>
    <col min="7432" max="7432" width="8.140625" style="871" customWidth="1"/>
    <col min="7433" max="7433" width="6.85546875" style="871" customWidth="1"/>
    <col min="7434" max="7434" width="9.28515625" style="871" customWidth="1"/>
    <col min="7435" max="7435" width="10.5703125" style="871" customWidth="1"/>
    <col min="7436" max="7436" width="8.7109375" style="871" customWidth="1"/>
    <col min="7437" max="7437" width="7.42578125" style="871" customWidth="1"/>
    <col min="7438" max="7438" width="8.5703125" style="871" customWidth="1"/>
    <col min="7439" max="7439" width="8.7109375" style="871" customWidth="1"/>
    <col min="7440" max="7440" width="8.5703125" style="871" customWidth="1"/>
    <col min="7441" max="7441" width="7.85546875" style="871" customWidth="1"/>
    <col min="7442" max="7442" width="8.5703125" style="871" customWidth="1"/>
    <col min="7443" max="7444" width="10.5703125" style="871" customWidth="1"/>
    <col min="7445" max="7445" width="11.140625" style="871" customWidth="1"/>
    <col min="7446" max="7446" width="10.7109375" style="871" bestFit="1" customWidth="1"/>
    <col min="7447" max="7681" width="9.140625" style="871"/>
    <col min="7682" max="7682" width="11.28515625" style="871" customWidth="1"/>
    <col min="7683" max="7683" width="9.7109375" style="871" customWidth="1"/>
    <col min="7684" max="7684" width="8.140625" style="871" customWidth="1"/>
    <col min="7685" max="7685" width="7.42578125" style="871" customWidth="1"/>
    <col min="7686" max="7686" width="9.140625" style="871" customWidth="1"/>
    <col min="7687" max="7687" width="9.5703125" style="871" customWidth="1"/>
    <col min="7688" max="7688" width="8.140625" style="871" customWidth="1"/>
    <col min="7689" max="7689" width="6.85546875" style="871" customWidth="1"/>
    <col min="7690" max="7690" width="9.28515625" style="871" customWidth="1"/>
    <col min="7691" max="7691" width="10.5703125" style="871" customWidth="1"/>
    <col min="7692" max="7692" width="8.7109375" style="871" customWidth="1"/>
    <col min="7693" max="7693" width="7.42578125" style="871" customWidth="1"/>
    <col min="7694" max="7694" width="8.5703125" style="871" customWidth="1"/>
    <col min="7695" max="7695" width="8.7109375" style="871" customWidth="1"/>
    <col min="7696" max="7696" width="8.5703125" style="871" customWidth="1"/>
    <col min="7697" max="7697" width="7.85546875" style="871" customWidth="1"/>
    <col min="7698" max="7698" width="8.5703125" style="871" customWidth="1"/>
    <col min="7699" max="7700" width="10.5703125" style="871" customWidth="1"/>
    <col min="7701" max="7701" width="11.140625" style="871" customWidth="1"/>
    <col min="7702" max="7702" width="10.7109375" style="871" bestFit="1" customWidth="1"/>
    <col min="7703" max="7937" width="9.140625" style="871"/>
    <col min="7938" max="7938" width="11.28515625" style="871" customWidth="1"/>
    <col min="7939" max="7939" width="9.7109375" style="871" customWidth="1"/>
    <col min="7940" max="7940" width="8.140625" style="871" customWidth="1"/>
    <col min="7941" max="7941" width="7.42578125" style="871" customWidth="1"/>
    <col min="7942" max="7942" width="9.140625" style="871" customWidth="1"/>
    <col min="7943" max="7943" width="9.5703125" style="871" customWidth="1"/>
    <col min="7944" max="7944" width="8.140625" style="871" customWidth="1"/>
    <col min="7945" max="7945" width="6.85546875" style="871" customWidth="1"/>
    <col min="7946" max="7946" width="9.28515625" style="871" customWidth="1"/>
    <col min="7947" max="7947" width="10.5703125" style="871" customWidth="1"/>
    <col min="7948" max="7948" width="8.7109375" style="871" customWidth="1"/>
    <col min="7949" max="7949" width="7.42578125" style="871" customWidth="1"/>
    <col min="7950" max="7950" width="8.5703125" style="871" customWidth="1"/>
    <col min="7951" max="7951" width="8.7109375" style="871" customWidth="1"/>
    <col min="7952" max="7952" width="8.5703125" style="871" customWidth="1"/>
    <col min="7953" max="7953" width="7.85546875" style="871" customWidth="1"/>
    <col min="7954" max="7954" width="8.5703125" style="871" customWidth="1"/>
    <col min="7955" max="7956" width="10.5703125" style="871" customWidth="1"/>
    <col min="7957" max="7957" width="11.140625" style="871" customWidth="1"/>
    <col min="7958" max="7958" width="10.7109375" style="871" bestFit="1" customWidth="1"/>
    <col min="7959" max="8193" width="9.140625" style="871"/>
    <col min="8194" max="8194" width="11.28515625" style="871" customWidth="1"/>
    <col min="8195" max="8195" width="9.7109375" style="871" customWidth="1"/>
    <col min="8196" max="8196" width="8.140625" style="871" customWidth="1"/>
    <col min="8197" max="8197" width="7.42578125" style="871" customWidth="1"/>
    <col min="8198" max="8198" width="9.140625" style="871" customWidth="1"/>
    <col min="8199" max="8199" width="9.5703125" style="871" customWidth="1"/>
    <col min="8200" max="8200" width="8.140625" style="871" customWidth="1"/>
    <col min="8201" max="8201" width="6.85546875" style="871" customWidth="1"/>
    <col min="8202" max="8202" width="9.28515625" style="871" customWidth="1"/>
    <col min="8203" max="8203" width="10.5703125" style="871" customWidth="1"/>
    <col min="8204" max="8204" width="8.7109375" style="871" customWidth="1"/>
    <col min="8205" max="8205" width="7.42578125" style="871" customWidth="1"/>
    <col min="8206" max="8206" width="8.5703125" style="871" customWidth="1"/>
    <col min="8207" max="8207" width="8.7109375" style="871" customWidth="1"/>
    <col min="8208" max="8208" width="8.5703125" style="871" customWidth="1"/>
    <col min="8209" max="8209" width="7.85546875" style="871" customWidth="1"/>
    <col min="8210" max="8210" width="8.5703125" style="871" customWidth="1"/>
    <col min="8211" max="8212" width="10.5703125" style="871" customWidth="1"/>
    <col min="8213" max="8213" width="11.140625" style="871" customWidth="1"/>
    <col min="8214" max="8214" width="10.7109375" style="871" bestFit="1" customWidth="1"/>
    <col min="8215" max="8449" width="9.140625" style="871"/>
    <col min="8450" max="8450" width="11.28515625" style="871" customWidth="1"/>
    <col min="8451" max="8451" width="9.7109375" style="871" customWidth="1"/>
    <col min="8452" max="8452" width="8.140625" style="871" customWidth="1"/>
    <col min="8453" max="8453" width="7.42578125" style="871" customWidth="1"/>
    <col min="8454" max="8454" width="9.140625" style="871" customWidth="1"/>
    <col min="8455" max="8455" width="9.5703125" style="871" customWidth="1"/>
    <col min="8456" max="8456" width="8.140625" style="871" customWidth="1"/>
    <col min="8457" max="8457" width="6.85546875" style="871" customWidth="1"/>
    <col min="8458" max="8458" width="9.28515625" style="871" customWidth="1"/>
    <col min="8459" max="8459" width="10.5703125" style="871" customWidth="1"/>
    <col min="8460" max="8460" width="8.7109375" style="871" customWidth="1"/>
    <col min="8461" max="8461" width="7.42578125" style="871" customWidth="1"/>
    <col min="8462" max="8462" width="8.5703125" style="871" customWidth="1"/>
    <col min="8463" max="8463" width="8.7109375" style="871" customWidth="1"/>
    <col min="8464" max="8464" width="8.5703125" style="871" customWidth="1"/>
    <col min="8465" max="8465" width="7.85546875" style="871" customWidth="1"/>
    <col min="8466" max="8466" width="8.5703125" style="871" customWidth="1"/>
    <col min="8467" max="8468" width="10.5703125" style="871" customWidth="1"/>
    <col min="8469" max="8469" width="11.140625" style="871" customWidth="1"/>
    <col min="8470" max="8470" width="10.7109375" style="871" bestFit="1" customWidth="1"/>
    <col min="8471" max="8705" width="9.140625" style="871"/>
    <col min="8706" max="8706" width="11.28515625" style="871" customWidth="1"/>
    <col min="8707" max="8707" width="9.7109375" style="871" customWidth="1"/>
    <col min="8708" max="8708" width="8.140625" style="871" customWidth="1"/>
    <col min="8709" max="8709" width="7.42578125" style="871" customWidth="1"/>
    <col min="8710" max="8710" width="9.140625" style="871" customWidth="1"/>
    <col min="8711" max="8711" width="9.5703125" style="871" customWidth="1"/>
    <col min="8712" max="8712" width="8.140625" style="871" customWidth="1"/>
    <col min="8713" max="8713" width="6.85546875" style="871" customWidth="1"/>
    <col min="8714" max="8714" width="9.28515625" style="871" customWidth="1"/>
    <col min="8715" max="8715" width="10.5703125" style="871" customWidth="1"/>
    <col min="8716" max="8716" width="8.7109375" style="871" customWidth="1"/>
    <col min="8717" max="8717" width="7.42578125" style="871" customWidth="1"/>
    <col min="8718" max="8718" width="8.5703125" style="871" customWidth="1"/>
    <col min="8719" max="8719" width="8.7109375" style="871" customWidth="1"/>
    <col min="8720" max="8720" width="8.5703125" style="871" customWidth="1"/>
    <col min="8721" max="8721" width="7.85546875" style="871" customWidth="1"/>
    <col min="8722" max="8722" width="8.5703125" style="871" customWidth="1"/>
    <col min="8723" max="8724" width="10.5703125" style="871" customWidth="1"/>
    <col min="8725" max="8725" width="11.140625" style="871" customWidth="1"/>
    <col min="8726" max="8726" width="10.7109375" style="871" bestFit="1" customWidth="1"/>
    <col min="8727" max="8961" width="9.140625" style="871"/>
    <col min="8962" max="8962" width="11.28515625" style="871" customWidth="1"/>
    <col min="8963" max="8963" width="9.7109375" style="871" customWidth="1"/>
    <col min="8964" max="8964" width="8.140625" style="871" customWidth="1"/>
    <col min="8965" max="8965" width="7.42578125" style="871" customWidth="1"/>
    <col min="8966" max="8966" width="9.140625" style="871" customWidth="1"/>
    <col min="8967" max="8967" width="9.5703125" style="871" customWidth="1"/>
    <col min="8968" max="8968" width="8.140625" style="871" customWidth="1"/>
    <col min="8969" max="8969" width="6.85546875" style="871" customWidth="1"/>
    <col min="8970" max="8970" width="9.28515625" style="871" customWidth="1"/>
    <col min="8971" max="8971" width="10.5703125" style="871" customWidth="1"/>
    <col min="8972" max="8972" width="8.7109375" style="871" customWidth="1"/>
    <col min="8973" max="8973" width="7.42578125" style="871" customWidth="1"/>
    <col min="8974" max="8974" width="8.5703125" style="871" customWidth="1"/>
    <col min="8975" max="8975" width="8.7109375" style="871" customWidth="1"/>
    <col min="8976" max="8976" width="8.5703125" style="871" customWidth="1"/>
    <col min="8977" max="8977" width="7.85546875" style="871" customWidth="1"/>
    <col min="8978" max="8978" width="8.5703125" style="871" customWidth="1"/>
    <col min="8979" max="8980" width="10.5703125" style="871" customWidth="1"/>
    <col min="8981" max="8981" width="11.140625" style="871" customWidth="1"/>
    <col min="8982" max="8982" width="10.7109375" style="871" bestFit="1" customWidth="1"/>
    <col min="8983" max="9217" width="9.140625" style="871"/>
    <col min="9218" max="9218" width="11.28515625" style="871" customWidth="1"/>
    <col min="9219" max="9219" width="9.7109375" style="871" customWidth="1"/>
    <col min="9220" max="9220" width="8.140625" style="871" customWidth="1"/>
    <col min="9221" max="9221" width="7.42578125" style="871" customWidth="1"/>
    <col min="9222" max="9222" width="9.140625" style="871" customWidth="1"/>
    <col min="9223" max="9223" width="9.5703125" style="871" customWidth="1"/>
    <col min="9224" max="9224" width="8.140625" style="871" customWidth="1"/>
    <col min="9225" max="9225" width="6.85546875" style="871" customWidth="1"/>
    <col min="9226" max="9226" width="9.28515625" style="871" customWidth="1"/>
    <col min="9227" max="9227" width="10.5703125" style="871" customWidth="1"/>
    <col min="9228" max="9228" width="8.7109375" style="871" customWidth="1"/>
    <col min="9229" max="9229" width="7.42578125" style="871" customWidth="1"/>
    <col min="9230" max="9230" width="8.5703125" style="871" customWidth="1"/>
    <col min="9231" max="9231" width="8.7109375" style="871" customWidth="1"/>
    <col min="9232" max="9232" width="8.5703125" style="871" customWidth="1"/>
    <col min="9233" max="9233" width="7.85546875" style="871" customWidth="1"/>
    <col min="9234" max="9234" width="8.5703125" style="871" customWidth="1"/>
    <col min="9235" max="9236" width="10.5703125" style="871" customWidth="1"/>
    <col min="9237" max="9237" width="11.140625" style="871" customWidth="1"/>
    <col min="9238" max="9238" width="10.7109375" style="871" bestFit="1" customWidth="1"/>
    <col min="9239" max="9473" width="9.140625" style="871"/>
    <col min="9474" max="9474" width="11.28515625" style="871" customWidth="1"/>
    <col min="9475" max="9475" width="9.7109375" style="871" customWidth="1"/>
    <col min="9476" max="9476" width="8.140625" style="871" customWidth="1"/>
    <col min="9477" max="9477" width="7.42578125" style="871" customWidth="1"/>
    <col min="9478" max="9478" width="9.140625" style="871" customWidth="1"/>
    <col min="9479" max="9479" width="9.5703125" style="871" customWidth="1"/>
    <col min="9480" max="9480" width="8.140625" style="871" customWidth="1"/>
    <col min="9481" max="9481" width="6.85546875" style="871" customWidth="1"/>
    <col min="9482" max="9482" width="9.28515625" style="871" customWidth="1"/>
    <col min="9483" max="9483" width="10.5703125" style="871" customWidth="1"/>
    <col min="9484" max="9484" width="8.7109375" style="871" customWidth="1"/>
    <col min="9485" max="9485" width="7.42578125" style="871" customWidth="1"/>
    <col min="9486" max="9486" width="8.5703125" style="871" customWidth="1"/>
    <col min="9487" max="9487" width="8.7109375" style="871" customWidth="1"/>
    <col min="9488" max="9488" width="8.5703125" style="871" customWidth="1"/>
    <col min="9489" max="9489" width="7.85546875" style="871" customWidth="1"/>
    <col min="9490" max="9490" width="8.5703125" style="871" customWidth="1"/>
    <col min="9491" max="9492" width="10.5703125" style="871" customWidth="1"/>
    <col min="9493" max="9493" width="11.140625" style="871" customWidth="1"/>
    <col min="9494" max="9494" width="10.7109375" style="871" bestFit="1" customWidth="1"/>
    <col min="9495" max="9729" width="9.140625" style="871"/>
    <col min="9730" max="9730" width="11.28515625" style="871" customWidth="1"/>
    <col min="9731" max="9731" width="9.7109375" style="871" customWidth="1"/>
    <col min="9732" max="9732" width="8.140625" style="871" customWidth="1"/>
    <col min="9733" max="9733" width="7.42578125" style="871" customWidth="1"/>
    <col min="9734" max="9734" width="9.140625" style="871" customWidth="1"/>
    <col min="9735" max="9735" width="9.5703125" style="871" customWidth="1"/>
    <col min="9736" max="9736" width="8.140625" style="871" customWidth="1"/>
    <col min="9737" max="9737" width="6.85546875" style="871" customWidth="1"/>
    <col min="9738" max="9738" width="9.28515625" style="871" customWidth="1"/>
    <col min="9739" max="9739" width="10.5703125" style="871" customWidth="1"/>
    <col min="9740" max="9740" width="8.7109375" style="871" customWidth="1"/>
    <col min="9741" max="9741" width="7.42578125" style="871" customWidth="1"/>
    <col min="9742" max="9742" width="8.5703125" style="871" customWidth="1"/>
    <col min="9743" max="9743" width="8.7109375" style="871" customWidth="1"/>
    <col min="9744" max="9744" width="8.5703125" style="871" customWidth="1"/>
    <col min="9745" max="9745" width="7.85546875" style="871" customWidth="1"/>
    <col min="9746" max="9746" width="8.5703125" style="871" customWidth="1"/>
    <col min="9747" max="9748" width="10.5703125" style="871" customWidth="1"/>
    <col min="9749" max="9749" width="11.140625" style="871" customWidth="1"/>
    <col min="9750" max="9750" width="10.7109375" style="871" bestFit="1" customWidth="1"/>
    <col min="9751" max="9985" width="9.140625" style="871"/>
    <col min="9986" max="9986" width="11.28515625" style="871" customWidth="1"/>
    <col min="9987" max="9987" width="9.7109375" style="871" customWidth="1"/>
    <col min="9988" max="9988" width="8.140625" style="871" customWidth="1"/>
    <col min="9989" max="9989" width="7.42578125" style="871" customWidth="1"/>
    <col min="9990" max="9990" width="9.140625" style="871" customWidth="1"/>
    <col min="9991" max="9991" width="9.5703125" style="871" customWidth="1"/>
    <col min="9992" max="9992" width="8.140625" style="871" customWidth="1"/>
    <col min="9993" max="9993" width="6.85546875" style="871" customWidth="1"/>
    <col min="9994" max="9994" width="9.28515625" style="871" customWidth="1"/>
    <col min="9995" max="9995" width="10.5703125" style="871" customWidth="1"/>
    <col min="9996" max="9996" width="8.7109375" style="871" customWidth="1"/>
    <col min="9997" max="9997" width="7.42578125" style="871" customWidth="1"/>
    <col min="9998" max="9998" width="8.5703125" style="871" customWidth="1"/>
    <col min="9999" max="9999" width="8.7109375" style="871" customWidth="1"/>
    <col min="10000" max="10000" width="8.5703125" style="871" customWidth="1"/>
    <col min="10001" max="10001" width="7.85546875" style="871" customWidth="1"/>
    <col min="10002" max="10002" width="8.5703125" style="871" customWidth="1"/>
    <col min="10003" max="10004" width="10.5703125" style="871" customWidth="1"/>
    <col min="10005" max="10005" width="11.140625" style="871" customWidth="1"/>
    <col min="10006" max="10006" width="10.7109375" style="871" bestFit="1" customWidth="1"/>
    <col min="10007" max="10241" width="9.140625" style="871"/>
    <col min="10242" max="10242" width="11.28515625" style="871" customWidth="1"/>
    <col min="10243" max="10243" width="9.7109375" style="871" customWidth="1"/>
    <col min="10244" max="10244" width="8.140625" style="871" customWidth="1"/>
    <col min="10245" max="10245" width="7.42578125" style="871" customWidth="1"/>
    <col min="10246" max="10246" width="9.140625" style="871" customWidth="1"/>
    <col min="10247" max="10247" width="9.5703125" style="871" customWidth="1"/>
    <col min="10248" max="10248" width="8.140625" style="871" customWidth="1"/>
    <col min="10249" max="10249" width="6.85546875" style="871" customWidth="1"/>
    <col min="10250" max="10250" width="9.28515625" style="871" customWidth="1"/>
    <col min="10251" max="10251" width="10.5703125" style="871" customWidth="1"/>
    <col min="10252" max="10252" width="8.7109375" style="871" customWidth="1"/>
    <col min="10253" max="10253" width="7.42578125" style="871" customWidth="1"/>
    <col min="10254" max="10254" width="8.5703125" style="871" customWidth="1"/>
    <col min="10255" max="10255" width="8.7109375" style="871" customWidth="1"/>
    <col min="10256" max="10256" width="8.5703125" style="871" customWidth="1"/>
    <col min="10257" max="10257" width="7.85546875" style="871" customWidth="1"/>
    <col min="10258" max="10258" width="8.5703125" style="871" customWidth="1"/>
    <col min="10259" max="10260" width="10.5703125" style="871" customWidth="1"/>
    <col min="10261" max="10261" width="11.140625" style="871" customWidth="1"/>
    <col min="10262" max="10262" width="10.7109375" style="871" bestFit="1" customWidth="1"/>
    <col min="10263" max="10497" width="9.140625" style="871"/>
    <col min="10498" max="10498" width="11.28515625" style="871" customWidth="1"/>
    <col min="10499" max="10499" width="9.7109375" style="871" customWidth="1"/>
    <col min="10500" max="10500" width="8.140625" style="871" customWidth="1"/>
    <col min="10501" max="10501" width="7.42578125" style="871" customWidth="1"/>
    <col min="10502" max="10502" width="9.140625" style="871" customWidth="1"/>
    <col min="10503" max="10503" width="9.5703125" style="871" customWidth="1"/>
    <col min="10504" max="10504" width="8.140625" style="871" customWidth="1"/>
    <col min="10505" max="10505" width="6.85546875" style="871" customWidth="1"/>
    <col min="10506" max="10506" width="9.28515625" style="871" customWidth="1"/>
    <col min="10507" max="10507" width="10.5703125" style="871" customWidth="1"/>
    <col min="10508" max="10508" width="8.7109375" style="871" customWidth="1"/>
    <col min="10509" max="10509" width="7.42578125" style="871" customWidth="1"/>
    <col min="10510" max="10510" width="8.5703125" style="871" customWidth="1"/>
    <col min="10511" max="10511" width="8.7109375" style="871" customWidth="1"/>
    <col min="10512" max="10512" width="8.5703125" style="871" customWidth="1"/>
    <col min="10513" max="10513" width="7.85546875" style="871" customWidth="1"/>
    <col min="10514" max="10514" width="8.5703125" style="871" customWidth="1"/>
    <col min="10515" max="10516" width="10.5703125" style="871" customWidth="1"/>
    <col min="10517" max="10517" width="11.140625" style="871" customWidth="1"/>
    <col min="10518" max="10518" width="10.7109375" style="871" bestFit="1" customWidth="1"/>
    <col min="10519" max="10753" width="9.140625" style="871"/>
    <col min="10754" max="10754" width="11.28515625" style="871" customWidth="1"/>
    <col min="10755" max="10755" width="9.7109375" style="871" customWidth="1"/>
    <col min="10756" max="10756" width="8.140625" style="871" customWidth="1"/>
    <col min="10757" max="10757" width="7.42578125" style="871" customWidth="1"/>
    <col min="10758" max="10758" width="9.140625" style="871" customWidth="1"/>
    <col min="10759" max="10759" width="9.5703125" style="871" customWidth="1"/>
    <col min="10760" max="10760" width="8.140625" style="871" customWidth="1"/>
    <col min="10761" max="10761" width="6.85546875" style="871" customWidth="1"/>
    <col min="10762" max="10762" width="9.28515625" style="871" customWidth="1"/>
    <col min="10763" max="10763" width="10.5703125" style="871" customWidth="1"/>
    <col min="10764" max="10764" width="8.7109375" style="871" customWidth="1"/>
    <col min="10765" max="10765" width="7.42578125" style="871" customWidth="1"/>
    <col min="10766" max="10766" width="8.5703125" style="871" customWidth="1"/>
    <col min="10767" max="10767" width="8.7109375" style="871" customWidth="1"/>
    <col min="10768" max="10768" width="8.5703125" style="871" customWidth="1"/>
    <col min="10769" max="10769" width="7.85546875" style="871" customWidth="1"/>
    <col min="10770" max="10770" width="8.5703125" style="871" customWidth="1"/>
    <col min="10771" max="10772" width="10.5703125" style="871" customWidth="1"/>
    <col min="10773" max="10773" width="11.140625" style="871" customWidth="1"/>
    <col min="10774" max="10774" width="10.7109375" style="871" bestFit="1" customWidth="1"/>
    <col min="10775" max="11009" width="9.140625" style="871"/>
    <col min="11010" max="11010" width="11.28515625" style="871" customWidth="1"/>
    <col min="11011" max="11011" width="9.7109375" style="871" customWidth="1"/>
    <col min="11012" max="11012" width="8.140625" style="871" customWidth="1"/>
    <col min="11013" max="11013" width="7.42578125" style="871" customWidth="1"/>
    <col min="11014" max="11014" width="9.140625" style="871" customWidth="1"/>
    <col min="11015" max="11015" width="9.5703125" style="871" customWidth="1"/>
    <col min="11016" max="11016" width="8.140625" style="871" customWidth="1"/>
    <col min="11017" max="11017" width="6.85546875" style="871" customWidth="1"/>
    <col min="11018" max="11018" width="9.28515625" style="871" customWidth="1"/>
    <col min="11019" max="11019" width="10.5703125" style="871" customWidth="1"/>
    <col min="11020" max="11020" width="8.7109375" style="871" customWidth="1"/>
    <col min="11021" max="11021" width="7.42578125" style="871" customWidth="1"/>
    <col min="11022" max="11022" width="8.5703125" style="871" customWidth="1"/>
    <col min="11023" max="11023" width="8.7109375" style="871" customWidth="1"/>
    <col min="11024" max="11024" width="8.5703125" style="871" customWidth="1"/>
    <col min="11025" max="11025" width="7.85546875" style="871" customWidth="1"/>
    <col min="11026" max="11026" width="8.5703125" style="871" customWidth="1"/>
    <col min="11027" max="11028" width="10.5703125" style="871" customWidth="1"/>
    <col min="11029" max="11029" width="11.140625" style="871" customWidth="1"/>
    <col min="11030" max="11030" width="10.7109375" style="871" bestFit="1" customWidth="1"/>
    <col min="11031" max="11265" width="9.140625" style="871"/>
    <col min="11266" max="11266" width="11.28515625" style="871" customWidth="1"/>
    <col min="11267" max="11267" width="9.7109375" style="871" customWidth="1"/>
    <col min="11268" max="11268" width="8.140625" style="871" customWidth="1"/>
    <col min="11269" max="11269" width="7.42578125" style="871" customWidth="1"/>
    <col min="11270" max="11270" width="9.140625" style="871" customWidth="1"/>
    <col min="11271" max="11271" width="9.5703125" style="871" customWidth="1"/>
    <col min="11272" max="11272" width="8.140625" style="871" customWidth="1"/>
    <col min="11273" max="11273" width="6.85546875" style="871" customWidth="1"/>
    <col min="11274" max="11274" width="9.28515625" style="871" customWidth="1"/>
    <col min="11275" max="11275" width="10.5703125" style="871" customWidth="1"/>
    <col min="11276" max="11276" width="8.7109375" style="871" customWidth="1"/>
    <col min="11277" max="11277" width="7.42578125" style="871" customWidth="1"/>
    <col min="11278" max="11278" width="8.5703125" style="871" customWidth="1"/>
    <col min="11279" max="11279" width="8.7109375" style="871" customWidth="1"/>
    <col min="11280" max="11280" width="8.5703125" style="871" customWidth="1"/>
    <col min="11281" max="11281" width="7.85546875" style="871" customWidth="1"/>
    <col min="11282" max="11282" width="8.5703125" style="871" customWidth="1"/>
    <col min="11283" max="11284" width="10.5703125" style="871" customWidth="1"/>
    <col min="11285" max="11285" width="11.140625" style="871" customWidth="1"/>
    <col min="11286" max="11286" width="10.7109375" style="871" bestFit="1" customWidth="1"/>
    <col min="11287" max="11521" width="9.140625" style="871"/>
    <col min="11522" max="11522" width="11.28515625" style="871" customWidth="1"/>
    <col min="11523" max="11523" width="9.7109375" style="871" customWidth="1"/>
    <col min="11524" max="11524" width="8.140625" style="871" customWidth="1"/>
    <col min="11525" max="11525" width="7.42578125" style="871" customWidth="1"/>
    <col min="11526" max="11526" width="9.140625" style="871" customWidth="1"/>
    <col min="11527" max="11527" width="9.5703125" style="871" customWidth="1"/>
    <col min="11528" max="11528" width="8.140625" style="871" customWidth="1"/>
    <col min="11529" max="11529" width="6.85546875" style="871" customWidth="1"/>
    <col min="11530" max="11530" width="9.28515625" style="871" customWidth="1"/>
    <col min="11531" max="11531" width="10.5703125" style="871" customWidth="1"/>
    <col min="11532" max="11532" width="8.7109375" style="871" customWidth="1"/>
    <col min="11533" max="11533" width="7.42578125" style="871" customWidth="1"/>
    <col min="11534" max="11534" width="8.5703125" style="871" customWidth="1"/>
    <col min="11535" max="11535" width="8.7109375" style="871" customWidth="1"/>
    <col min="11536" max="11536" width="8.5703125" style="871" customWidth="1"/>
    <col min="11537" max="11537" width="7.85546875" style="871" customWidth="1"/>
    <col min="11538" max="11538" width="8.5703125" style="871" customWidth="1"/>
    <col min="11539" max="11540" width="10.5703125" style="871" customWidth="1"/>
    <col min="11541" max="11541" width="11.140625" style="871" customWidth="1"/>
    <col min="11542" max="11542" width="10.7109375" style="871" bestFit="1" customWidth="1"/>
    <col min="11543" max="11777" width="9.140625" style="871"/>
    <col min="11778" max="11778" width="11.28515625" style="871" customWidth="1"/>
    <col min="11779" max="11779" width="9.7109375" style="871" customWidth="1"/>
    <col min="11780" max="11780" width="8.140625" style="871" customWidth="1"/>
    <col min="11781" max="11781" width="7.42578125" style="871" customWidth="1"/>
    <col min="11782" max="11782" width="9.140625" style="871" customWidth="1"/>
    <col min="11783" max="11783" width="9.5703125" style="871" customWidth="1"/>
    <col min="11784" max="11784" width="8.140625" style="871" customWidth="1"/>
    <col min="11785" max="11785" width="6.85546875" style="871" customWidth="1"/>
    <col min="11786" max="11786" width="9.28515625" style="871" customWidth="1"/>
    <col min="11787" max="11787" width="10.5703125" style="871" customWidth="1"/>
    <col min="11788" max="11788" width="8.7109375" style="871" customWidth="1"/>
    <col min="11789" max="11789" width="7.42578125" style="871" customWidth="1"/>
    <col min="11790" max="11790" width="8.5703125" style="871" customWidth="1"/>
    <col min="11791" max="11791" width="8.7109375" style="871" customWidth="1"/>
    <col min="11792" max="11792" width="8.5703125" style="871" customWidth="1"/>
    <col min="11793" max="11793" width="7.85546875" style="871" customWidth="1"/>
    <col min="11794" max="11794" width="8.5703125" style="871" customWidth="1"/>
    <col min="11795" max="11796" width="10.5703125" style="871" customWidth="1"/>
    <col min="11797" max="11797" width="11.140625" style="871" customWidth="1"/>
    <col min="11798" max="11798" width="10.7109375" style="871" bestFit="1" customWidth="1"/>
    <col min="11799" max="12033" width="9.140625" style="871"/>
    <col min="12034" max="12034" width="11.28515625" style="871" customWidth="1"/>
    <col min="12035" max="12035" width="9.7109375" style="871" customWidth="1"/>
    <col min="12036" max="12036" width="8.140625" style="871" customWidth="1"/>
    <col min="12037" max="12037" width="7.42578125" style="871" customWidth="1"/>
    <col min="12038" max="12038" width="9.140625" style="871" customWidth="1"/>
    <col min="12039" max="12039" width="9.5703125" style="871" customWidth="1"/>
    <col min="12040" max="12040" width="8.140625" style="871" customWidth="1"/>
    <col min="12041" max="12041" width="6.85546875" style="871" customWidth="1"/>
    <col min="12042" max="12042" width="9.28515625" style="871" customWidth="1"/>
    <col min="12043" max="12043" width="10.5703125" style="871" customWidth="1"/>
    <col min="12044" max="12044" width="8.7109375" style="871" customWidth="1"/>
    <col min="12045" max="12045" width="7.42578125" style="871" customWidth="1"/>
    <col min="12046" max="12046" width="8.5703125" style="871" customWidth="1"/>
    <col min="12047" max="12047" width="8.7109375" style="871" customWidth="1"/>
    <col min="12048" max="12048" width="8.5703125" style="871" customWidth="1"/>
    <col min="12049" max="12049" width="7.85546875" style="871" customWidth="1"/>
    <col min="12050" max="12050" width="8.5703125" style="871" customWidth="1"/>
    <col min="12051" max="12052" width="10.5703125" style="871" customWidth="1"/>
    <col min="12053" max="12053" width="11.140625" style="871" customWidth="1"/>
    <col min="12054" max="12054" width="10.7109375" style="871" bestFit="1" customWidth="1"/>
    <col min="12055" max="12289" width="9.140625" style="871"/>
    <col min="12290" max="12290" width="11.28515625" style="871" customWidth="1"/>
    <col min="12291" max="12291" width="9.7109375" style="871" customWidth="1"/>
    <col min="12292" max="12292" width="8.140625" style="871" customWidth="1"/>
    <col min="12293" max="12293" width="7.42578125" style="871" customWidth="1"/>
    <col min="12294" max="12294" width="9.140625" style="871" customWidth="1"/>
    <col min="12295" max="12295" width="9.5703125" style="871" customWidth="1"/>
    <col min="12296" max="12296" width="8.140625" style="871" customWidth="1"/>
    <col min="12297" max="12297" width="6.85546875" style="871" customWidth="1"/>
    <col min="12298" max="12298" width="9.28515625" style="871" customWidth="1"/>
    <col min="12299" max="12299" width="10.5703125" style="871" customWidth="1"/>
    <col min="12300" max="12300" width="8.7109375" style="871" customWidth="1"/>
    <col min="12301" max="12301" width="7.42578125" style="871" customWidth="1"/>
    <col min="12302" max="12302" width="8.5703125" style="871" customWidth="1"/>
    <col min="12303" max="12303" width="8.7109375" style="871" customWidth="1"/>
    <col min="12304" max="12304" width="8.5703125" style="871" customWidth="1"/>
    <col min="12305" max="12305" width="7.85546875" style="871" customWidth="1"/>
    <col min="12306" max="12306" width="8.5703125" style="871" customWidth="1"/>
    <col min="12307" max="12308" width="10.5703125" style="871" customWidth="1"/>
    <col min="12309" max="12309" width="11.140625" style="871" customWidth="1"/>
    <col min="12310" max="12310" width="10.7109375" style="871" bestFit="1" customWidth="1"/>
    <col min="12311" max="12545" width="9.140625" style="871"/>
    <col min="12546" max="12546" width="11.28515625" style="871" customWidth="1"/>
    <col min="12547" max="12547" width="9.7109375" style="871" customWidth="1"/>
    <col min="12548" max="12548" width="8.140625" style="871" customWidth="1"/>
    <col min="12549" max="12549" width="7.42578125" style="871" customWidth="1"/>
    <col min="12550" max="12550" width="9.140625" style="871" customWidth="1"/>
    <col min="12551" max="12551" width="9.5703125" style="871" customWidth="1"/>
    <col min="12552" max="12552" width="8.140625" style="871" customWidth="1"/>
    <col min="12553" max="12553" width="6.85546875" style="871" customWidth="1"/>
    <col min="12554" max="12554" width="9.28515625" style="871" customWidth="1"/>
    <col min="12555" max="12555" width="10.5703125" style="871" customWidth="1"/>
    <col min="12556" max="12556" width="8.7109375" style="871" customWidth="1"/>
    <col min="12557" max="12557" width="7.42578125" style="871" customWidth="1"/>
    <col min="12558" max="12558" width="8.5703125" style="871" customWidth="1"/>
    <col min="12559" max="12559" width="8.7109375" style="871" customWidth="1"/>
    <col min="12560" max="12560" width="8.5703125" style="871" customWidth="1"/>
    <col min="12561" max="12561" width="7.85546875" style="871" customWidth="1"/>
    <col min="12562" max="12562" width="8.5703125" style="871" customWidth="1"/>
    <col min="12563" max="12564" width="10.5703125" style="871" customWidth="1"/>
    <col min="12565" max="12565" width="11.140625" style="871" customWidth="1"/>
    <col min="12566" max="12566" width="10.7109375" style="871" bestFit="1" customWidth="1"/>
    <col min="12567" max="12801" width="9.140625" style="871"/>
    <col min="12802" max="12802" width="11.28515625" style="871" customWidth="1"/>
    <col min="12803" max="12803" width="9.7109375" style="871" customWidth="1"/>
    <col min="12804" max="12804" width="8.140625" style="871" customWidth="1"/>
    <col min="12805" max="12805" width="7.42578125" style="871" customWidth="1"/>
    <col min="12806" max="12806" width="9.140625" style="871" customWidth="1"/>
    <col min="12807" max="12807" width="9.5703125" style="871" customWidth="1"/>
    <col min="12808" max="12808" width="8.140625" style="871" customWidth="1"/>
    <col min="12809" max="12809" width="6.85546875" style="871" customWidth="1"/>
    <col min="12810" max="12810" width="9.28515625" style="871" customWidth="1"/>
    <col min="12811" max="12811" width="10.5703125" style="871" customWidth="1"/>
    <col min="12812" max="12812" width="8.7109375" style="871" customWidth="1"/>
    <col min="12813" max="12813" width="7.42578125" style="871" customWidth="1"/>
    <col min="12814" max="12814" width="8.5703125" style="871" customWidth="1"/>
    <col min="12815" max="12815" width="8.7109375" style="871" customWidth="1"/>
    <col min="12816" max="12816" width="8.5703125" style="871" customWidth="1"/>
    <col min="12817" max="12817" width="7.85546875" style="871" customWidth="1"/>
    <col min="12818" max="12818" width="8.5703125" style="871" customWidth="1"/>
    <col min="12819" max="12820" width="10.5703125" style="871" customWidth="1"/>
    <col min="12821" max="12821" width="11.140625" style="871" customWidth="1"/>
    <col min="12822" max="12822" width="10.7109375" style="871" bestFit="1" customWidth="1"/>
    <col min="12823" max="13057" width="9.140625" style="871"/>
    <col min="13058" max="13058" width="11.28515625" style="871" customWidth="1"/>
    <col min="13059" max="13059" width="9.7109375" style="871" customWidth="1"/>
    <col min="13060" max="13060" width="8.140625" style="871" customWidth="1"/>
    <col min="13061" max="13061" width="7.42578125" style="871" customWidth="1"/>
    <col min="13062" max="13062" width="9.140625" style="871" customWidth="1"/>
    <col min="13063" max="13063" width="9.5703125" style="871" customWidth="1"/>
    <col min="13064" max="13064" width="8.140625" style="871" customWidth="1"/>
    <col min="13065" max="13065" width="6.85546875" style="871" customWidth="1"/>
    <col min="13066" max="13066" width="9.28515625" style="871" customWidth="1"/>
    <col min="13067" max="13067" width="10.5703125" style="871" customWidth="1"/>
    <col min="13068" max="13068" width="8.7109375" style="871" customWidth="1"/>
    <col min="13069" max="13069" width="7.42578125" style="871" customWidth="1"/>
    <col min="13070" max="13070" width="8.5703125" style="871" customWidth="1"/>
    <col min="13071" max="13071" width="8.7109375" style="871" customWidth="1"/>
    <col min="13072" max="13072" width="8.5703125" style="871" customWidth="1"/>
    <col min="13073" max="13073" width="7.85546875" style="871" customWidth="1"/>
    <col min="13074" max="13074" width="8.5703125" style="871" customWidth="1"/>
    <col min="13075" max="13076" width="10.5703125" style="871" customWidth="1"/>
    <col min="13077" max="13077" width="11.140625" style="871" customWidth="1"/>
    <col min="13078" max="13078" width="10.7109375" style="871" bestFit="1" customWidth="1"/>
    <col min="13079" max="13313" width="9.140625" style="871"/>
    <col min="13314" max="13314" width="11.28515625" style="871" customWidth="1"/>
    <col min="13315" max="13315" width="9.7109375" style="871" customWidth="1"/>
    <col min="13316" max="13316" width="8.140625" style="871" customWidth="1"/>
    <col min="13317" max="13317" width="7.42578125" style="871" customWidth="1"/>
    <col min="13318" max="13318" width="9.140625" style="871" customWidth="1"/>
    <col min="13319" max="13319" width="9.5703125" style="871" customWidth="1"/>
    <col min="13320" max="13320" width="8.140625" style="871" customWidth="1"/>
    <col min="13321" max="13321" width="6.85546875" style="871" customWidth="1"/>
    <col min="13322" max="13322" width="9.28515625" style="871" customWidth="1"/>
    <col min="13323" max="13323" width="10.5703125" style="871" customWidth="1"/>
    <col min="13324" max="13324" width="8.7109375" style="871" customWidth="1"/>
    <col min="13325" max="13325" width="7.42578125" style="871" customWidth="1"/>
    <col min="13326" max="13326" width="8.5703125" style="871" customWidth="1"/>
    <col min="13327" max="13327" width="8.7109375" style="871" customWidth="1"/>
    <col min="13328" max="13328" width="8.5703125" style="871" customWidth="1"/>
    <col min="13329" max="13329" width="7.85546875" style="871" customWidth="1"/>
    <col min="13330" max="13330" width="8.5703125" style="871" customWidth="1"/>
    <col min="13331" max="13332" width="10.5703125" style="871" customWidth="1"/>
    <col min="13333" max="13333" width="11.140625" style="871" customWidth="1"/>
    <col min="13334" max="13334" width="10.7109375" style="871" bestFit="1" customWidth="1"/>
    <col min="13335" max="13569" width="9.140625" style="871"/>
    <col min="13570" max="13570" width="11.28515625" style="871" customWidth="1"/>
    <col min="13571" max="13571" width="9.7109375" style="871" customWidth="1"/>
    <col min="13572" max="13572" width="8.140625" style="871" customWidth="1"/>
    <col min="13573" max="13573" width="7.42578125" style="871" customWidth="1"/>
    <col min="13574" max="13574" width="9.140625" style="871" customWidth="1"/>
    <col min="13575" max="13575" width="9.5703125" style="871" customWidth="1"/>
    <col min="13576" max="13576" width="8.140625" style="871" customWidth="1"/>
    <col min="13577" max="13577" width="6.85546875" style="871" customWidth="1"/>
    <col min="13578" max="13578" width="9.28515625" style="871" customWidth="1"/>
    <col min="13579" max="13579" width="10.5703125" style="871" customWidth="1"/>
    <col min="13580" max="13580" width="8.7109375" style="871" customWidth="1"/>
    <col min="13581" max="13581" width="7.42578125" style="871" customWidth="1"/>
    <col min="13582" max="13582" width="8.5703125" style="871" customWidth="1"/>
    <col min="13583" max="13583" width="8.7109375" style="871" customWidth="1"/>
    <col min="13584" max="13584" width="8.5703125" style="871" customWidth="1"/>
    <col min="13585" max="13585" width="7.85546875" style="871" customWidth="1"/>
    <col min="13586" max="13586" width="8.5703125" style="871" customWidth="1"/>
    <col min="13587" max="13588" width="10.5703125" style="871" customWidth="1"/>
    <col min="13589" max="13589" width="11.140625" style="871" customWidth="1"/>
    <col min="13590" max="13590" width="10.7109375" style="871" bestFit="1" customWidth="1"/>
    <col min="13591" max="13825" width="9.140625" style="871"/>
    <col min="13826" max="13826" width="11.28515625" style="871" customWidth="1"/>
    <col min="13827" max="13827" width="9.7109375" style="871" customWidth="1"/>
    <col min="13828" max="13828" width="8.140625" style="871" customWidth="1"/>
    <col min="13829" max="13829" width="7.42578125" style="871" customWidth="1"/>
    <col min="13830" max="13830" width="9.140625" style="871" customWidth="1"/>
    <col min="13831" max="13831" width="9.5703125" style="871" customWidth="1"/>
    <col min="13832" max="13832" width="8.140625" style="871" customWidth="1"/>
    <col min="13833" max="13833" width="6.85546875" style="871" customWidth="1"/>
    <col min="13834" max="13834" width="9.28515625" style="871" customWidth="1"/>
    <col min="13835" max="13835" width="10.5703125" style="871" customWidth="1"/>
    <col min="13836" max="13836" width="8.7109375" style="871" customWidth="1"/>
    <col min="13837" max="13837" width="7.42578125" style="871" customWidth="1"/>
    <col min="13838" max="13838" width="8.5703125" style="871" customWidth="1"/>
    <col min="13839" max="13839" width="8.7109375" style="871" customWidth="1"/>
    <col min="13840" max="13840" width="8.5703125" style="871" customWidth="1"/>
    <col min="13841" max="13841" width="7.85546875" style="871" customWidth="1"/>
    <col min="13842" max="13842" width="8.5703125" style="871" customWidth="1"/>
    <col min="13843" max="13844" width="10.5703125" style="871" customWidth="1"/>
    <col min="13845" max="13845" width="11.140625" style="871" customWidth="1"/>
    <col min="13846" max="13846" width="10.7109375" style="871" bestFit="1" customWidth="1"/>
    <col min="13847" max="14081" width="9.140625" style="871"/>
    <col min="14082" max="14082" width="11.28515625" style="871" customWidth="1"/>
    <col min="14083" max="14083" width="9.7109375" style="871" customWidth="1"/>
    <col min="14084" max="14084" width="8.140625" style="871" customWidth="1"/>
    <col min="14085" max="14085" width="7.42578125" style="871" customWidth="1"/>
    <col min="14086" max="14086" width="9.140625" style="871" customWidth="1"/>
    <col min="14087" max="14087" width="9.5703125" style="871" customWidth="1"/>
    <col min="14088" max="14088" width="8.140625" style="871" customWidth="1"/>
    <col min="14089" max="14089" width="6.85546875" style="871" customWidth="1"/>
    <col min="14090" max="14090" width="9.28515625" style="871" customWidth="1"/>
    <col min="14091" max="14091" width="10.5703125" style="871" customWidth="1"/>
    <col min="14092" max="14092" width="8.7109375" style="871" customWidth="1"/>
    <col min="14093" max="14093" width="7.42578125" style="871" customWidth="1"/>
    <col min="14094" max="14094" width="8.5703125" style="871" customWidth="1"/>
    <col min="14095" max="14095" width="8.7109375" style="871" customWidth="1"/>
    <col min="14096" max="14096" width="8.5703125" style="871" customWidth="1"/>
    <col min="14097" max="14097" width="7.85546875" style="871" customWidth="1"/>
    <col min="14098" max="14098" width="8.5703125" style="871" customWidth="1"/>
    <col min="14099" max="14100" width="10.5703125" style="871" customWidth="1"/>
    <col min="14101" max="14101" width="11.140625" style="871" customWidth="1"/>
    <col min="14102" max="14102" width="10.7109375" style="871" bestFit="1" customWidth="1"/>
    <col min="14103" max="14337" width="9.140625" style="871"/>
    <col min="14338" max="14338" width="11.28515625" style="871" customWidth="1"/>
    <col min="14339" max="14339" width="9.7109375" style="871" customWidth="1"/>
    <col min="14340" max="14340" width="8.140625" style="871" customWidth="1"/>
    <col min="14341" max="14341" width="7.42578125" style="871" customWidth="1"/>
    <col min="14342" max="14342" width="9.140625" style="871" customWidth="1"/>
    <col min="14343" max="14343" width="9.5703125" style="871" customWidth="1"/>
    <col min="14344" max="14344" width="8.140625" style="871" customWidth="1"/>
    <col min="14345" max="14345" width="6.85546875" style="871" customWidth="1"/>
    <col min="14346" max="14346" width="9.28515625" style="871" customWidth="1"/>
    <col min="14347" max="14347" width="10.5703125" style="871" customWidth="1"/>
    <col min="14348" max="14348" width="8.7109375" style="871" customWidth="1"/>
    <col min="14349" max="14349" width="7.42578125" style="871" customWidth="1"/>
    <col min="14350" max="14350" width="8.5703125" style="871" customWidth="1"/>
    <col min="14351" max="14351" width="8.7109375" style="871" customWidth="1"/>
    <col min="14352" max="14352" width="8.5703125" style="871" customWidth="1"/>
    <col min="14353" max="14353" width="7.85546875" style="871" customWidth="1"/>
    <col min="14354" max="14354" width="8.5703125" style="871" customWidth="1"/>
    <col min="14355" max="14356" width="10.5703125" style="871" customWidth="1"/>
    <col min="14357" max="14357" width="11.140625" style="871" customWidth="1"/>
    <col min="14358" max="14358" width="10.7109375" style="871" bestFit="1" customWidth="1"/>
    <col min="14359" max="14593" width="9.140625" style="871"/>
    <col min="14594" max="14594" width="11.28515625" style="871" customWidth="1"/>
    <col min="14595" max="14595" width="9.7109375" style="871" customWidth="1"/>
    <col min="14596" max="14596" width="8.140625" style="871" customWidth="1"/>
    <col min="14597" max="14597" width="7.42578125" style="871" customWidth="1"/>
    <col min="14598" max="14598" width="9.140625" style="871" customWidth="1"/>
    <col min="14599" max="14599" width="9.5703125" style="871" customWidth="1"/>
    <col min="14600" max="14600" width="8.140625" style="871" customWidth="1"/>
    <col min="14601" max="14601" width="6.85546875" style="871" customWidth="1"/>
    <col min="14602" max="14602" width="9.28515625" style="871" customWidth="1"/>
    <col min="14603" max="14603" width="10.5703125" style="871" customWidth="1"/>
    <col min="14604" max="14604" width="8.7109375" style="871" customWidth="1"/>
    <col min="14605" max="14605" width="7.42578125" style="871" customWidth="1"/>
    <col min="14606" max="14606" width="8.5703125" style="871" customWidth="1"/>
    <col min="14607" max="14607" width="8.7109375" style="871" customWidth="1"/>
    <col min="14608" max="14608" width="8.5703125" style="871" customWidth="1"/>
    <col min="14609" max="14609" width="7.85546875" style="871" customWidth="1"/>
    <col min="14610" max="14610" width="8.5703125" style="871" customWidth="1"/>
    <col min="14611" max="14612" width="10.5703125" style="871" customWidth="1"/>
    <col min="14613" max="14613" width="11.140625" style="871" customWidth="1"/>
    <col min="14614" max="14614" width="10.7109375" style="871" bestFit="1" customWidth="1"/>
    <col min="14615" max="14849" width="9.140625" style="871"/>
    <col min="14850" max="14850" width="11.28515625" style="871" customWidth="1"/>
    <col min="14851" max="14851" width="9.7109375" style="871" customWidth="1"/>
    <col min="14852" max="14852" width="8.140625" style="871" customWidth="1"/>
    <col min="14853" max="14853" width="7.42578125" style="871" customWidth="1"/>
    <col min="14854" max="14854" width="9.140625" style="871" customWidth="1"/>
    <col min="14855" max="14855" width="9.5703125" style="871" customWidth="1"/>
    <col min="14856" max="14856" width="8.140625" style="871" customWidth="1"/>
    <col min="14857" max="14857" width="6.85546875" style="871" customWidth="1"/>
    <col min="14858" max="14858" width="9.28515625" style="871" customWidth="1"/>
    <col min="14859" max="14859" width="10.5703125" style="871" customWidth="1"/>
    <col min="14860" max="14860" width="8.7109375" style="871" customWidth="1"/>
    <col min="14861" max="14861" width="7.42578125" style="871" customWidth="1"/>
    <col min="14862" max="14862" width="8.5703125" style="871" customWidth="1"/>
    <col min="14863" max="14863" width="8.7109375" style="871" customWidth="1"/>
    <col min="14864" max="14864" width="8.5703125" style="871" customWidth="1"/>
    <col min="14865" max="14865" width="7.85546875" style="871" customWidth="1"/>
    <col min="14866" max="14866" width="8.5703125" style="871" customWidth="1"/>
    <col min="14867" max="14868" width="10.5703125" style="871" customWidth="1"/>
    <col min="14869" max="14869" width="11.140625" style="871" customWidth="1"/>
    <col min="14870" max="14870" width="10.7109375" style="871" bestFit="1" customWidth="1"/>
    <col min="14871" max="15105" width="9.140625" style="871"/>
    <col min="15106" max="15106" width="11.28515625" style="871" customWidth="1"/>
    <col min="15107" max="15107" width="9.7109375" style="871" customWidth="1"/>
    <col min="15108" max="15108" width="8.140625" style="871" customWidth="1"/>
    <col min="15109" max="15109" width="7.42578125" style="871" customWidth="1"/>
    <col min="15110" max="15110" width="9.140625" style="871" customWidth="1"/>
    <col min="15111" max="15111" width="9.5703125" style="871" customWidth="1"/>
    <col min="15112" max="15112" width="8.140625" style="871" customWidth="1"/>
    <col min="15113" max="15113" width="6.85546875" style="871" customWidth="1"/>
    <col min="15114" max="15114" width="9.28515625" style="871" customWidth="1"/>
    <col min="15115" max="15115" width="10.5703125" style="871" customWidth="1"/>
    <col min="15116" max="15116" width="8.7109375" style="871" customWidth="1"/>
    <col min="15117" max="15117" width="7.42578125" style="871" customWidth="1"/>
    <col min="15118" max="15118" width="8.5703125" style="871" customWidth="1"/>
    <col min="15119" max="15119" width="8.7109375" style="871" customWidth="1"/>
    <col min="15120" max="15120" width="8.5703125" style="871" customWidth="1"/>
    <col min="15121" max="15121" width="7.85546875" style="871" customWidth="1"/>
    <col min="15122" max="15122" width="8.5703125" style="871" customWidth="1"/>
    <col min="15123" max="15124" width="10.5703125" style="871" customWidth="1"/>
    <col min="15125" max="15125" width="11.140625" style="871" customWidth="1"/>
    <col min="15126" max="15126" width="10.7109375" style="871" bestFit="1" customWidth="1"/>
    <col min="15127" max="15361" width="9.140625" style="871"/>
    <col min="15362" max="15362" width="11.28515625" style="871" customWidth="1"/>
    <col min="15363" max="15363" width="9.7109375" style="871" customWidth="1"/>
    <col min="15364" max="15364" width="8.140625" style="871" customWidth="1"/>
    <col min="15365" max="15365" width="7.42578125" style="871" customWidth="1"/>
    <col min="15366" max="15366" width="9.140625" style="871" customWidth="1"/>
    <col min="15367" max="15367" width="9.5703125" style="871" customWidth="1"/>
    <col min="15368" max="15368" width="8.140625" style="871" customWidth="1"/>
    <col min="15369" max="15369" width="6.85546875" style="871" customWidth="1"/>
    <col min="15370" max="15370" width="9.28515625" style="871" customWidth="1"/>
    <col min="15371" max="15371" width="10.5703125" style="871" customWidth="1"/>
    <col min="15372" max="15372" width="8.7109375" style="871" customWidth="1"/>
    <col min="15373" max="15373" width="7.42578125" style="871" customWidth="1"/>
    <col min="15374" max="15374" width="8.5703125" style="871" customWidth="1"/>
    <col min="15375" max="15375" width="8.7109375" style="871" customWidth="1"/>
    <col min="15376" max="15376" width="8.5703125" style="871" customWidth="1"/>
    <col min="15377" max="15377" width="7.85546875" style="871" customWidth="1"/>
    <col min="15378" max="15378" width="8.5703125" style="871" customWidth="1"/>
    <col min="15379" max="15380" width="10.5703125" style="871" customWidth="1"/>
    <col min="15381" max="15381" width="11.140625" style="871" customWidth="1"/>
    <col min="15382" max="15382" width="10.7109375" style="871" bestFit="1" customWidth="1"/>
    <col min="15383" max="15617" width="9.140625" style="871"/>
    <col min="15618" max="15618" width="11.28515625" style="871" customWidth="1"/>
    <col min="15619" max="15619" width="9.7109375" style="871" customWidth="1"/>
    <col min="15620" max="15620" width="8.140625" style="871" customWidth="1"/>
    <col min="15621" max="15621" width="7.42578125" style="871" customWidth="1"/>
    <col min="15622" max="15622" width="9.140625" style="871" customWidth="1"/>
    <col min="15623" max="15623" width="9.5703125" style="871" customWidth="1"/>
    <col min="15624" max="15624" width="8.140625" style="871" customWidth="1"/>
    <col min="15625" max="15625" width="6.85546875" style="871" customWidth="1"/>
    <col min="15626" max="15626" width="9.28515625" style="871" customWidth="1"/>
    <col min="15627" max="15627" width="10.5703125" style="871" customWidth="1"/>
    <col min="15628" max="15628" width="8.7109375" style="871" customWidth="1"/>
    <col min="15629" max="15629" width="7.42578125" style="871" customWidth="1"/>
    <col min="15630" max="15630" width="8.5703125" style="871" customWidth="1"/>
    <col min="15631" max="15631" width="8.7109375" style="871" customWidth="1"/>
    <col min="15632" max="15632" width="8.5703125" style="871" customWidth="1"/>
    <col min="15633" max="15633" width="7.85546875" style="871" customWidth="1"/>
    <col min="15634" max="15634" width="8.5703125" style="871" customWidth="1"/>
    <col min="15635" max="15636" width="10.5703125" style="871" customWidth="1"/>
    <col min="15637" max="15637" width="11.140625" style="871" customWidth="1"/>
    <col min="15638" max="15638" width="10.7109375" style="871" bestFit="1" customWidth="1"/>
    <col min="15639" max="15873" width="9.140625" style="871"/>
    <col min="15874" max="15874" width="11.28515625" style="871" customWidth="1"/>
    <col min="15875" max="15875" width="9.7109375" style="871" customWidth="1"/>
    <col min="15876" max="15876" width="8.140625" style="871" customWidth="1"/>
    <col min="15877" max="15877" width="7.42578125" style="871" customWidth="1"/>
    <col min="15878" max="15878" width="9.140625" style="871" customWidth="1"/>
    <col min="15879" max="15879" width="9.5703125" style="871" customWidth="1"/>
    <col min="15880" max="15880" width="8.140625" style="871" customWidth="1"/>
    <col min="15881" max="15881" width="6.85546875" style="871" customWidth="1"/>
    <col min="15882" max="15882" width="9.28515625" style="871" customWidth="1"/>
    <col min="15883" max="15883" width="10.5703125" style="871" customWidth="1"/>
    <col min="15884" max="15884" width="8.7109375" style="871" customWidth="1"/>
    <col min="15885" max="15885" width="7.42578125" style="871" customWidth="1"/>
    <col min="15886" max="15886" width="8.5703125" style="871" customWidth="1"/>
    <col min="15887" max="15887" width="8.7109375" style="871" customWidth="1"/>
    <col min="15888" max="15888" width="8.5703125" style="871" customWidth="1"/>
    <col min="15889" max="15889" width="7.85546875" style="871" customWidth="1"/>
    <col min="15890" max="15890" width="8.5703125" style="871" customWidth="1"/>
    <col min="15891" max="15892" width="10.5703125" style="871" customWidth="1"/>
    <col min="15893" max="15893" width="11.140625" style="871" customWidth="1"/>
    <col min="15894" max="15894" width="10.7109375" style="871" bestFit="1" customWidth="1"/>
    <col min="15895" max="16129" width="9.140625" style="871"/>
    <col min="16130" max="16130" width="11.28515625" style="871" customWidth="1"/>
    <col min="16131" max="16131" width="9.7109375" style="871" customWidth="1"/>
    <col min="16132" max="16132" width="8.140625" style="871" customWidth="1"/>
    <col min="16133" max="16133" width="7.42578125" style="871" customWidth="1"/>
    <col min="16134" max="16134" width="9.140625" style="871" customWidth="1"/>
    <col min="16135" max="16135" width="9.5703125" style="871" customWidth="1"/>
    <col min="16136" max="16136" width="8.140625" style="871" customWidth="1"/>
    <col min="16137" max="16137" width="6.85546875" style="871" customWidth="1"/>
    <col min="16138" max="16138" width="9.28515625" style="871" customWidth="1"/>
    <col min="16139" max="16139" width="10.5703125" style="871" customWidth="1"/>
    <col min="16140" max="16140" width="8.7109375" style="871" customWidth="1"/>
    <col min="16141" max="16141" width="7.42578125" style="871" customWidth="1"/>
    <col min="16142" max="16142" width="8.5703125" style="871" customWidth="1"/>
    <col min="16143" max="16143" width="8.7109375" style="871" customWidth="1"/>
    <col min="16144" max="16144" width="8.5703125" style="871" customWidth="1"/>
    <col min="16145" max="16145" width="7.85546875" style="871" customWidth="1"/>
    <col min="16146" max="16146" width="8.5703125" style="871" customWidth="1"/>
    <col min="16147" max="16148" width="10.5703125" style="871" customWidth="1"/>
    <col min="16149" max="16149" width="11.140625" style="871" customWidth="1"/>
    <col min="16150" max="16150" width="10.7109375" style="871" bestFit="1" customWidth="1"/>
    <col min="16151" max="16384" width="9.140625" style="871"/>
  </cols>
  <sheetData>
    <row r="1" spans="1:24" s="849" customFormat="1" ht="15.75" x14ac:dyDescent="0.25">
      <c r="C1" s="34"/>
      <c r="D1" s="34"/>
      <c r="E1" s="34"/>
      <c r="F1" s="34"/>
      <c r="G1" s="34"/>
      <c r="H1" s="34"/>
      <c r="I1" s="67" t="s">
        <v>0</v>
      </c>
      <c r="J1" s="67"/>
      <c r="S1" s="850"/>
      <c r="T1" s="850"/>
      <c r="U1" s="1359" t="s">
        <v>673</v>
      </c>
      <c r="V1" s="1359"/>
      <c r="W1" s="32"/>
      <c r="X1" s="32"/>
    </row>
    <row r="2" spans="1:24" s="849" customFormat="1" ht="20.25" x14ac:dyDescent="0.3">
      <c r="E2" s="1330" t="s">
        <v>985</v>
      </c>
      <c r="F2" s="1330"/>
      <c r="G2" s="1330"/>
      <c r="H2" s="1330"/>
      <c r="I2" s="1330"/>
      <c r="J2" s="1330"/>
      <c r="K2" s="1330"/>
      <c r="L2" s="1330"/>
      <c r="M2" s="1330"/>
      <c r="N2" s="1330"/>
      <c r="O2" s="1330"/>
      <c r="P2" s="1330"/>
    </row>
    <row r="3" spans="1:24" s="849" customFormat="1" ht="20.25" x14ac:dyDescent="0.3">
      <c r="H3" s="33"/>
      <c r="I3" s="33"/>
      <c r="J3" s="33"/>
      <c r="K3" s="33"/>
      <c r="L3" s="33"/>
      <c r="M3" s="33"/>
      <c r="N3" s="33"/>
      <c r="O3" s="33"/>
      <c r="P3" s="33"/>
    </row>
    <row r="4" spans="1:24" ht="18" x14ac:dyDescent="0.25">
      <c r="A4" s="1654" t="s">
        <v>1041</v>
      </c>
      <c r="B4" s="1654"/>
      <c r="C4" s="1654"/>
      <c r="D4" s="1654"/>
      <c r="E4" s="1654"/>
      <c r="F4" s="1654"/>
      <c r="G4" s="1654"/>
      <c r="H4" s="1654"/>
      <c r="I4" s="1654"/>
      <c r="J4" s="1654"/>
      <c r="K4" s="1654"/>
      <c r="L4" s="1654"/>
      <c r="M4" s="1654"/>
      <c r="N4" s="1654"/>
      <c r="O4" s="1654"/>
      <c r="P4" s="1654"/>
      <c r="Q4" s="1654"/>
      <c r="R4" s="1654"/>
      <c r="S4" s="1654"/>
      <c r="T4" s="1654"/>
      <c r="U4" s="1654"/>
      <c r="V4" s="1654"/>
      <c r="W4" s="67"/>
    </row>
    <row r="5" spans="1:24" x14ac:dyDescent="0.25">
      <c r="C5" s="872"/>
      <c r="D5" s="872"/>
      <c r="E5" s="872"/>
      <c r="F5" s="872"/>
      <c r="G5" s="872"/>
      <c r="H5" s="872"/>
      <c r="M5" s="872"/>
      <c r="N5" s="872"/>
      <c r="O5" s="872"/>
      <c r="P5" s="872"/>
      <c r="Q5" s="872"/>
      <c r="R5" s="872"/>
      <c r="S5" s="872"/>
      <c r="T5" s="872"/>
      <c r="U5" s="872"/>
      <c r="V5" s="872"/>
      <c r="W5" s="872"/>
    </row>
    <row r="6" spans="1:24" x14ac:dyDescent="0.25">
      <c r="A6" s="873" t="s">
        <v>789</v>
      </c>
      <c r="B6" s="874"/>
    </row>
    <row r="7" spans="1:24" x14ac:dyDescent="0.25">
      <c r="B7" s="875"/>
    </row>
    <row r="8" spans="1:24" s="873" customFormat="1" ht="24.75" customHeight="1" x14ac:dyDescent="0.25">
      <c r="A8" s="1280" t="s">
        <v>2</v>
      </c>
      <c r="B8" s="1655" t="s">
        <v>3</v>
      </c>
      <c r="C8" s="1656" t="s">
        <v>790</v>
      </c>
      <c r="D8" s="1657"/>
      <c r="E8" s="1657"/>
      <c r="F8" s="1657"/>
      <c r="G8" s="1656" t="s">
        <v>791</v>
      </c>
      <c r="H8" s="1657"/>
      <c r="I8" s="1657"/>
      <c r="J8" s="1657"/>
      <c r="K8" s="1656" t="s">
        <v>792</v>
      </c>
      <c r="L8" s="1657"/>
      <c r="M8" s="1657"/>
      <c r="N8" s="1657"/>
      <c r="O8" s="1656" t="s">
        <v>793</v>
      </c>
      <c r="P8" s="1657"/>
      <c r="Q8" s="1657"/>
      <c r="R8" s="1657"/>
      <c r="S8" s="1658" t="s">
        <v>18</v>
      </c>
      <c r="T8" s="1659"/>
      <c r="U8" s="1659"/>
      <c r="V8" s="1659"/>
    </row>
    <row r="9" spans="1:24" s="876" customFormat="1" ht="29.25" customHeight="1" x14ac:dyDescent="0.25">
      <c r="A9" s="1280"/>
      <c r="B9" s="1655"/>
      <c r="C9" s="1660" t="s">
        <v>794</v>
      </c>
      <c r="D9" s="1662" t="s">
        <v>795</v>
      </c>
      <c r="E9" s="1663"/>
      <c r="F9" s="1664"/>
      <c r="G9" s="1660" t="s">
        <v>794</v>
      </c>
      <c r="H9" s="1662" t="s">
        <v>795</v>
      </c>
      <c r="I9" s="1663"/>
      <c r="J9" s="1664"/>
      <c r="K9" s="1660" t="s">
        <v>794</v>
      </c>
      <c r="L9" s="1662" t="s">
        <v>795</v>
      </c>
      <c r="M9" s="1663"/>
      <c r="N9" s="1664"/>
      <c r="O9" s="1660" t="s">
        <v>794</v>
      </c>
      <c r="P9" s="1662" t="s">
        <v>795</v>
      </c>
      <c r="Q9" s="1663"/>
      <c r="R9" s="1664"/>
      <c r="S9" s="1660" t="s">
        <v>794</v>
      </c>
      <c r="T9" s="1662" t="s">
        <v>795</v>
      </c>
      <c r="U9" s="1663"/>
      <c r="V9" s="1664"/>
    </row>
    <row r="10" spans="1:24" s="876" customFormat="1" ht="46.5" customHeight="1" x14ac:dyDescent="0.25">
      <c r="A10" s="1280"/>
      <c r="B10" s="1655"/>
      <c r="C10" s="1661"/>
      <c r="D10" s="877" t="s">
        <v>217</v>
      </c>
      <c r="E10" s="877" t="s">
        <v>218</v>
      </c>
      <c r="F10" s="877" t="s">
        <v>18</v>
      </c>
      <c r="G10" s="1661"/>
      <c r="H10" s="877" t="s">
        <v>217</v>
      </c>
      <c r="I10" s="877" t="s">
        <v>218</v>
      </c>
      <c r="J10" s="877" t="s">
        <v>18</v>
      </c>
      <c r="K10" s="1661"/>
      <c r="L10" s="877" t="s">
        <v>217</v>
      </c>
      <c r="M10" s="877" t="s">
        <v>218</v>
      </c>
      <c r="N10" s="877" t="s">
        <v>18</v>
      </c>
      <c r="O10" s="1661"/>
      <c r="P10" s="877" t="s">
        <v>217</v>
      </c>
      <c r="Q10" s="877" t="s">
        <v>218</v>
      </c>
      <c r="R10" s="877" t="s">
        <v>18</v>
      </c>
      <c r="S10" s="1661"/>
      <c r="T10" s="877" t="s">
        <v>217</v>
      </c>
      <c r="U10" s="877" t="s">
        <v>218</v>
      </c>
      <c r="V10" s="877" t="s">
        <v>18</v>
      </c>
    </row>
    <row r="11" spans="1:24" s="878" customFormat="1" ht="16.149999999999999" customHeight="1" x14ac:dyDescent="0.25">
      <c r="A11" s="745">
        <v>1</v>
      </c>
      <c r="B11" s="882">
        <v>2</v>
      </c>
      <c r="C11" s="882">
        <v>3</v>
      </c>
      <c r="D11" s="745">
        <v>4</v>
      </c>
      <c r="E11" s="882">
        <v>5</v>
      </c>
      <c r="F11" s="882">
        <v>6</v>
      </c>
      <c r="G11" s="745">
        <v>7</v>
      </c>
      <c r="H11" s="882">
        <v>8</v>
      </c>
      <c r="I11" s="882">
        <v>9</v>
      </c>
      <c r="J11" s="745">
        <v>10</v>
      </c>
      <c r="K11" s="882">
        <v>11</v>
      </c>
      <c r="L11" s="882">
        <v>12</v>
      </c>
      <c r="M11" s="745">
        <v>13</v>
      </c>
      <c r="N11" s="882">
        <v>14</v>
      </c>
      <c r="O11" s="882">
        <v>15</v>
      </c>
      <c r="P11" s="745">
        <v>16</v>
      </c>
      <c r="Q11" s="882">
        <v>17</v>
      </c>
      <c r="R11" s="882">
        <v>18</v>
      </c>
      <c r="S11" s="745">
        <v>19</v>
      </c>
      <c r="T11" s="882">
        <v>20</v>
      </c>
      <c r="U11" s="882">
        <v>21</v>
      </c>
      <c r="V11" s="745">
        <v>22</v>
      </c>
    </row>
    <row r="12" spans="1:24" ht="15.75" x14ac:dyDescent="0.25">
      <c r="A12" s="564">
        <v>1</v>
      </c>
      <c r="B12" s="776" t="s">
        <v>382</v>
      </c>
      <c r="C12" s="773">
        <v>0</v>
      </c>
      <c r="D12" s="774">
        <f>C12*9000*0.00001</f>
        <v>0</v>
      </c>
      <c r="E12" s="774">
        <f>C12*1000*0.00001</f>
        <v>0</v>
      </c>
      <c r="F12" s="774">
        <f>D12+E12</f>
        <v>0</v>
      </c>
      <c r="G12" s="773">
        <v>0</v>
      </c>
      <c r="H12" s="774">
        <f>G12*13500*0.00001</f>
        <v>0</v>
      </c>
      <c r="I12" s="774">
        <f>G12*1500*0.00001</f>
        <v>0</v>
      </c>
      <c r="J12" s="774">
        <f>H12+I12</f>
        <v>0</v>
      </c>
      <c r="K12" s="773">
        <v>0</v>
      </c>
      <c r="L12" s="774">
        <f>K12*18000*0.00001</f>
        <v>0</v>
      </c>
      <c r="M12" s="774">
        <f>K12*2000*0.00001</f>
        <v>0</v>
      </c>
      <c r="N12" s="774">
        <f>L12+M12</f>
        <v>0</v>
      </c>
      <c r="O12" s="773">
        <v>0</v>
      </c>
      <c r="P12" s="774">
        <f>O12*22500*0.00001</f>
        <v>0</v>
      </c>
      <c r="Q12" s="774">
        <f>O12*2500*0.00001</f>
        <v>0</v>
      </c>
      <c r="R12" s="774">
        <f>P12+Q12</f>
        <v>0</v>
      </c>
      <c r="S12" s="773">
        <f>C12+G12+K12+O12</f>
        <v>0</v>
      </c>
      <c r="T12" s="774">
        <f t="shared" ref="T12:U24" si="0">D12+H12+L12+P12</f>
        <v>0</v>
      </c>
      <c r="U12" s="774">
        <f t="shared" si="0"/>
        <v>0</v>
      </c>
      <c r="V12" s="774">
        <f>T12+U12</f>
        <v>0</v>
      </c>
    </row>
    <row r="13" spans="1:24" ht="15.75" x14ac:dyDescent="0.25">
      <c r="A13" s="564">
        <v>2</v>
      </c>
      <c r="B13" s="776" t="s">
        <v>383</v>
      </c>
      <c r="C13" s="773">
        <v>0</v>
      </c>
      <c r="D13" s="774">
        <f t="shared" ref="D13:D24" si="1">C13*9000*0.00001</f>
        <v>0</v>
      </c>
      <c r="E13" s="774">
        <f t="shared" ref="E13:E24" si="2">C13*1000*0.00001</f>
        <v>0</v>
      </c>
      <c r="F13" s="774">
        <f t="shared" ref="F13:F24" si="3">D13+E13</f>
        <v>0</v>
      </c>
      <c r="G13" s="773">
        <v>0</v>
      </c>
      <c r="H13" s="774">
        <f t="shared" ref="H13:H24" si="4">G13*13500*0.00001</f>
        <v>0</v>
      </c>
      <c r="I13" s="774">
        <f t="shared" ref="I13:I24" si="5">G13*1500*0.00001</f>
        <v>0</v>
      </c>
      <c r="J13" s="774">
        <f t="shared" ref="J13:J24" si="6">H13+I13</f>
        <v>0</v>
      </c>
      <c r="K13" s="773">
        <v>0</v>
      </c>
      <c r="L13" s="774">
        <f t="shared" ref="L13:L24" si="7">K13*18000*0.00001</f>
        <v>0</v>
      </c>
      <c r="M13" s="774">
        <f t="shared" ref="M13:M24" si="8">K13*2000*0.00001</f>
        <v>0</v>
      </c>
      <c r="N13" s="774">
        <f t="shared" ref="N13:N24" si="9">L13+M13</f>
        <v>0</v>
      </c>
      <c r="O13" s="773">
        <v>0</v>
      </c>
      <c r="P13" s="774">
        <f t="shared" ref="P13:P24" si="10">O13*22500*0.00001</f>
        <v>0</v>
      </c>
      <c r="Q13" s="774">
        <f t="shared" ref="Q13:Q24" si="11">O13*2500*0.00001</f>
        <v>0</v>
      </c>
      <c r="R13" s="774">
        <f t="shared" ref="R13:R24" si="12">P13+Q13</f>
        <v>0</v>
      </c>
      <c r="S13" s="773">
        <f t="shared" ref="S13:S24" si="13">C13+G13+K13+O13</f>
        <v>0</v>
      </c>
      <c r="T13" s="774">
        <f t="shared" si="0"/>
        <v>0</v>
      </c>
      <c r="U13" s="774">
        <f t="shared" si="0"/>
        <v>0</v>
      </c>
      <c r="V13" s="774">
        <f t="shared" ref="V13:V24" si="14">T13+U13</f>
        <v>0</v>
      </c>
    </row>
    <row r="14" spans="1:24" ht="15.75" x14ac:dyDescent="0.25">
      <c r="A14" s="564">
        <v>3</v>
      </c>
      <c r="B14" s="776" t="s">
        <v>384</v>
      </c>
      <c r="C14" s="773">
        <v>0</v>
      </c>
      <c r="D14" s="774">
        <f t="shared" si="1"/>
        <v>0</v>
      </c>
      <c r="E14" s="774">
        <f t="shared" si="2"/>
        <v>0</v>
      </c>
      <c r="F14" s="774">
        <f t="shared" si="3"/>
        <v>0</v>
      </c>
      <c r="G14" s="773">
        <v>0</v>
      </c>
      <c r="H14" s="774">
        <f t="shared" si="4"/>
        <v>0</v>
      </c>
      <c r="I14" s="774">
        <f t="shared" si="5"/>
        <v>0</v>
      </c>
      <c r="J14" s="774">
        <f t="shared" si="6"/>
        <v>0</v>
      </c>
      <c r="K14" s="773">
        <v>0</v>
      </c>
      <c r="L14" s="774">
        <f t="shared" si="7"/>
        <v>0</v>
      </c>
      <c r="M14" s="774">
        <f t="shared" si="8"/>
        <v>0</v>
      </c>
      <c r="N14" s="774">
        <f t="shared" si="9"/>
        <v>0</v>
      </c>
      <c r="O14" s="773">
        <v>0</v>
      </c>
      <c r="P14" s="774">
        <f t="shared" si="10"/>
        <v>0</v>
      </c>
      <c r="Q14" s="774">
        <f t="shared" si="11"/>
        <v>0</v>
      </c>
      <c r="R14" s="774">
        <f t="shared" si="12"/>
        <v>0</v>
      </c>
      <c r="S14" s="773">
        <f t="shared" si="13"/>
        <v>0</v>
      </c>
      <c r="T14" s="774">
        <f t="shared" si="0"/>
        <v>0</v>
      </c>
      <c r="U14" s="774">
        <f t="shared" si="0"/>
        <v>0</v>
      </c>
      <c r="V14" s="774">
        <f t="shared" si="14"/>
        <v>0</v>
      </c>
    </row>
    <row r="15" spans="1:24" ht="15.75" x14ac:dyDescent="0.25">
      <c r="A15" s="564">
        <v>4</v>
      </c>
      <c r="B15" s="776" t="s">
        <v>385</v>
      </c>
      <c r="C15" s="773">
        <v>0</v>
      </c>
      <c r="D15" s="774">
        <f t="shared" si="1"/>
        <v>0</v>
      </c>
      <c r="E15" s="774">
        <f t="shared" si="2"/>
        <v>0</v>
      </c>
      <c r="F15" s="774">
        <f t="shared" si="3"/>
        <v>0</v>
      </c>
      <c r="G15" s="773">
        <v>0</v>
      </c>
      <c r="H15" s="774">
        <f t="shared" si="4"/>
        <v>0</v>
      </c>
      <c r="I15" s="774">
        <f t="shared" si="5"/>
        <v>0</v>
      </c>
      <c r="J15" s="774">
        <f t="shared" si="6"/>
        <v>0</v>
      </c>
      <c r="K15" s="773">
        <v>0</v>
      </c>
      <c r="L15" s="774">
        <f t="shared" si="7"/>
        <v>0</v>
      </c>
      <c r="M15" s="774">
        <f t="shared" si="8"/>
        <v>0</v>
      </c>
      <c r="N15" s="774">
        <f t="shared" si="9"/>
        <v>0</v>
      </c>
      <c r="O15" s="773">
        <v>0</v>
      </c>
      <c r="P15" s="774">
        <f t="shared" si="10"/>
        <v>0</v>
      </c>
      <c r="Q15" s="774">
        <f t="shared" si="11"/>
        <v>0</v>
      </c>
      <c r="R15" s="774">
        <f t="shared" si="12"/>
        <v>0</v>
      </c>
      <c r="S15" s="773">
        <f t="shared" si="13"/>
        <v>0</v>
      </c>
      <c r="T15" s="774">
        <f t="shared" si="0"/>
        <v>0</v>
      </c>
      <c r="U15" s="774">
        <f t="shared" si="0"/>
        <v>0</v>
      </c>
      <c r="V15" s="774">
        <f t="shared" si="14"/>
        <v>0</v>
      </c>
    </row>
    <row r="16" spans="1:24" ht="15.75" x14ac:dyDescent="0.25">
      <c r="A16" s="564">
        <v>5</v>
      </c>
      <c r="B16" s="776" t="s">
        <v>386</v>
      </c>
      <c r="C16" s="773">
        <v>1</v>
      </c>
      <c r="D16" s="774">
        <f t="shared" si="1"/>
        <v>9.0000000000000011E-2</v>
      </c>
      <c r="E16" s="774">
        <f t="shared" si="2"/>
        <v>0.01</v>
      </c>
      <c r="F16" s="774">
        <f t="shared" si="3"/>
        <v>0.1</v>
      </c>
      <c r="G16" s="773">
        <v>0</v>
      </c>
      <c r="H16" s="774">
        <f t="shared" si="4"/>
        <v>0</v>
      </c>
      <c r="I16" s="774">
        <f t="shared" si="5"/>
        <v>0</v>
      </c>
      <c r="J16" s="774">
        <f t="shared" si="6"/>
        <v>0</v>
      </c>
      <c r="K16" s="773">
        <v>0</v>
      </c>
      <c r="L16" s="774">
        <f t="shared" si="7"/>
        <v>0</v>
      </c>
      <c r="M16" s="774">
        <f t="shared" si="8"/>
        <v>0</v>
      </c>
      <c r="N16" s="774">
        <f t="shared" si="9"/>
        <v>0</v>
      </c>
      <c r="O16" s="773">
        <v>0</v>
      </c>
      <c r="P16" s="774">
        <f t="shared" si="10"/>
        <v>0</v>
      </c>
      <c r="Q16" s="774">
        <f t="shared" si="11"/>
        <v>0</v>
      </c>
      <c r="R16" s="774">
        <f t="shared" si="12"/>
        <v>0</v>
      </c>
      <c r="S16" s="773">
        <f t="shared" si="13"/>
        <v>1</v>
      </c>
      <c r="T16" s="774">
        <f t="shared" si="0"/>
        <v>9.0000000000000011E-2</v>
      </c>
      <c r="U16" s="774">
        <f t="shared" si="0"/>
        <v>0.01</v>
      </c>
      <c r="V16" s="774">
        <f t="shared" si="14"/>
        <v>0.1</v>
      </c>
    </row>
    <row r="17" spans="1:22" ht="15.75" x14ac:dyDescent="0.25">
      <c r="A17" s="564">
        <v>6</v>
      </c>
      <c r="B17" s="776" t="s">
        <v>387</v>
      </c>
      <c r="C17" s="773">
        <v>5</v>
      </c>
      <c r="D17" s="774">
        <f t="shared" si="1"/>
        <v>0.45</v>
      </c>
      <c r="E17" s="774">
        <f t="shared" si="2"/>
        <v>0.05</v>
      </c>
      <c r="F17" s="774">
        <f t="shared" si="3"/>
        <v>0.5</v>
      </c>
      <c r="G17" s="773">
        <v>23</v>
      </c>
      <c r="H17" s="774">
        <f t="shared" si="4"/>
        <v>3.1050000000000004</v>
      </c>
      <c r="I17" s="774">
        <f t="shared" si="5"/>
        <v>0.34500000000000003</v>
      </c>
      <c r="J17" s="774">
        <f t="shared" si="6"/>
        <v>3.4500000000000006</v>
      </c>
      <c r="K17" s="773">
        <v>19</v>
      </c>
      <c r="L17" s="774">
        <f t="shared" si="7"/>
        <v>3.4200000000000004</v>
      </c>
      <c r="M17" s="774">
        <f t="shared" si="8"/>
        <v>0.38</v>
      </c>
      <c r="N17" s="774">
        <f t="shared" si="9"/>
        <v>3.8000000000000003</v>
      </c>
      <c r="O17" s="773">
        <v>2</v>
      </c>
      <c r="P17" s="774">
        <f t="shared" si="10"/>
        <v>0.45</v>
      </c>
      <c r="Q17" s="774">
        <f t="shared" si="11"/>
        <v>0.05</v>
      </c>
      <c r="R17" s="774">
        <f t="shared" si="12"/>
        <v>0.5</v>
      </c>
      <c r="S17" s="773">
        <f t="shared" si="13"/>
        <v>49</v>
      </c>
      <c r="T17" s="774">
        <f t="shared" si="0"/>
        <v>7.4250000000000016</v>
      </c>
      <c r="U17" s="774">
        <f t="shared" si="0"/>
        <v>0.82500000000000007</v>
      </c>
      <c r="V17" s="774">
        <f t="shared" si="14"/>
        <v>8.2500000000000018</v>
      </c>
    </row>
    <row r="18" spans="1:22" ht="15.75" x14ac:dyDescent="0.25">
      <c r="A18" s="564">
        <v>7</v>
      </c>
      <c r="B18" s="776" t="s">
        <v>388</v>
      </c>
      <c r="C18" s="773">
        <v>0</v>
      </c>
      <c r="D18" s="774">
        <f t="shared" si="1"/>
        <v>0</v>
      </c>
      <c r="E18" s="774">
        <f t="shared" si="2"/>
        <v>0</v>
      </c>
      <c r="F18" s="774">
        <f t="shared" si="3"/>
        <v>0</v>
      </c>
      <c r="G18" s="773">
        <v>0</v>
      </c>
      <c r="H18" s="774">
        <f t="shared" si="4"/>
        <v>0</v>
      </c>
      <c r="I18" s="774">
        <f t="shared" si="5"/>
        <v>0</v>
      </c>
      <c r="J18" s="774">
        <f t="shared" si="6"/>
        <v>0</v>
      </c>
      <c r="K18" s="773">
        <v>0</v>
      </c>
      <c r="L18" s="774">
        <f t="shared" si="7"/>
        <v>0</v>
      </c>
      <c r="M18" s="774">
        <f t="shared" si="8"/>
        <v>0</v>
      </c>
      <c r="N18" s="774">
        <f t="shared" si="9"/>
        <v>0</v>
      </c>
      <c r="O18" s="773">
        <v>0</v>
      </c>
      <c r="P18" s="774">
        <f t="shared" si="10"/>
        <v>0</v>
      </c>
      <c r="Q18" s="774">
        <f t="shared" si="11"/>
        <v>0</v>
      </c>
      <c r="R18" s="774">
        <f t="shared" si="12"/>
        <v>0</v>
      </c>
      <c r="S18" s="773">
        <f t="shared" si="13"/>
        <v>0</v>
      </c>
      <c r="T18" s="774">
        <f t="shared" si="0"/>
        <v>0</v>
      </c>
      <c r="U18" s="774">
        <f t="shared" si="0"/>
        <v>0</v>
      </c>
      <c r="V18" s="774">
        <f t="shared" si="14"/>
        <v>0</v>
      </c>
    </row>
    <row r="19" spans="1:22" ht="15.75" x14ac:dyDescent="0.25">
      <c r="A19" s="564">
        <v>8</v>
      </c>
      <c r="B19" s="776" t="s">
        <v>389</v>
      </c>
      <c r="C19" s="773">
        <v>0</v>
      </c>
      <c r="D19" s="774">
        <f t="shared" si="1"/>
        <v>0</v>
      </c>
      <c r="E19" s="774">
        <f t="shared" si="2"/>
        <v>0</v>
      </c>
      <c r="F19" s="774">
        <f t="shared" si="3"/>
        <v>0</v>
      </c>
      <c r="G19" s="773">
        <v>0</v>
      </c>
      <c r="H19" s="774">
        <f t="shared" si="4"/>
        <v>0</v>
      </c>
      <c r="I19" s="774">
        <f t="shared" si="5"/>
        <v>0</v>
      </c>
      <c r="J19" s="774">
        <f t="shared" si="6"/>
        <v>0</v>
      </c>
      <c r="K19" s="773">
        <v>0</v>
      </c>
      <c r="L19" s="774">
        <f t="shared" si="7"/>
        <v>0</v>
      </c>
      <c r="M19" s="774">
        <f t="shared" si="8"/>
        <v>0</v>
      </c>
      <c r="N19" s="774">
        <f t="shared" si="9"/>
        <v>0</v>
      </c>
      <c r="O19" s="773">
        <v>0</v>
      </c>
      <c r="P19" s="774">
        <f t="shared" si="10"/>
        <v>0</v>
      </c>
      <c r="Q19" s="774">
        <f t="shared" si="11"/>
        <v>0</v>
      </c>
      <c r="R19" s="774">
        <f t="shared" si="12"/>
        <v>0</v>
      </c>
      <c r="S19" s="773">
        <f t="shared" si="13"/>
        <v>0</v>
      </c>
      <c r="T19" s="774">
        <f t="shared" si="0"/>
        <v>0</v>
      </c>
      <c r="U19" s="774">
        <f t="shared" si="0"/>
        <v>0</v>
      </c>
      <c r="V19" s="774">
        <f t="shared" si="14"/>
        <v>0</v>
      </c>
    </row>
    <row r="20" spans="1:22" ht="15.75" x14ac:dyDescent="0.25">
      <c r="A20" s="564">
        <v>9</v>
      </c>
      <c r="B20" s="776" t="s">
        <v>390</v>
      </c>
      <c r="C20" s="773">
        <v>0</v>
      </c>
      <c r="D20" s="774">
        <f t="shared" si="1"/>
        <v>0</v>
      </c>
      <c r="E20" s="774">
        <f t="shared" si="2"/>
        <v>0</v>
      </c>
      <c r="F20" s="774">
        <f t="shared" si="3"/>
        <v>0</v>
      </c>
      <c r="G20" s="773">
        <v>0</v>
      </c>
      <c r="H20" s="774">
        <f t="shared" si="4"/>
        <v>0</v>
      </c>
      <c r="I20" s="774">
        <f t="shared" si="5"/>
        <v>0</v>
      </c>
      <c r="J20" s="774">
        <f t="shared" si="6"/>
        <v>0</v>
      </c>
      <c r="K20" s="773">
        <v>0</v>
      </c>
      <c r="L20" s="774">
        <f t="shared" si="7"/>
        <v>0</v>
      </c>
      <c r="M20" s="774">
        <f t="shared" si="8"/>
        <v>0</v>
      </c>
      <c r="N20" s="774">
        <f t="shared" si="9"/>
        <v>0</v>
      </c>
      <c r="O20" s="773">
        <v>0</v>
      </c>
      <c r="P20" s="774">
        <f t="shared" si="10"/>
        <v>0</v>
      </c>
      <c r="Q20" s="774">
        <f t="shared" si="11"/>
        <v>0</v>
      </c>
      <c r="R20" s="774">
        <f t="shared" si="12"/>
        <v>0</v>
      </c>
      <c r="S20" s="773">
        <f t="shared" si="13"/>
        <v>0</v>
      </c>
      <c r="T20" s="774">
        <f t="shared" si="0"/>
        <v>0</v>
      </c>
      <c r="U20" s="774">
        <f t="shared" si="0"/>
        <v>0</v>
      </c>
      <c r="V20" s="774">
        <f t="shared" si="14"/>
        <v>0</v>
      </c>
    </row>
    <row r="21" spans="1:22" ht="15.75" x14ac:dyDescent="0.25">
      <c r="A21" s="564">
        <v>10</v>
      </c>
      <c r="B21" s="776" t="s">
        <v>391</v>
      </c>
      <c r="C21" s="773">
        <v>0</v>
      </c>
      <c r="D21" s="774">
        <f t="shared" si="1"/>
        <v>0</v>
      </c>
      <c r="E21" s="774">
        <f t="shared" si="2"/>
        <v>0</v>
      </c>
      <c r="F21" s="774">
        <f t="shared" si="3"/>
        <v>0</v>
      </c>
      <c r="G21" s="773">
        <v>0</v>
      </c>
      <c r="H21" s="774">
        <f t="shared" si="4"/>
        <v>0</v>
      </c>
      <c r="I21" s="774">
        <f t="shared" si="5"/>
        <v>0</v>
      </c>
      <c r="J21" s="774">
        <f t="shared" si="6"/>
        <v>0</v>
      </c>
      <c r="K21" s="773">
        <v>0</v>
      </c>
      <c r="L21" s="774">
        <f t="shared" si="7"/>
        <v>0</v>
      </c>
      <c r="M21" s="774">
        <f t="shared" si="8"/>
        <v>0</v>
      </c>
      <c r="N21" s="774">
        <f t="shared" si="9"/>
        <v>0</v>
      </c>
      <c r="O21" s="773">
        <v>0</v>
      </c>
      <c r="P21" s="774">
        <f t="shared" si="10"/>
        <v>0</v>
      </c>
      <c r="Q21" s="774">
        <f t="shared" si="11"/>
        <v>0</v>
      </c>
      <c r="R21" s="774">
        <f t="shared" si="12"/>
        <v>0</v>
      </c>
      <c r="S21" s="773">
        <f t="shared" si="13"/>
        <v>0</v>
      </c>
      <c r="T21" s="774">
        <f t="shared" si="0"/>
        <v>0</v>
      </c>
      <c r="U21" s="774">
        <f t="shared" si="0"/>
        <v>0</v>
      </c>
      <c r="V21" s="774">
        <f t="shared" si="14"/>
        <v>0</v>
      </c>
    </row>
    <row r="22" spans="1:22" ht="15.75" x14ac:dyDescent="0.25">
      <c r="A22" s="564">
        <v>11</v>
      </c>
      <c r="B22" s="776" t="s">
        <v>392</v>
      </c>
      <c r="C22" s="773">
        <v>0</v>
      </c>
      <c r="D22" s="774">
        <f t="shared" si="1"/>
        <v>0</v>
      </c>
      <c r="E22" s="774">
        <f t="shared" si="2"/>
        <v>0</v>
      </c>
      <c r="F22" s="774">
        <f t="shared" si="3"/>
        <v>0</v>
      </c>
      <c r="G22" s="773">
        <v>0</v>
      </c>
      <c r="H22" s="774">
        <f t="shared" si="4"/>
        <v>0</v>
      </c>
      <c r="I22" s="774">
        <f t="shared" si="5"/>
        <v>0</v>
      </c>
      <c r="J22" s="774">
        <f t="shared" si="6"/>
        <v>0</v>
      </c>
      <c r="K22" s="773">
        <v>0</v>
      </c>
      <c r="L22" s="774">
        <f t="shared" si="7"/>
        <v>0</v>
      </c>
      <c r="M22" s="774">
        <f t="shared" si="8"/>
        <v>0</v>
      </c>
      <c r="N22" s="774">
        <f t="shared" si="9"/>
        <v>0</v>
      </c>
      <c r="O22" s="773">
        <v>0</v>
      </c>
      <c r="P22" s="774">
        <f t="shared" si="10"/>
        <v>0</v>
      </c>
      <c r="Q22" s="774">
        <f t="shared" si="11"/>
        <v>0</v>
      </c>
      <c r="R22" s="774">
        <f t="shared" si="12"/>
        <v>0</v>
      </c>
      <c r="S22" s="773">
        <f t="shared" si="13"/>
        <v>0</v>
      </c>
      <c r="T22" s="774">
        <f t="shared" si="0"/>
        <v>0</v>
      </c>
      <c r="U22" s="774">
        <f t="shared" si="0"/>
        <v>0</v>
      </c>
      <c r="V22" s="774">
        <f t="shared" si="14"/>
        <v>0</v>
      </c>
    </row>
    <row r="23" spans="1:22" ht="15.75" x14ac:dyDescent="0.25">
      <c r="A23" s="564">
        <v>12</v>
      </c>
      <c r="B23" s="776" t="s">
        <v>393</v>
      </c>
      <c r="C23" s="773">
        <v>2</v>
      </c>
      <c r="D23" s="774">
        <f t="shared" si="1"/>
        <v>0.18000000000000002</v>
      </c>
      <c r="E23" s="774">
        <f t="shared" si="2"/>
        <v>0.02</v>
      </c>
      <c r="F23" s="774">
        <f t="shared" si="3"/>
        <v>0.2</v>
      </c>
      <c r="G23" s="773">
        <v>13</v>
      </c>
      <c r="H23" s="774">
        <f t="shared" si="4"/>
        <v>1.7550000000000001</v>
      </c>
      <c r="I23" s="774">
        <f t="shared" si="5"/>
        <v>0.19500000000000001</v>
      </c>
      <c r="J23" s="774">
        <f t="shared" si="6"/>
        <v>1.9500000000000002</v>
      </c>
      <c r="K23" s="773">
        <v>2</v>
      </c>
      <c r="L23" s="774">
        <f t="shared" si="7"/>
        <v>0.36000000000000004</v>
      </c>
      <c r="M23" s="774">
        <f t="shared" si="8"/>
        <v>0.04</v>
      </c>
      <c r="N23" s="774">
        <f t="shared" si="9"/>
        <v>0.4</v>
      </c>
      <c r="O23" s="773">
        <v>1</v>
      </c>
      <c r="P23" s="774">
        <f t="shared" si="10"/>
        <v>0.22500000000000001</v>
      </c>
      <c r="Q23" s="774">
        <f t="shared" si="11"/>
        <v>2.5000000000000001E-2</v>
      </c>
      <c r="R23" s="774">
        <f t="shared" si="12"/>
        <v>0.25</v>
      </c>
      <c r="S23" s="773">
        <f t="shared" si="13"/>
        <v>18</v>
      </c>
      <c r="T23" s="774">
        <f t="shared" si="0"/>
        <v>2.52</v>
      </c>
      <c r="U23" s="774">
        <f t="shared" si="0"/>
        <v>0.28000000000000003</v>
      </c>
      <c r="V23" s="774">
        <f t="shared" si="14"/>
        <v>2.8</v>
      </c>
    </row>
    <row r="24" spans="1:22" ht="15.75" x14ac:dyDescent="0.25">
      <c r="A24" s="564">
        <v>13</v>
      </c>
      <c r="B24" s="776" t="s">
        <v>394</v>
      </c>
      <c r="C24" s="773">
        <v>0</v>
      </c>
      <c r="D24" s="774">
        <f t="shared" si="1"/>
        <v>0</v>
      </c>
      <c r="E24" s="774">
        <f t="shared" si="2"/>
        <v>0</v>
      </c>
      <c r="F24" s="774">
        <f t="shared" si="3"/>
        <v>0</v>
      </c>
      <c r="G24" s="773">
        <v>0</v>
      </c>
      <c r="H24" s="774">
        <f t="shared" si="4"/>
        <v>0</v>
      </c>
      <c r="I24" s="774">
        <f t="shared" si="5"/>
        <v>0</v>
      </c>
      <c r="J24" s="774">
        <f t="shared" si="6"/>
        <v>0</v>
      </c>
      <c r="K24" s="773">
        <v>0</v>
      </c>
      <c r="L24" s="774">
        <f t="shared" si="7"/>
        <v>0</v>
      </c>
      <c r="M24" s="774">
        <f t="shared" si="8"/>
        <v>0</v>
      </c>
      <c r="N24" s="774">
        <f t="shared" si="9"/>
        <v>0</v>
      </c>
      <c r="O24" s="773">
        <v>0</v>
      </c>
      <c r="P24" s="774">
        <f t="shared" si="10"/>
        <v>0</v>
      </c>
      <c r="Q24" s="774">
        <f t="shared" si="11"/>
        <v>0</v>
      </c>
      <c r="R24" s="774">
        <f t="shared" si="12"/>
        <v>0</v>
      </c>
      <c r="S24" s="773">
        <f t="shared" si="13"/>
        <v>0</v>
      </c>
      <c r="T24" s="774">
        <f t="shared" si="0"/>
        <v>0</v>
      </c>
      <c r="U24" s="774">
        <f t="shared" si="0"/>
        <v>0</v>
      </c>
      <c r="V24" s="774">
        <f t="shared" si="14"/>
        <v>0</v>
      </c>
    </row>
    <row r="25" spans="1:22" ht="15.75" x14ac:dyDescent="0.25">
      <c r="A25" s="879"/>
      <c r="B25" s="883" t="s">
        <v>18</v>
      </c>
      <c r="C25" s="880">
        <f t="shared" ref="C25:R25" si="15">SUM(C12:C24)</f>
        <v>8</v>
      </c>
      <c r="D25" s="881">
        <f t="shared" si="15"/>
        <v>0.72000000000000008</v>
      </c>
      <c r="E25" s="881">
        <f t="shared" si="15"/>
        <v>0.08</v>
      </c>
      <c r="F25" s="881">
        <f t="shared" si="15"/>
        <v>0.8</v>
      </c>
      <c r="G25" s="880">
        <f t="shared" si="15"/>
        <v>36</v>
      </c>
      <c r="H25" s="881">
        <f t="shared" si="15"/>
        <v>4.8600000000000003</v>
      </c>
      <c r="I25" s="881">
        <f t="shared" si="15"/>
        <v>0.54</v>
      </c>
      <c r="J25" s="881">
        <f t="shared" si="15"/>
        <v>5.4</v>
      </c>
      <c r="K25" s="880">
        <f t="shared" si="15"/>
        <v>21</v>
      </c>
      <c r="L25" s="881">
        <f t="shared" si="15"/>
        <v>3.7800000000000002</v>
      </c>
      <c r="M25" s="881">
        <f t="shared" si="15"/>
        <v>0.42</v>
      </c>
      <c r="N25" s="881">
        <f t="shared" si="15"/>
        <v>4.2</v>
      </c>
      <c r="O25" s="880">
        <f t="shared" si="15"/>
        <v>3</v>
      </c>
      <c r="P25" s="881">
        <f t="shared" si="15"/>
        <v>0.67500000000000004</v>
      </c>
      <c r="Q25" s="881">
        <f t="shared" si="15"/>
        <v>7.5000000000000011E-2</v>
      </c>
      <c r="R25" s="881">
        <f t="shared" si="15"/>
        <v>0.75</v>
      </c>
      <c r="S25" s="880">
        <f>SUM(S12:S24)</f>
        <v>68</v>
      </c>
      <c r="T25" s="881">
        <f>SUM(T12:T24)</f>
        <v>10.035000000000002</v>
      </c>
      <c r="U25" s="881">
        <f>SUM(U12:U24)</f>
        <v>1.1150000000000002</v>
      </c>
      <c r="V25" s="881">
        <f>SUM(V12:V24)</f>
        <v>11.150000000000002</v>
      </c>
    </row>
    <row r="31" spans="1:22" s="849" customFormat="1" ht="12.75" x14ac:dyDescent="0.2">
      <c r="A31" s="11" t="s">
        <v>11</v>
      </c>
      <c r="G31" s="11"/>
      <c r="H31" s="11"/>
      <c r="K31" s="11"/>
      <c r="L31" s="11"/>
      <c r="M31" s="11"/>
      <c r="N31" s="11"/>
      <c r="O31" s="11"/>
      <c r="P31" s="11"/>
      <c r="Q31" s="11"/>
      <c r="R31" s="11"/>
      <c r="S31" s="848"/>
      <c r="T31" s="1216" t="s">
        <v>12</v>
      </c>
      <c r="U31" s="1216"/>
      <c r="V31" s="848"/>
    </row>
    <row r="32" spans="1:22" s="849" customFormat="1" ht="12.75" customHeight="1" x14ac:dyDescent="0.2">
      <c r="K32" s="1610" t="s">
        <v>13</v>
      </c>
      <c r="L32" s="1610"/>
      <c r="M32" s="1610"/>
      <c r="N32" s="1610"/>
      <c r="O32" s="1610"/>
      <c r="P32" s="1610"/>
      <c r="Q32" s="1610"/>
      <c r="R32" s="1610"/>
      <c r="S32" s="1610"/>
      <c r="T32" s="1610"/>
      <c r="U32" s="1610"/>
      <c r="V32" s="1610"/>
    </row>
    <row r="33" spans="1:22" s="849" customFormat="1" ht="12.75" customHeight="1" x14ac:dyDescent="0.2">
      <c r="J33" s="1610" t="s">
        <v>87</v>
      </c>
      <c r="K33" s="1610"/>
      <c r="L33" s="1610"/>
      <c r="M33" s="1610"/>
      <c r="N33" s="1610"/>
      <c r="O33" s="1610"/>
      <c r="P33" s="1610"/>
      <c r="Q33" s="1610"/>
      <c r="R33" s="1610"/>
      <c r="S33" s="1610"/>
      <c r="T33" s="1610"/>
      <c r="U33" s="1610"/>
      <c r="V33" s="1610"/>
    </row>
    <row r="34" spans="1:22" s="849" customFormat="1" ht="12.75" x14ac:dyDescent="0.2">
      <c r="A34" s="11"/>
      <c r="B34" s="11"/>
      <c r="K34" s="11"/>
      <c r="L34" s="11"/>
      <c r="M34" s="11"/>
      <c r="N34" s="11"/>
      <c r="O34" s="11"/>
      <c r="P34" s="11"/>
      <c r="Q34" s="1191" t="s">
        <v>84</v>
      </c>
      <c r="R34" s="1191"/>
      <c r="S34" s="1191"/>
      <c r="T34" s="1191"/>
      <c r="U34" s="1191"/>
      <c r="V34" s="1191"/>
    </row>
  </sheetData>
  <mergeCells count="24">
    <mergeCell ref="J33:V33"/>
    <mergeCell ref="Q34:V34"/>
    <mergeCell ref="O9:O10"/>
    <mergeCell ref="P9:R9"/>
    <mergeCell ref="S9:S10"/>
    <mergeCell ref="T9:V9"/>
    <mergeCell ref="T31:U31"/>
    <mergeCell ref="K32:V32"/>
    <mergeCell ref="L9:N9"/>
    <mergeCell ref="U1:V1"/>
    <mergeCell ref="E2:P2"/>
    <mergeCell ref="A4:V4"/>
    <mergeCell ref="A8:A10"/>
    <mergeCell ref="B8:B10"/>
    <mergeCell ref="C8:F8"/>
    <mergeCell ref="G8:J8"/>
    <mergeCell ref="K8:N8"/>
    <mergeCell ref="O8:R8"/>
    <mergeCell ref="S8:V8"/>
    <mergeCell ref="C9:C10"/>
    <mergeCell ref="D9:F9"/>
    <mergeCell ref="G9:G10"/>
    <mergeCell ref="H9:J9"/>
    <mergeCell ref="K9:K10"/>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FF00"/>
    <pageSetUpPr fitToPage="1"/>
  </sheetPr>
  <dimension ref="A1:X34"/>
  <sheetViews>
    <sheetView view="pageBreakPreview" topLeftCell="B7" zoomScale="90" zoomScaleNormal="90" zoomScaleSheetLayoutView="90" workbookViewId="0">
      <selection activeCell="S27" sqref="S27"/>
    </sheetView>
  </sheetViews>
  <sheetFormatPr defaultRowHeight="15" x14ac:dyDescent="0.25"/>
  <cols>
    <col min="1" max="1" width="9.140625" style="729"/>
    <col min="2" max="2" width="14" style="729" customWidth="1"/>
    <col min="3" max="3" width="9.7109375" style="729" customWidth="1"/>
    <col min="4" max="4" width="8.140625" style="729" customWidth="1"/>
    <col min="5" max="5" width="7.42578125" style="729" customWidth="1"/>
    <col min="6" max="6" width="9.140625" style="729" customWidth="1"/>
    <col min="7" max="7" width="9.5703125" style="729" customWidth="1"/>
    <col min="8" max="8" width="8.140625" style="729" customWidth="1"/>
    <col min="9" max="9" width="6.85546875" style="729" customWidth="1"/>
    <col min="10" max="10" width="9.28515625" style="729" customWidth="1"/>
    <col min="11" max="11" width="10.5703125" style="729" customWidth="1"/>
    <col min="12" max="12" width="8.7109375" style="729" customWidth="1"/>
    <col min="13" max="13" width="7.42578125" style="729" customWidth="1"/>
    <col min="14" max="14" width="8.5703125" style="729" customWidth="1"/>
    <col min="15" max="15" width="8.7109375" style="729" customWidth="1"/>
    <col min="16" max="16" width="8.5703125" style="729" customWidth="1"/>
    <col min="17" max="17" width="7.85546875" style="729" customWidth="1"/>
    <col min="18" max="18" width="8.5703125" style="729" customWidth="1"/>
    <col min="19" max="20" width="10.5703125" style="729" customWidth="1"/>
    <col min="21" max="21" width="11.140625" style="729" customWidth="1"/>
    <col min="22" max="22" width="10.7109375" style="729" bestFit="1" customWidth="1"/>
    <col min="23" max="257" width="9.140625" style="729"/>
    <col min="258" max="258" width="11.28515625" style="729" customWidth="1"/>
    <col min="259" max="259" width="9.7109375" style="729" customWidth="1"/>
    <col min="260" max="260" width="8.140625" style="729" customWidth="1"/>
    <col min="261" max="261" width="7.42578125" style="729" customWidth="1"/>
    <col min="262" max="262" width="9.140625" style="729" customWidth="1"/>
    <col min="263" max="263" width="9.5703125" style="729" customWidth="1"/>
    <col min="264" max="264" width="8.140625" style="729" customWidth="1"/>
    <col min="265" max="265" width="6.85546875" style="729" customWidth="1"/>
    <col min="266" max="266" width="9.28515625" style="729" customWidth="1"/>
    <col min="267" max="267" width="10.5703125" style="729" customWidth="1"/>
    <col min="268" max="268" width="8.7109375" style="729" customWidth="1"/>
    <col min="269" max="269" width="7.42578125" style="729" customWidth="1"/>
    <col min="270" max="270" width="8.5703125" style="729" customWidth="1"/>
    <col min="271" max="271" width="8.7109375" style="729" customWidth="1"/>
    <col min="272" max="272" width="8.5703125" style="729" customWidth="1"/>
    <col min="273" max="273" width="7.85546875" style="729" customWidth="1"/>
    <col min="274" max="274" width="8.5703125" style="729" customWidth="1"/>
    <col min="275" max="276" width="10.5703125" style="729" customWidth="1"/>
    <col min="277" max="277" width="11.140625" style="729" customWidth="1"/>
    <col min="278" max="278" width="10.7109375" style="729" bestFit="1" customWidth="1"/>
    <col min="279" max="513" width="9.140625" style="729"/>
    <col min="514" max="514" width="11.28515625" style="729" customWidth="1"/>
    <col min="515" max="515" width="9.7109375" style="729" customWidth="1"/>
    <col min="516" max="516" width="8.140625" style="729" customWidth="1"/>
    <col min="517" max="517" width="7.42578125" style="729" customWidth="1"/>
    <col min="518" max="518" width="9.140625" style="729" customWidth="1"/>
    <col min="519" max="519" width="9.5703125" style="729" customWidth="1"/>
    <col min="520" max="520" width="8.140625" style="729" customWidth="1"/>
    <col min="521" max="521" width="6.85546875" style="729" customWidth="1"/>
    <col min="522" max="522" width="9.28515625" style="729" customWidth="1"/>
    <col min="523" max="523" width="10.5703125" style="729" customWidth="1"/>
    <col min="524" max="524" width="8.7109375" style="729" customWidth="1"/>
    <col min="525" max="525" width="7.42578125" style="729" customWidth="1"/>
    <col min="526" max="526" width="8.5703125" style="729" customWidth="1"/>
    <col min="527" max="527" width="8.7109375" style="729" customWidth="1"/>
    <col min="528" max="528" width="8.5703125" style="729" customWidth="1"/>
    <col min="529" max="529" width="7.85546875" style="729" customWidth="1"/>
    <col min="530" max="530" width="8.5703125" style="729" customWidth="1"/>
    <col min="531" max="532" width="10.5703125" style="729" customWidth="1"/>
    <col min="533" max="533" width="11.140625" style="729" customWidth="1"/>
    <col min="534" max="534" width="10.7109375" style="729" bestFit="1" customWidth="1"/>
    <col min="535" max="769" width="9.140625" style="729"/>
    <col min="770" max="770" width="11.28515625" style="729" customWidth="1"/>
    <col min="771" max="771" width="9.7109375" style="729" customWidth="1"/>
    <col min="772" max="772" width="8.140625" style="729" customWidth="1"/>
    <col min="773" max="773" width="7.42578125" style="729" customWidth="1"/>
    <col min="774" max="774" width="9.140625" style="729" customWidth="1"/>
    <col min="775" max="775" width="9.5703125" style="729" customWidth="1"/>
    <col min="776" max="776" width="8.140625" style="729" customWidth="1"/>
    <col min="777" max="777" width="6.85546875" style="729" customWidth="1"/>
    <col min="778" max="778" width="9.28515625" style="729" customWidth="1"/>
    <col min="779" max="779" width="10.5703125" style="729" customWidth="1"/>
    <col min="780" max="780" width="8.7109375" style="729" customWidth="1"/>
    <col min="781" max="781" width="7.42578125" style="729" customWidth="1"/>
    <col min="782" max="782" width="8.5703125" style="729" customWidth="1"/>
    <col min="783" max="783" width="8.7109375" style="729" customWidth="1"/>
    <col min="784" max="784" width="8.5703125" style="729" customWidth="1"/>
    <col min="785" max="785" width="7.85546875" style="729" customWidth="1"/>
    <col min="786" max="786" width="8.5703125" style="729" customWidth="1"/>
    <col min="787" max="788" width="10.5703125" style="729" customWidth="1"/>
    <col min="789" max="789" width="11.140625" style="729" customWidth="1"/>
    <col min="790" max="790" width="10.7109375" style="729" bestFit="1" customWidth="1"/>
    <col min="791" max="1025" width="9.140625" style="729"/>
    <col min="1026" max="1026" width="11.28515625" style="729" customWidth="1"/>
    <col min="1027" max="1027" width="9.7109375" style="729" customWidth="1"/>
    <col min="1028" max="1028" width="8.140625" style="729" customWidth="1"/>
    <col min="1029" max="1029" width="7.42578125" style="729" customWidth="1"/>
    <col min="1030" max="1030" width="9.140625" style="729" customWidth="1"/>
    <col min="1031" max="1031" width="9.5703125" style="729" customWidth="1"/>
    <col min="1032" max="1032" width="8.140625" style="729" customWidth="1"/>
    <col min="1033" max="1033" width="6.85546875" style="729" customWidth="1"/>
    <col min="1034" max="1034" width="9.28515625" style="729" customWidth="1"/>
    <col min="1035" max="1035" width="10.5703125" style="729" customWidth="1"/>
    <col min="1036" max="1036" width="8.7109375" style="729" customWidth="1"/>
    <col min="1037" max="1037" width="7.42578125" style="729" customWidth="1"/>
    <col min="1038" max="1038" width="8.5703125" style="729" customWidth="1"/>
    <col min="1039" max="1039" width="8.7109375" style="729" customWidth="1"/>
    <col min="1040" max="1040" width="8.5703125" style="729" customWidth="1"/>
    <col min="1041" max="1041" width="7.85546875" style="729" customWidth="1"/>
    <col min="1042" max="1042" width="8.5703125" style="729" customWidth="1"/>
    <col min="1043" max="1044" width="10.5703125" style="729" customWidth="1"/>
    <col min="1045" max="1045" width="11.140625" style="729" customWidth="1"/>
    <col min="1046" max="1046" width="10.7109375" style="729" bestFit="1" customWidth="1"/>
    <col min="1047" max="1281" width="9.140625" style="729"/>
    <col min="1282" max="1282" width="11.28515625" style="729" customWidth="1"/>
    <col min="1283" max="1283" width="9.7109375" style="729" customWidth="1"/>
    <col min="1284" max="1284" width="8.140625" style="729" customWidth="1"/>
    <col min="1285" max="1285" width="7.42578125" style="729" customWidth="1"/>
    <col min="1286" max="1286" width="9.140625" style="729" customWidth="1"/>
    <col min="1287" max="1287" width="9.5703125" style="729" customWidth="1"/>
    <col min="1288" max="1288" width="8.140625" style="729" customWidth="1"/>
    <col min="1289" max="1289" width="6.85546875" style="729" customWidth="1"/>
    <col min="1290" max="1290" width="9.28515625" style="729" customWidth="1"/>
    <col min="1291" max="1291" width="10.5703125" style="729" customWidth="1"/>
    <col min="1292" max="1292" width="8.7109375" style="729" customWidth="1"/>
    <col min="1293" max="1293" width="7.42578125" style="729" customWidth="1"/>
    <col min="1294" max="1294" width="8.5703125" style="729" customWidth="1"/>
    <col min="1295" max="1295" width="8.7109375" style="729" customWidth="1"/>
    <col min="1296" max="1296" width="8.5703125" style="729" customWidth="1"/>
    <col min="1297" max="1297" width="7.85546875" style="729" customWidth="1"/>
    <col min="1298" max="1298" width="8.5703125" style="729" customWidth="1"/>
    <col min="1299" max="1300" width="10.5703125" style="729" customWidth="1"/>
    <col min="1301" max="1301" width="11.140625" style="729" customWidth="1"/>
    <col min="1302" max="1302" width="10.7109375" style="729" bestFit="1" customWidth="1"/>
    <col min="1303" max="1537" width="9.140625" style="729"/>
    <col min="1538" max="1538" width="11.28515625" style="729" customWidth="1"/>
    <col min="1539" max="1539" width="9.7109375" style="729" customWidth="1"/>
    <col min="1540" max="1540" width="8.140625" style="729" customWidth="1"/>
    <col min="1541" max="1541" width="7.42578125" style="729" customWidth="1"/>
    <col min="1542" max="1542" width="9.140625" style="729" customWidth="1"/>
    <col min="1543" max="1543" width="9.5703125" style="729" customWidth="1"/>
    <col min="1544" max="1544" width="8.140625" style="729" customWidth="1"/>
    <col min="1545" max="1545" width="6.85546875" style="729" customWidth="1"/>
    <col min="1546" max="1546" width="9.28515625" style="729" customWidth="1"/>
    <col min="1547" max="1547" width="10.5703125" style="729" customWidth="1"/>
    <col min="1548" max="1548" width="8.7109375" style="729" customWidth="1"/>
    <col min="1549" max="1549" width="7.42578125" style="729" customWidth="1"/>
    <col min="1550" max="1550" width="8.5703125" style="729" customWidth="1"/>
    <col min="1551" max="1551" width="8.7109375" style="729" customWidth="1"/>
    <col min="1552" max="1552" width="8.5703125" style="729" customWidth="1"/>
    <col min="1553" max="1553" width="7.85546875" style="729" customWidth="1"/>
    <col min="1554" max="1554" width="8.5703125" style="729" customWidth="1"/>
    <col min="1555" max="1556" width="10.5703125" style="729" customWidth="1"/>
    <col min="1557" max="1557" width="11.140625" style="729" customWidth="1"/>
    <col min="1558" max="1558" width="10.7109375" style="729" bestFit="1" customWidth="1"/>
    <col min="1559" max="1793" width="9.140625" style="729"/>
    <col min="1794" max="1794" width="11.28515625" style="729" customWidth="1"/>
    <col min="1795" max="1795" width="9.7109375" style="729" customWidth="1"/>
    <col min="1796" max="1796" width="8.140625" style="729" customWidth="1"/>
    <col min="1797" max="1797" width="7.42578125" style="729" customWidth="1"/>
    <col min="1798" max="1798" width="9.140625" style="729" customWidth="1"/>
    <col min="1799" max="1799" width="9.5703125" style="729" customWidth="1"/>
    <col min="1800" max="1800" width="8.140625" style="729" customWidth="1"/>
    <col min="1801" max="1801" width="6.85546875" style="729" customWidth="1"/>
    <col min="1802" max="1802" width="9.28515625" style="729" customWidth="1"/>
    <col min="1803" max="1803" width="10.5703125" style="729" customWidth="1"/>
    <col min="1804" max="1804" width="8.7109375" style="729" customWidth="1"/>
    <col min="1805" max="1805" width="7.42578125" style="729" customWidth="1"/>
    <col min="1806" max="1806" width="8.5703125" style="729" customWidth="1"/>
    <col min="1807" max="1807" width="8.7109375" style="729" customWidth="1"/>
    <col min="1808" max="1808" width="8.5703125" style="729" customWidth="1"/>
    <col min="1809" max="1809" width="7.85546875" style="729" customWidth="1"/>
    <col min="1810" max="1810" width="8.5703125" style="729" customWidth="1"/>
    <col min="1811" max="1812" width="10.5703125" style="729" customWidth="1"/>
    <col min="1813" max="1813" width="11.140625" style="729" customWidth="1"/>
    <col min="1814" max="1814" width="10.7109375" style="729" bestFit="1" customWidth="1"/>
    <col min="1815" max="2049" width="9.140625" style="729"/>
    <col min="2050" max="2050" width="11.28515625" style="729" customWidth="1"/>
    <col min="2051" max="2051" width="9.7109375" style="729" customWidth="1"/>
    <col min="2052" max="2052" width="8.140625" style="729" customWidth="1"/>
    <col min="2053" max="2053" width="7.42578125" style="729" customWidth="1"/>
    <col min="2054" max="2054" width="9.140625" style="729" customWidth="1"/>
    <col min="2055" max="2055" width="9.5703125" style="729" customWidth="1"/>
    <col min="2056" max="2056" width="8.140625" style="729" customWidth="1"/>
    <col min="2057" max="2057" width="6.85546875" style="729" customWidth="1"/>
    <col min="2058" max="2058" width="9.28515625" style="729" customWidth="1"/>
    <col min="2059" max="2059" width="10.5703125" style="729" customWidth="1"/>
    <col min="2060" max="2060" width="8.7109375" style="729" customWidth="1"/>
    <col min="2061" max="2061" width="7.42578125" style="729" customWidth="1"/>
    <col min="2062" max="2062" width="8.5703125" style="729" customWidth="1"/>
    <col min="2063" max="2063" width="8.7109375" style="729" customWidth="1"/>
    <col min="2064" max="2064" width="8.5703125" style="729" customWidth="1"/>
    <col min="2065" max="2065" width="7.85546875" style="729" customWidth="1"/>
    <col min="2066" max="2066" width="8.5703125" style="729" customWidth="1"/>
    <col min="2067" max="2068" width="10.5703125" style="729" customWidth="1"/>
    <col min="2069" max="2069" width="11.140625" style="729" customWidth="1"/>
    <col min="2070" max="2070" width="10.7109375" style="729" bestFit="1" customWidth="1"/>
    <col min="2071" max="2305" width="9.140625" style="729"/>
    <col min="2306" max="2306" width="11.28515625" style="729" customWidth="1"/>
    <col min="2307" max="2307" width="9.7109375" style="729" customWidth="1"/>
    <col min="2308" max="2308" width="8.140625" style="729" customWidth="1"/>
    <col min="2309" max="2309" width="7.42578125" style="729" customWidth="1"/>
    <col min="2310" max="2310" width="9.140625" style="729" customWidth="1"/>
    <col min="2311" max="2311" width="9.5703125" style="729" customWidth="1"/>
    <col min="2312" max="2312" width="8.140625" style="729" customWidth="1"/>
    <col min="2313" max="2313" width="6.85546875" style="729" customWidth="1"/>
    <col min="2314" max="2314" width="9.28515625" style="729" customWidth="1"/>
    <col min="2315" max="2315" width="10.5703125" style="729" customWidth="1"/>
    <col min="2316" max="2316" width="8.7109375" style="729" customWidth="1"/>
    <col min="2317" max="2317" width="7.42578125" style="729" customWidth="1"/>
    <col min="2318" max="2318" width="8.5703125" style="729" customWidth="1"/>
    <col min="2319" max="2319" width="8.7109375" style="729" customWidth="1"/>
    <col min="2320" max="2320" width="8.5703125" style="729" customWidth="1"/>
    <col min="2321" max="2321" width="7.85546875" style="729" customWidth="1"/>
    <col min="2322" max="2322" width="8.5703125" style="729" customWidth="1"/>
    <col min="2323" max="2324" width="10.5703125" style="729" customWidth="1"/>
    <col min="2325" max="2325" width="11.140625" style="729" customWidth="1"/>
    <col min="2326" max="2326" width="10.7109375" style="729" bestFit="1" customWidth="1"/>
    <col min="2327" max="2561" width="9.140625" style="729"/>
    <col min="2562" max="2562" width="11.28515625" style="729" customWidth="1"/>
    <col min="2563" max="2563" width="9.7109375" style="729" customWidth="1"/>
    <col min="2564" max="2564" width="8.140625" style="729" customWidth="1"/>
    <col min="2565" max="2565" width="7.42578125" style="729" customWidth="1"/>
    <col min="2566" max="2566" width="9.140625" style="729" customWidth="1"/>
    <col min="2567" max="2567" width="9.5703125" style="729" customWidth="1"/>
    <col min="2568" max="2568" width="8.140625" style="729" customWidth="1"/>
    <col min="2569" max="2569" width="6.85546875" style="729" customWidth="1"/>
    <col min="2570" max="2570" width="9.28515625" style="729" customWidth="1"/>
    <col min="2571" max="2571" width="10.5703125" style="729" customWidth="1"/>
    <col min="2572" max="2572" width="8.7109375" style="729" customWidth="1"/>
    <col min="2573" max="2573" width="7.42578125" style="729" customWidth="1"/>
    <col min="2574" max="2574" width="8.5703125" style="729" customWidth="1"/>
    <col min="2575" max="2575" width="8.7109375" style="729" customWidth="1"/>
    <col min="2576" max="2576" width="8.5703125" style="729" customWidth="1"/>
    <col min="2577" max="2577" width="7.85546875" style="729" customWidth="1"/>
    <col min="2578" max="2578" width="8.5703125" style="729" customWidth="1"/>
    <col min="2579" max="2580" width="10.5703125" style="729" customWidth="1"/>
    <col min="2581" max="2581" width="11.140625" style="729" customWidth="1"/>
    <col min="2582" max="2582" width="10.7109375" style="729" bestFit="1" customWidth="1"/>
    <col min="2583" max="2817" width="9.140625" style="729"/>
    <col min="2818" max="2818" width="11.28515625" style="729" customWidth="1"/>
    <col min="2819" max="2819" width="9.7109375" style="729" customWidth="1"/>
    <col min="2820" max="2820" width="8.140625" style="729" customWidth="1"/>
    <col min="2821" max="2821" width="7.42578125" style="729" customWidth="1"/>
    <col min="2822" max="2822" width="9.140625" style="729" customWidth="1"/>
    <col min="2823" max="2823" width="9.5703125" style="729" customWidth="1"/>
    <col min="2824" max="2824" width="8.140625" style="729" customWidth="1"/>
    <col min="2825" max="2825" width="6.85546875" style="729" customWidth="1"/>
    <col min="2826" max="2826" width="9.28515625" style="729" customWidth="1"/>
    <col min="2827" max="2827" width="10.5703125" style="729" customWidth="1"/>
    <col min="2828" max="2828" width="8.7109375" style="729" customWidth="1"/>
    <col min="2829" max="2829" width="7.42578125" style="729" customWidth="1"/>
    <col min="2830" max="2830" width="8.5703125" style="729" customWidth="1"/>
    <col min="2831" max="2831" width="8.7109375" style="729" customWidth="1"/>
    <col min="2832" max="2832" width="8.5703125" style="729" customWidth="1"/>
    <col min="2833" max="2833" width="7.85546875" style="729" customWidth="1"/>
    <col min="2834" max="2834" width="8.5703125" style="729" customWidth="1"/>
    <col min="2835" max="2836" width="10.5703125" style="729" customWidth="1"/>
    <col min="2837" max="2837" width="11.140625" style="729" customWidth="1"/>
    <col min="2838" max="2838" width="10.7109375" style="729" bestFit="1" customWidth="1"/>
    <col min="2839" max="3073" width="9.140625" style="729"/>
    <col min="3074" max="3074" width="11.28515625" style="729" customWidth="1"/>
    <col min="3075" max="3075" width="9.7109375" style="729" customWidth="1"/>
    <col min="3076" max="3076" width="8.140625" style="729" customWidth="1"/>
    <col min="3077" max="3077" width="7.42578125" style="729" customWidth="1"/>
    <col min="3078" max="3078" width="9.140625" style="729" customWidth="1"/>
    <col min="3079" max="3079" width="9.5703125" style="729" customWidth="1"/>
    <col min="3080" max="3080" width="8.140625" style="729" customWidth="1"/>
    <col min="3081" max="3081" width="6.85546875" style="729" customWidth="1"/>
    <col min="3082" max="3082" width="9.28515625" style="729" customWidth="1"/>
    <col min="3083" max="3083" width="10.5703125" style="729" customWidth="1"/>
    <col min="3084" max="3084" width="8.7109375" style="729" customWidth="1"/>
    <col min="3085" max="3085" width="7.42578125" style="729" customWidth="1"/>
    <col min="3086" max="3086" width="8.5703125" style="729" customWidth="1"/>
    <col min="3087" max="3087" width="8.7109375" style="729" customWidth="1"/>
    <col min="3088" max="3088" width="8.5703125" style="729" customWidth="1"/>
    <col min="3089" max="3089" width="7.85546875" style="729" customWidth="1"/>
    <col min="3090" max="3090" width="8.5703125" style="729" customWidth="1"/>
    <col min="3091" max="3092" width="10.5703125" style="729" customWidth="1"/>
    <col min="3093" max="3093" width="11.140625" style="729" customWidth="1"/>
    <col min="3094" max="3094" width="10.7109375" style="729" bestFit="1" customWidth="1"/>
    <col min="3095" max="3329" width="9.140625" style="729"/>
    <col min="3330" max="3330" width="11.28515625" style="729" customWidth="1"/>
    <col min="3331" max="3331" width="9.7109375" style="729" customWidth="1"/>
    <col min="3332" max="3332" width="8.140625" style="729" customWidth="1"/>
    <col min="3333" max="3333" width="7.42578125" style="729" customWidth="1"/>
    <col min="3334" max="3334" width="9.140625" style="729" customWidth="1"/>
    <col min="3335" max="3335" width="9.5703125" style="729" customWidth="1"/>
    <col min="3336" max="3336" width="8.140625" style="729" customWidth="1"/>
    <col min="3337" max="3337" width="6.85546875" style="729" customWidth="1"/>
    <col min="3338" max="3338" width="9.28515625" style="729" customWidth="1"/>
    <col min="3339" max="3339" width="10.5703125" style="729" customWidth="1"/>
    <col min="3340" max="3340" width="8.7109375" style="729" customWidth="1"/>
    <col min="3341" max="3341" width="7.42578125" style="729" customWidth="1"/>
    <col min="3342" max="3342" width="8.5703125" style="729" customWidth="1"/>
    <col min="3343" max="3343" width="8.7109375" style="729" customWidth="1"/>
    <col min="3344" max="3344" width="8.5703125" style="729" customWidth="1"/>
    <col min="3345" max="3345" width="7.85546875" style="729" customWidth="1"/>
    <col min="3346" max="3346" width="8.5703125" style="729" customWidth="1"/>
    <col min="3347" max="3348" width="10.5703125" style="729" customWidth="1"/>
    <col min="3349" max="3349" width="11.140625" style="729" customWidth="1"/>
    <col min="3350" max="3350" width="10.7109375" style="729" bestFit="1" customWidth="1"/>
    <col min="3351" max="3585" width="9.140625" style="729"/>
    <col min="3586" max="3586" width="11.28515625" style="729" customWidth="1"/>
    <col min="3587" max="3587" width="9.7109375" style="729" customWidth="1"/>
    <col min="3588" max="3588" width="8.140625" style="729" customWidth="1"/>
    <col min="3589" max="3589" width="7.42578125" style="729" customWidth="1"/>
    <col min="3590" max="3590" width="9.140625" style="729" customWidth="1"/>
    <col min="3591" max="3591" width="9.5703125" style="729" customWidth="1"/>
    <col min="3592" max="3592" width="8.140625" style="729" customWidth="1"/>
    <col min="3593" max="3593" width="6.85546875" style="729" customWidth="1"/>
    <col min="3594" max="3594" width="9.28515625" style="729" customWidth="1"/>
    <col min="3595" max="3595" width="10.5703125" style="729" customWidth="1"/>
    <col min="3596" max="3596" width="8.7109375" style="729" customWidth="1"/>
    <col min="3597" max="3597" width="7.42578125" style="729" customWidth="1"/>
    <col min="3598" max="3598" width="8.5703125" style="729" customWidth="1"/>
    <col min="3599" max="3599" width="8.7109375" style="729" customWidth="1"/>
    <col min="3600" max="3600" width="8.5703125" style="729" customWidth="1"/>
    <col min="3601" max="3601" width="7.85546875" style="729" customWidth="1"/>
    <col min="3602" max="3602" width="8.5703125" style="729" customWidth="1"/>
    <col min="3603" max="3604" width="10.5703125" style="729" customWidth="1"/>
    <col min="3605" max="3605" width="11.140625" style="729" customWidth="1"/>
    <col min="3606" max="3606" width="10.7109375" style="729" bestFit="1" customWidth="1"/>
    <col min="3607" max="3841" width="9.140625" style="729"/>
    <col min="3842" max="3842" width="11.28515625" style="729" customWidth="1"/>
    <col min="3843" max="3843" width="9.7109375" style="729" customWidth="1"/>
    <col min="3844" max="3844" width="8.140625" style="729" customWidth="1"/>
    <col min="3845" max="3845" width="7.42578125" style="729" customWidth="1"/>
    <col min="3846" max="3846" width="9.140625" style="729" customWidth="1"/>
    <col min="3847" max="3847" width="9.5703125" style="729" customWidth="1"/>
    <col min="3848" max="3848" width="8.140625" style="729" customWidth="1"/>
    <col min="3849" max="3849" width="6.85546875" style="729" customWidth="1"/>
    <col min="3850" max="3850" width="9.28515625" style="729" customWidth="1"/>
    <col min="3851" max="3851" width="10.5703125" style="729" customWidth="1"/>
    <col min="3852" max="3852" width="8.7109375" style="729" customWidth="1"/>
    <col min="3853" max="3853" width="7.42578125" style="729" customWidth="1"/>
    <col min="3854" max="3854" width="8.5703125" style="729" customWidth="1"/>
    <col min="3855" max="3855" width="8.7109375" style="729" customWidth="1"/>
    <col min="3856" max="3856" width="8.5703125" style="729" customWidth="1"/>
    <col min="3857" max="3857" width="7.85546875" style="729" customWidth="1"/>
    <col min="3858" max="3858" width="8.5703125" style="729" customWidth="1"/>
    <col min="3859" max="3860" width="10.5703125" style="729" customWidth="1"/>
    <col min="3861" max="3861" width="11.140625" style="729" customWidth="1"/>
    <col min="3862" max="3862" width="10.7109375" style="729" bestFit="1" customWidth="1"/>
    <col min="3863" max="4097" width="9.140625" style="729"/>
    <col min="4098" max="4098" width="11.28515625" style="729" customWidth="1"/>
    <col min="4099" max="4099" width="9.7109375" style="729" customWidth="1"/>
    <col min="4100" max="4100" width="8.140625" style="729" customWidth="1"/>
    <col min="4101" max="4101" width="7.42578125" style="729" customWidth="1"/>
    <col min="4102" max="4102" width="9.140625" style="729" customWidth="1"/>
    <col min="4103" max="4103" width="9.5703125" style="729" customWidth="1"/>
    <col min="4104" max="4104" width="8.140625" style="729" customWidth="1"/>
    <col min="4105" max="4105" width="6.85546875" style="729" customWidth="1"/>
    <col min="4106" max="4106" width="9.28515625" style="729" customWidth="1"/>
    <col min="4107" max="4107" width="10.5703125" style="729" customWidth="1"/>
    <col min="4108" max="4108" width="8.7109375" style="729" customWidth="1"/>
    <col min="4109" max="4109" width="7.42578125" style="729" customWidth="1"/>
    <col min="4110" max="4110" width="8.5703125" style="729" customWidth="1"/>
    <col min="4111" max="4111" width="8.7109375" style="729" customWidth="1"/>
    <col min="4112" max="4112" width="8.5703125" style="729" customWidth="1"/>
    <col min="4113" max="4113" width="7.85546875" style="729" customWidth="1"/>
    <col min="4114" max="4114" width="8.5703125" style="729" customWidth="1"/>
    <col min="4115" max="4116" width="10.5703125" style="729" customWidth="1"/>
    <col min="4117" max="4117" width="11.140625" style="729" customWidth="1"/>
    <col min="4118" max="4118" width="10.7109375" style="729" bestFit="1" customWidth="1"/>
    <col min="4119" max="4353" width="9.140625" style="729"/>
    <col min="4354" max="4354" width="11.28515625" style="729" customWidth="1"/>
    <col min="4355" max="4355" width="9.7109375" style="729" customWidth="1"/>
    <col min="4356" max="4356" width="8.140625" style="729" customWidth="1"/>
    <col min="4357" max="4357" width="7.42578125" style="729" customWidth="1"/>
    <col min="4358" max="4358" width="9.140625" style="729" customWidth="1"/>
    <col min="4359" max="4359" width="9.5703125" style="729" customWidth="1"/>
    <col min="4360" max="4360" width="8.140625" style="729" customWidth="1"/>
    <col min="4361" max="4361" width="6.85546875" style="729" customWidth="1"/>
    <col min="4362" max="4362" width="9.28515625" style="729" customWidth="1"/>
    <col min="4363" max="4363" width="10.5703125" style="729" customWidth="1"/>
    <col min="4364" max="4364" width="8.7109375" style="729" customWidth="1"/>
    <col min="4365" max="4365" width="7.42578125" style="729" customWidth="1"/>
    <col min="4366" max="4366" width="8.5703125" style="729" customWidth="1"/>
    <col min="4367" max="4367" width="8.7109375" style="729" customWidth="1"/>
    <col min="4368" max="4368" width="8.5703125" style="729" customWidth="1"/>
    <col min="4369" max="4369" width="7.85546875" style="729" customWidth="1"/>
    <col min="4370" max="4370" width="8.5703125" style="729" customWidth="1"/>
    <col min="4371" max="4372" width="10.5703125" style="729" customWidth="1"/>
    <col min="4373" max="4373" width="11.140625" style="729" customWidth="1"/>
    <col min="4374" max="4374" width="10.7109375" style="729" bestFit="1" customWidth="1"/>
    <col min="4375" max="4609" width="9.140625" style="729"/>
    <col min="4610" max="4610" width="11.28515625" style="729" customWidth="1"/>
    <col min="4611" max="4611" width="9.7109375" style="729" customWidth="1"/>
    <col min="4612" max="4612" width="8.140625" style="729" customWidth="1"/>
    <col min="4613" max="4613" width="7.42578125" style="729" customWidth="1"/>
    <col min="4614" max="4614" width="9.140625" style="729" customWidth="1"/>
    <col min="4615" max="4615" width="9.5703125" style="729" customWidth="1"/>
    <col min="4616" max="4616" width="8.140625" style="729" customWidth="1"/>
    <col min="4617" max="4617" width="6.85546875" style="729" customWidth="1"/>
    <col min="4618" max="4618" width="9.28515625" style="729" customWidth="1"/>
    <col min="4619" max="4619" width="10.5703125" style="729" customWidth="1"/>
    <col min="4620" max="4620" width="8.7109375" style="729" customWidth="1"/>
    <col min="4621" max="4621" width="7.42578125" style="729" customWidth="1"/>
    <col min="4622" max="4622" width="8.5703125" style="729" customWidth="1"/>
    <col min="4623" max="4623" width="8.7109375" style="729" customWidth="1"/>
    <col min="4624" max="4624" width="8.5703125" style="729" customWidth="1"/>
    <col min="4625" max="4625" width="7.85546875" style="729" customWidth="1"/>
    <col min="4626" max="4626" width="8.5703125" style="729" customWidth="1"/>
    <col min="4627" max="4628" width="10.5703125" style="729" customWidth="1"/>
    <col min="4629" max="4629" width="11.140625" style="729" customWidth="1"/>
    <col min="4630" max="4630" width="10.7109375" style="729" bestFit="1" customWidth="1"/>
    <col min="4631" max="4865" width="9.140625" style="729"/>
    <col min="4866" max="4866" width="11.28515625" style="729" customWidth="1"/>
    <col min="4867" max="4867" width="9.7109375" style="729" customWidth="1"/>
    <col min="4868" max="4868" width="8.140625" style="729" customWidth="1"/>
    <col min="4869" max="4869" width="7.42578125" style="729" customWidth="1"/>
    <col min="4870" max="4870" width="9.140625" style="729" customWidth="1"/>
    <col min="4871" max="4871" width="9.5703125" style="729" customWidth="1"/>
    <col min="4872" max="4872" width="8.140625" style="729" customWidth="1"/>
    <col min="4873" max="4873" width="6.85546875" style="729" customWidth="1"/>
    <col min="4874" max="4874" width="9.28515625" style="729" customWidth="1"/>
    <col min="4875" max="4875" width="10.5703125" style="729" customWidth="1"/>
    <col min="4876" max="4876" width="8.7109375" style="729" customWidth="1"/>
    <col min="4877" max="4877" width="7.42578125" style="729" customWidth="1"/>
    <col min="4878" max="4878" width="8.5703125" style="729" customWidth="1"/>
    <col min="4879" max="4879" width="8.7109375" style="729" customWidth="1"/>
    <col min="4880" max="4880" width="8.5703125" style="729" customWidth="1"/>
    <col min="4881" max="4881" width="7.85546875" style="729" customWidth="1"/>
    <col min="4882" max="4882" width="8.5703125" style="729" customWidth="1"/>
    <col min="4883" max="4884" width="10.5703125" style="729" customWidth="1"/>
    <col min="4885" max="4885" width="11.140625" style="729" customWidth="1"/>
    <col min="4886" max="4886" width="10.7109375" style="729" bestFit="1" customWidth="1"/>
    <col min="4887" max="5121" width="9.140625" style="729"/>
    <col min="5122" max="5122" width="11.28515625" style="729" customWidth="1"/>
    <col min="5123" max="5123" width="9.7109375" style="729" customWidth="1"/>
    <col min="5124" max="5124" width="8.140625" style="729" customWidth="1"/>
    <col min="5125" max="5125" width="7.42578125" style="729" customWidth="1"/>
    <col min="5126" max="5126" width="9.140625" style="729" customWidth="1"/>
    <col min="5127" max="5127" width="9.5703125" style="729" customWidth="1"/>
    <col min="5128" max="5128" width="8.140625" style="729" customWidth="1"/>
    <col min="5129" max="5129" width="6.85546875" style="729" customWidth="1"/>
    <col min="5130" max="5130" width="9.28515625" style="729" customWidth="1"/>
    <col min="5131" max="5131" width="10.5703125" style="729" customWidth="1"/>
    <col min="5132" max="5132" width="8.7109375" style="729" customWidth="1"/>
    <col min="5133" max="5133" width="7.42578125" style="729" customWidth="1"/>
    <col min="5134" max="5134" width="8.5703125" style="729" customWidth="1"/>
    <col min="5135" max="5135" width="8.7109375" style="729" customWidth="1"/>
    <col min="5136" max="5136" width="8.5703125" style="729" customWidth="1"/>
    <col min="5137" max="5137" width="7.85546875" style="729" customWidth="1"/>
    <col min="5138" max="5138" width="8.5703125" style="729" customWidth="1"/>
    <col min="5139" max="5140" width="10.5703125" style="729" customWidth="1"/>
    <col min="5141" max="5141" width="11.140625" style="729" customWidth="1"/>
    <col min="5142" max="5142" width="10.7109375" style="729" bestFit="1" customWidth="1"/>
    <col min="5143" max="5377" width="9.140625" style="729"/>
    <col min="5378" max="5378" width="11.28515625" style="729" customWidth="1"/>
    <col min="5379" max="5379" width="9.7109375" style="729" customWidth="1"/>
    <col min="5380" max="5380" width="8.140625" style="729" customWidth="1"/>
    <col min="5381" max="5381" width="7.42578125" style="729" customWidth="1"/>
    <col min="5382" max="5382" width="9.140625" style="729" customWidth="1"/>
    <col min="5383" max="5383" width="9.5703125" style="729" customWidth="1"/>
    <col min="5384" max="5384" width="8.140625" style="729" customWidth="1"/>
    <col min="5385" max="5385" width="6.85546875" style="729" customWidth="1"/>
    <col min="5386" max="5386" width="9.28515625" style="729" customWidth="1"/>
    <col min="5387" max="5387" width="10.5703125" style="729" customWidth="1"/>
    <col min="5388" max="5388" width="8.7109375" style="729" customWidth="1"/>
    <col min="5389" max="5389" width="7.42578125" style="729" customWidth="1"/>
    <col min="5390" max="5390" width="8.5703125" style="729" customWidth="1"/>
    <col min="5391" max="5391" width="8.7109375" style="729" customWidth="1"/>
    <col min="5392" max="5392" width="8.5703125" style="729" customWidth="1"/>
    <col min="5393" max="5393" width="7.85546875" style="729" customWidth="1"/>
    <col min="5394" max="5394" width="8.5703125" style="729" customWidth="1"/>
    <col min="5395" max="5396" width="10.5703125" style="729" customWidth="1"/>
    <col min="5397" max="5397" width="11.140625" style="729" customWidth="1"/>
    <col min="5398" max="5398" width="10.7109375" style="729" bestFit="1" customWidth="1"/>
    <col min="5399" max="5633" width="9.140625" style="729"/>
    <col min="5634" max="5634" width="11.28515625" style="729" customWidth="1"/>
    <col min="5635" max="5635" width="9.7109375" style="729" customWidth="1"/>
    <col min="5636" max="5636" width="8.140625" style="729" customWidth="1"/>
    <col min="5637" max="5637" width="7.42578125" style="729" customWidth="1"/>
    <col min="5638" max="5638" width="9.140625" style="729" customWidth="1"/>
    <col min="5639" max="5639" width="9.5703125" style="729" customWidth="1"/>
    <col min="5640" max="5640" width="8.140625" style="729" customWidth="1"/>
    <col min="5641" max="5641" width="6.85546875" style="729" customWidth="1"/>
    <col min="5642" max="5642" width="9.28515625" style="729" customWidth="1"/>
    <col min="5643" max="5643" width="10.5703125" style="729" customWidth="1"/>
    <col min="5644" max="5644" width="8.7109375" style="729" customWidth="1"/>
    <col min="5645" max="5645" width="7.42578125" style="729" customWidth="1"/>
    <col min="5646" max="5646" width="8.5703125" style="729" customWidth="1"/>
    <col min="5647" max="5647" width="8.7109375" style="729" customWidth="1"/>
    <col min="5648" max="5648" width="8.5703125" style="729" customWidth="1"/>
    <col min="5649" max="5649" width="7.85546875" style="729" customWidth="1"/>
    <col min="5650" max="5650" width="8.5703125" style="729" customWidth="1"/>
    <col min="5651" max="5652" width="10.5703125" style="729" customWidth="1"/>
    <col min="5653" max="5653" width="11.140625" style="729" customWidth="1"/>
    <col min="5654" max="5654" width="10.7109375" style="729" bestFit="1" customWidth="1"/>
    <col min="5655" max="5889" width="9.140625" style="729"/>
    <col min="5890" max="5890" width="11.28515625" style="729" customWidth="1"/>
    <col min="5891" max="5891" width="9.7109375" style="729" customWidth="1"/>
    <col min="5892" max="5892" width="8.140625" style="729" customWidth="1"/>
    <col min="5893" max="5893" width="7.42578125" style="729" customWidth="1"/>
    <col min="5894" max="5894" width="9.140625" style="729" customWidth="1"/>
    <col min="5895" max="5895" width="9.5703125" style="729" customWidth="1"/>
    <col min="5896" max="5896" width="8.140625" style="729" customWidth="1"/>
    <col min="5897" max="5897" width="6.85546875" style="729" customWidth="1"/>
    <col min="5898" max="5898" width="9.28515625" style="729" customWidth="1"/>
    <col min="5899" max="5899" width="10.5703125" style="729" customWidth="1"/>
    <col min="5900" max="5900" width="8.7109375" style="729" customWidth="1"/>
    <col min="5901" max="5901" width="7.42578125" style="729" customWidth="1"/>
    <col min="5902" max="5902" width="8.5703125" style="729" customWidth="1"/>
    <col min="5903" max="5903" width="8.7109375" style="729" customWidth="1"/>
    <col min="5904" max="5904" width="8.5703125" style="729" customWidth="1"/>
    <col min="5905" max="5905" width="7.85546875" style="729" customWidth="1"/>
    <col min="5906" max="5906" width="8.5703125" style="729" customWidth="1"/>
    <col min="5907" max="5908" width="10.5703125" style="729" customWidth="1"/>
    <col min="5909" max="5909" width="11.140625" style="729" customWidth="1"/>
    <col min="5910" max="5910" width="10.7109375" style="729" bestFit="1" customWidth="1"/>
    <col min="5911" max="6145" width="9.140625" style="729"/>
    <col min="6146" max="6146" width="11.28515625" style="729" customWidth="1"/>
    <col min="6147" max="6147" width="9.7109375" style="729" customWidth="1"/>
    <col min="6148" max="6148" width="8.140625" style="729" customWidth="1"/>
    <col min="6149" max="6149" width="7.42578125" style="729" customWidth="1"/>
    <col min="6150" max="6150" width="9.140625" style="729" customWidth="1"/>
    <col min="6151" max="6151" width="9.5703125" style="729" customWidth="1"/>
    <col min="6152" max="6152" width="8.140625" style="729" customWidth="1"/>
    <col min="6153" max="6153" width="6.85546875" style="729" customWidth="1"/>
    <col min="6154" max="6154" width="9.28515625" style="729" customWidth="1"/>
    <col min="6155" max="6155" width="10.5703125" style="729" customWidth="1"/>
    <col min="6156" max="6156" width="8.7109375" style="729" customWidth="1"/>
    <col min="6157" max="6157" width="7.42578125" style="729" customWidth="1"/>
    <col min="6158" max="6158" width="8.5703125" style="729" customWidth="1"/>
    <col min="6159" max="6159" width="8.7109375" style="729" customWidth="1"/>
    <col min="6160" max="6160" width="8.5703125" style="729" customWidth="1"/>
    <col min="6161" max="6161" width="7.85546875" style="729" customWidth="1"/>
    <col min="6162" max="6162" width="8.5703125" style="729" customWidth="1"/>
    <col min="6163" max="6164" width="10.5703125" style="729" customWidth="1"/>
    <col min="6165" max="6165" width="11.140625" style="729" customWidth="1"/>
    <col min="6166" max="6166" width="10.7109375" style="729" bestFit="1" customWidth="1"/>
    <col min="6167" max="6401" width="9.140625" style="729"/>
    <col min="6402" max="6402" width="11.28515625" style="729" customWidth="1"/>
    <col min="6403" max="6403" width="9.7109375" style="729" customWidth="1"/>
    <col min="6404" max="6404" width="8.140625" style="729" customWidth="1"/>
    <col min="6405" max="6405" width="7.42578125" style="729" customWidth="1"/>
    <col min="6406" max="6406" width="9.140625" style="729" customWidth="1"/>
    <col min="6407" max="6407" width="9.5703125" style="729" customWidth="1"/>
    <col min="6408" max="6408" width="8.140625" style="729" customWidth="1"/>
    <col min="6409" max="6409" width="6.85546875" style="729" customWidth="1"/>
    <col min="6410" max="6410" width="9.28515625" style="729" customWidth="1"/>
    <col min="6411" max="6411" width="10.5703125" style="729" customWidth="1"/>
    <col min="6412" max="6412" width="8.7109375" style="729" customWidth="1"/>
    <col min="6413" max="6413" width="7.42578125" style="729" customWidth="1"/>
    <col min="6414" max="6414" width="8.5703125" style="729" customWidth="1"/>
    <col min="6415" max="6415" width="8.7109375" style="729" customWidth="1"/>
    <col min="6416" max="6416" width="8.5703125" style="729" customWidth="1"/>
    <col min="6417" max="6417" width="7.85546875" style="729" customWidth="1"/>
    <col min="6418" max="6418" width="8.5703125" style="729" customWidth="1"/>
    <col min="6419" max="6420" width="10.5703125" style="729" customWidth="1"/>
    <col min="6421" max="6421" width="11.140625" style="729" customWidth="1"/>
    <col min="6422" max="6422" width="10.7109375" style="729" bestFit="1" customWidth="1"/>
    <col min="6423" max="6657" width="9.140625" style="729"/>
    <col min="6658" max="6658" width="11.28515625" style="729" customWidth="1"/>
    <col min="6659" max="6659" width="9.7109375" style="729" customWidth="1"/>
    <col min="6660" max="6660" width="8.140625" style="729" customWidth="1"/>
    <col min="6661" max="6661" width="7.42578125" style="729" customWidth="1"/>
    <col min="6662" max="6662" width="9.140625" style="729" customWidth="1"/>
    <col min="6663" max="6663" width="9.5703125" style="729" customWidth="1"/>
    <col min="6664" max="6664" width="8.140625" style="729" customWidth="1"/>
    <col min="6665" max="6665" width="6.85546875" style="729" customWidth="1"/>
    <col min="6666" max="6666" width="9.28515625" style="729" customWidth="1"/>
    <col min="6667" max="6667" width="10.5703125" style="729" customWidth="1"/>
    <col min="6668" max="6668" width="8.7109375" style="729" customWidth="1"/>
    <col min="6669" max="6669" width="7.42578125" style="729" customWidth="1"/>
    <col min="6670" max="6670" width="8.5703125" style="729" customWidth="1"/>
    <col min="6671" max="6671" width="8.7109375" style="729" customWidth="1"/>
    <col min="6672" max="6672" width="8.5703125" style="729" customWidth="1"/>
    <col min="6673" max="6673" width="7.85546875" style="729" customWidth="1"/>
    <col min="6674" max="6674" width="8.5703125" style="729" customWidth="1"/>
    <col min="6675" max="6676" width="10.5703125" style="729" customWidth="1"/>
    <col min="6677" max="6677" width="11.140625" style="729" customWidth="1"/>
    <col min="6678" max="6678" width="10.7109375" style="729" bestFit="1" customWidth="1"/>
    <col min="6679" max="6913" width="9.140625" style="729"/>
    <col min="6914" max="6914" width="11.28515625" style="729" customWidth="1"/>
    <col min="6915" max="6915" width="9.7109375" style="729" customWidth="1"/>
    <col min="6916" max="6916" width="8.140625" style="729" customWidth="1"/>
    <col min="6917" max="6917" width="7.42578125" style="729" customWidth="1"/>
    <col min="6918" max="6918" width="9.140625" style="729" customWidth="1"/>
    <col min="6919" max="6919" width="9.5703125" style="729" customWidth="1"/>
    <col min="6920" max="6920" width="8.140625" style="729" customWidth="1"/>
    <col min="6921" max="6921" width="6.85546875" style="729" customWidth="1"/>
    <col min="6922" max="6922" width="9.28515625" style="729" customWidth="1"/>
    <col min="6923" max="6923" width="10.5703125" style="729" customWidth="1"/>
    <col min="6924" max="6924" width="8.7109375" style="729" customWidth="1"/>
    <col min="6925" max="6925" width="7.42578125" style="729" customWidth="1"/>
    <col min="6926" max="6926" width="8.5703125" style="729" customWidth="1"/>
    <col min="6927" max="6927" width="8.7109375" style="729" customWidth="1"/>
    <col min="6928" max="6928" width="8.5703125" style="729" customWidth="1"/>
    <col min="6929" max="6929" width="7.85546875" style="729" customWidth="1"/>
    <col min="6930" max="6930" width="8.5703125" style="729" customWidth="1"/>
    <col min="6931" max="6932" width="10.5703125" style="729" customWidth="1"/>
    <col min="6933" max="6933" width="11.140625" style="729" customWidth="1"/>
    <col min="6934" max="6934" width="10.7109375" style="729" bestFit="1" customWidth="1"/>
    <col min="6935" max="7169" width="9.140625" style="729"/>
    <col min="7170" max="7170" width="11.28515625" style="729" customWidth="1"/>
    <col min="7171" max="7171" width="9.7109375" style="729" customWidth="1"/>
    <col min="7172" max="7172" width="8.140625" style="729" customWidth="1"/>
    <col min="7173" max="7173" width="7.42578125" style="729" customWidth="1"/>
    <col min="7174" max="7174" width="9.140625" style="729" customWidth="1"/>
    <col min="7175" max="7175" width="9.5703125" style="729" customWidth="1"/>
    <col min="7176" max="7176" width="8.140625" style="729" customWidth="1"/>
    <col min="7177" max="7177" width="6.85546875" style="729" customWidth="1"/>
    <col min="7178" max="7178" width="9.28515625" style="729" customWidth="1"/>
    <col min="7179" max="7179" width="10.5703125" style="729" customWidth="1"/>
    <col min="7180" max="7180" width="8.7109375" style="729" customWidth="1"/>
    <col min="7181" max="7181" width="7.42578125" style="729" customWidth="1"/>
    <col min="7182" max="7182" width="8.5703125" style="729" customWidth="1"/>
    <col min="7183" max="7183" width="8.7109375" style="729" customWidth="1"/>
    <col min="7184" max="7184" width="8.5703125" style="729" customWidth="1"/>
    <col min="7185" max="7185" width="7.85546875" style="729" customWidth="1"/>
    <col min="7186" max="7186" width="8.5703125" style="729" customWidth="1"/>
    <col min="7187" max="7188" width="10.5703125" style="729" customWidth="1"/>
    <col min="7189" max="7189" width="11.140625" style="729" customWidth="1"/>
    <col min="7190" max="7190" width="10.7109375" style="729" bestFit="1" customWidth="1"/>
    <col min="7191" max="7425" width="9.140625" style="729"/>
    <col min="7426" max="7426" width="11.28515625" style="729" customWidth="1"/>
    <col min="7427" max="7427" width="9.7109375" style="729" customWidth="1"/>
    <col min="7428" max="7428" width="8.140625" style="729" customWidth="1"/>
    <col min="7429" max="7429" width="7.42578125" style="729" customWidth="1"/>
    <col min="7430" max="7430" width="9.140625" style="729" customWidth="1"/>
    <col min="7431" max="7431" width="9.5703125" style="729" customWidth="1"/>
    <col min="7432" max="7432" width="8.140625" style="729" customWidth="1"/>
    <col min="7433" max="7433" width="6.85546875" style="729" customWidth="1"/>
    <col min="7434" max="7434" width="9.28515625" style="729" customWidth="1"/>
    <col min="7435" max="7435" width="10.5703125" style="729" customWidth="1"/>
    <col min="7436" max="7436" width="8.7109375" style="729" customWidth="1"/>
    <col min="7437" max="7437" width="7.42578125" style="729" customWidth="1"/>
    <col min="7438" max="7438" width="8.5703125" style="729" customWidth="1"/>
    <col min="7439" max="7439" width="8.7109375" style="729" customWidth="1"/>
    <col min="7440" max="7440" width="8.5703125" style="729" customWidth="1"/>
    <col min="7441" max="7441" width="7.85546875" style="729" customWidth="1"/>
    <col min="7442" max="7442" width="8.5703125" style="729" customWidth="1"/>
    <col min="7443" max="7444" width="10.5703125" style="729" customWidth="1"/>
    <col min="7445" max="7445" width="11.140625" style="729" customWidth="1"/>
    <col min="7446" max="7446" width="10.7109375" style="729" bestFit="1" customWidth="1"/>
    <col min="7447" max="7681" width="9.140625" style="729"/>
    <col min="7682" max="7682" width="11.28515625" style="729" customWidth="1"/>
    <col min="7683" max="7683" width="9.7109375" style="729" customWidth="1"/>
    <col min="7684" max="7684" width="8.140625" style="729" customWidth="1"/>
    <col min="7685" max="7685" width="7.42578125" style="729" customWidth="1"/>
    <col min="7686" max="7686" width="9.140625" style="729" customWidth="1"/>
    <col min="7687" max="7687" width="9.5703125" style="729" customWidth="1"/>
    <col min="7688" max="7688" width="8.140625" style="729" customWidth="1"/>
    <col min="7689" max="7689" width="6.85546875" style="729" customWidth="1"/>
    <col min="7690" max="7690" width="9.28515625" style="729" customWidth="1"/>
    <col min="7691" max="7691" width="10.5703125" style="729" customWidth="1"/>
    <col min="7692" max="7692" width="8.7109375" style="729" customWidth="1"/>
    <col min="7693" max="7693" width="7.42578125" style="729" customWidth="1"/>
    <col min="7694" max="7694" width="8.5703125" style="729" customWidth="1"/>
    <col min="7695" max="7695" width="8.7109375" style="729" customWidth="1"/>
    <col min="7696" max="7696" width="8.5703125" style="729" customWidth="1"/>
    <col min="7697" max="7697" width="7.85546875" style="729" customWidth="1"/>
    <col min="7698" max="7698" width="8.5703125" style="729" customWidth="1"/>
    <col min="7699" max="7700" width="10.5703125" style="729" customWidth="1"/>
    <col min="7701" max="7701" width="11.140625" style="729" customWidth="1"/>
    <col min="7702" max="7702" width="10.7109375" style="729" bestFit="1" customWidth="1"/>
    <col min="7703" max="7937" width="9.140625" style="729"/>
    <col min="7938" max="7938" width="11.28515625" style="729" customWidth="1"/>
    <col min="7939" max="7939" width="9.7109375" style="729" customWidth="1"/>
    <col min="7940" max="7940" width="8.140625" style="729" customWidth="1"/>
    <col min="7941" max="7941" width="7.42578125" style="729" customWidth="1"/>
    <col min="7942" max="7942" width="9.140625" style="729" customWidth="1"/>
    <col min="7943" max="7943" width="9.5703125" style="729" customWidth="1"/>
    <col min="7944" max="7944" width="8.140625" style="729" customWidth="1"/>
    <col min="7945" max="7945" width="6.85546875" style="729" customWidth="1"/>
    <col min="7946" max="7946" width="9.28515625" style="729" customWidth="1"/>
    <col min="7947" max="7947" width="10.5703125" style="729" customWidth="1"/>
    <col min="7948" max="7948" width="8.7109375" style="729" customWidth="1"/>
    <col min="7949" max="7949" width="7.42578125" style="729" customWidth="1"/>
    <col min="7950" max="7950" width="8.5703125" style="729" customWidth="1"/>
    <col min="7951" max="7951" width="8.7109375" style="729" customWidth="1"/>
    <col min="7952" max="7952" width="8.5703125" style="729" customWidth="1"/>
    <col min="7953" max="7953" width="7.85546875" style="729" customWidth="1"/>
    <col min="7954" max="7954" width="8.5703125" style="729" customWidth="1"/>
    <col min="7955" max="7956" width="10.5703125" style="729" customWidth="1"/>
    <col min="7957" max="7957" width="11.140625" style="729" customWidth="1"/>
    <col min="7958" max="7958" width="10.7109375" style="729" bestFit="1" customWidth="1"/>
    <col min="7959" max="8193" width="9.140625" style="729"/>
    <col min="8194" max="8194" width="11.28515625" style="729" customWidth="1"/>
    <col min="8195" max="8195" width="9.7109375" style="729" customWidth="1"/>
    <col min="8196" max="8196" width="8.140625" style="729" customWidth="1"/>
    <col min="8197" max="8197" width="7.42578125" style="729" customWidth="1"/>
    <col min="8198" max="8198" width="9.140625" style="729" customWidth="1"/>
    <col min="8199" max="8199" width="9.5703125" style="729" customWidth="1"/>
    <col min="8200" max="8200" width="8.140625" style="729" customWidth="1"/>
    <col min="8201" max="8201" width="6.85546875" style="729" customWidth="1"/>
    <col min="8202" max="8202" width="9.28515625" style="729" customWidth="1"/>
    <col min="8203" max="8203" width="10.5703125" style="729" customWidth="1"/>
    <col min="8204" max="8204" width="8.7109375" style="729" customWidth="1"/>
    <col min="8205" max="8205" width="7.42578125" style="729" customWidth="1"/>
    <col min="8206" max="8206" width="8.5703125" style="729" customWidth="1"/>
    <col min="8207" max="8207" width="8.7109375" style="729" customWidth="1"/>
    <col min="8208" max="8208" width="8.5703125" style="729" customWidth="1"/>
    <col min="8209" max="8209" width="7.85546875" style="729" customWidth="1"/>
    <col min="8210" max="8210" width="8.5703125" style="729" customWidth="1"/>
    <col min="8211" max="8212" width="10.5703125" style="729" customWidth="1"/>
    <col min="8213" max="8213" width="11.140625" style="729" customWidth="1"/>
    <col min="8214" max="8214" width="10.7109375" style="729" bestFit="1" customWidth="1"/>
    <col min="8215" max="8449" width="9.140625" style="729"/>
    <col min="8450" max="8450" width="11.28515625" style="729" customWidth="1"/>
    <col min="8451" max="8451" width="9.7109375" style="729" customWidth="1"/>
    <col min="8452" max="8452" width="8.140625" style="729" customWidth="1"/>
    <col min="8453" max="8453" width="7.42578125" style="729" customWidth="1"/>
    <col min="8454" max="8454" width="9.140625" style="729" customWidth="1"/>
    <col min="8455" max="8455" width="9.5703125" style="729" customWidth="1"/>
    <col min="8456" max="8456" width="8.140625" style="729" customWidth="1"/>
    <col min="8457" max="8457" width="6.85546875" style="729" customWidth="1"/>
    <col min="8458" max="8458" width="9.28515625" style="729" customWidth="1"/>
    <col min="8459" max="8459" width="10.5703125" style="729" customWidth="1"/>
    <col min="8460" max="8460" width="8.7109375" style="729" customWidth="1"/>
    <col min="8461" max="8461" width="7.42578125" style="729" customWidth="1"/>
    <col min="8462" max="8462" width="8.5703125" style="729" customWidth="1"/>
    <col min="8463" max="8463" width="8.7109375" style="729" customWidth="1"/>
    <col min="8464" max="8464" width="8.5703125" style="729" customWidth="1"/>
    <col min="8465" max="8465" width="7.85546875" style="729" customWidth="1"/>
    <col min="8466" max="8466" width="8.5703125" style="729" customWidth="1"/>
    <col min="8467" max="8468" width="10.5703125" style="729" customWidth="1"/>
    <col min="8469" max="8469" width="11.140625" style="729" customWidth="1"/>
    <col min="8470" max="8470" width="10.7109375" style="729" bestFit="1" customWidth="1"/>
    <col min="8471" max="8705" width="9.140625" style="729"/>
    <col min="8706" max="8706" width="11.28515625" style="729" customWidth="1"/>
    <col min="8707" max="8707" width="9.7109375" style="729" customWidth="1"/>
    <col min="8708" max="8708" width="8.140625" style="729" customWidth="1"/>
    <col min="8709" max="8709" width="7.42578125" style="729" customWidth="1"/>
    <col min="8710" max="8710" width="9.140625" style="729" customWidth="1"/>
    <col min="8711" max="8711" width="9.5703125" style="729" customWidth="1"/>
    <col min="8712" max="8712" width="8.140625" style="729" customWidth="1"/>
    <col min="8713" max="8713" width="6.85546875" style="729" customWidth="1"/>
    <col min="8714" max="8714" width="9.28515625" style="729" customWidth="1"/>
    <col min="8715" max="8715" width="10.5703125" style="729" customWidth="1"/>
    <col min="8716" max="8716" width="8.7109375" style="729" customWidth="1"/>
    <col min="8717" max="8717" width="7.42578125" style="729" customWidth="1"/>
    <col min="8718" max="8718" width="8.5703125" style="729" customWidth="1"/>
    <col min="8719" max="8719" width="8.7109375" style="729" customWidth="1"/>
    <col min="8720" max="8720" width="8.5703125" style="729" customWidth="1"/>
    <col min="8721" max="8721" width="7.85546875" style="729" customWidth="1"/>
    <col min="8722" max="8722" width="8.5703125" style="729" customWidth="1"/>
    <col min="8723" max="8724" width="10.5703125" style="729" customWidth="1"/>
    <col min="8725" max="8725" width="11.140625" style="729" customWidth="1"/>
    <col min="8726" max="8726" width="10.7109375" style="729" bestFit="1" customWidth="1"/>
    <col min="8727" max="8961" width="9.140625" style="729"/>
    <col min="8962" max="8962" width="11.28515625" style="729" customWidth="1"/>
    <col min="8963" max="8963" width="9.7109375" style="729" customWidth="1"/>
    <col min="8964" max="8964" width="8.140625" style="729" customWidth="1"/>
    <col min="8965" max="8965" width="7.42578125" style="729" customWidth="1"/>
    <col min="8966" max="8966" width="9.140625" style="729" customWidth="1"/>
    <col min="8967" max="8967" width="9.5703125" style="729" customWidth="1"/>
    <col min="8968" max="8968" width="8.140625" style="729" customWidth="1"/>
    <col min="8969" max="8969" width="6.85546875" style="729" customWidth="1"/>
    <col min="8970" max="8970" width="9.28515625" style="729" customWidth="1"/>
    <col min="8971" max="8971" width="10.5703125" style="729" customWidth="1"/>
    <col min="8972" max="8972" width="8.7109375" style="729" customWidth="1"/>
    <col min="8973" max="8973" width="7.42578125" style="729" customWidth="1"/>
    <col min="8974" max="8974" width="8.5703125" style="729" customWidth="1"/>
    <col min="8975" max="8975" width="8.7109375" style="729" customWidth="1"/>
    <col min="8976" max="8976" width="8.5703125" style="729" customWidth="1"/>
    <col min="8977" max="8977" width="7.85546875" style="729" customWidth="1"/>
    <col min="8978" max="8978" width="8.5703125" style="729" customWidth="1"/>
    <col min="8979" max="8980" width="10.5703125" style="729" customWidth="1"/>
    <col min="8981" max="8981" width="11.140625" style="729" customWidth="1"/>
    <col min="8982" max="8982" width="10.7109375" style="729" bestFit="1" customWidth="1"/>
    <col min="8983" max="9217" width="9.140625" style="729"/>
    <col min="9218" max="9218" width="11.28515625" style="729" customWidth="1"/>
    <col min="9219" max="9219" width="9.7109375" style="729" customWidth="1"/>
    <col min="9220" max="9220" width="8.140625" style="729" customWidth="1"/>
    <col min="9221" max="9221" width="7.42578125" style="729" customWidth="1"/>
    <col min="9222" max="9222" width="9.140625" style="729" customWidth="1"/>
    <col min="9223" max="9223" width="9.5703125" style="729" customWidth="1"/>
    <col min="9224" max="9224" width="8.140625" style="729" customWidth="1"/>
    <col min="9225" max="9225" width="6.85546875" style="729" customWidth="1"/>
    <col min="9226" max="9226" width="9.28515625" style="729" customWidth="1"/>
    <col min="9227" max="9227" width="10.5703125" style="729" customWidth="1"/>
    <col min="9228" max="9228" width="8.7109375" style="729" customWidth="1"/>
    <col min="9229" max="9229" width="7.42578125" style="729" customWidth="1"/>
    <col min="9230" max="9230" width="8.5703125" style="729" customWidth="1"/>
    <col min="9231" max="9231" width="8.7109375" style="729" customWidth="1"/>
    <col min="9232" max="9232" width="8.5703125" style="729" customWidth="1"/>
    <col min="9233" max="9233" width="7.85546875" style="729" customWidth="1"/>
    <col min="9234" max="9234" width="8.5703125" style="729" customWidth="1"/>
    <col min="9235" max="9236" width="10.5703125" style="729" customWidth="1"/>
    <col min="9237" max="9237" width="11.140625" style="729" customWidth="1"/>
    <col min="9238" max="9238" width="10.7109375" style="729" bestFit="1" customWidth="1"/>
    <col min="9239" max="9473" width="9.140625" style="729"/>
    <col min="9474" max="9474" width="11.28515625" style="729" customWidth="1"/>
    <col min="9475" max="9475" width="9.7109375" style="729" customWidth="1"/>
    <col min="9476" max="9476" width="8.140625" style="729" customWidth="1"/>
    <col min="9477" max="9477" width="7.42578125" style="729" customWidth="1"/>
    <col min="9478" max="9478" width="9.140625" style="729" customWidth="1"/>
    <col min="9479" max="9479" width="9.5703125" style="729" customWidth="1"/>
    <col min="9480" max="9480" width="8.140625" style="729" customWidth="1"/>
    <col min="9481" max="9481" width="6.85546875" style="729" customWidth="1"/>
    <col min="9482" max="9482" width="9.28515625" style="729" customWidth="1"/>
    <col min="9483" max="9483" width="10.5703125" style="729" customWidth="1"/>
    <col min="9484" max="9484" width="8.7109375" style="729" customWidth="1"/>
    <col min="9485" max="9485" width="7.42578125" style="729" customWidth="1"/>
    <col min="9486" max="9486" width="8.5703125" style="729" customWidth="1"/>
    <col min="9487" max="9487" width="8.7109375" style="729" customWidth="1"/>
    <col min="9488" max="9488" width="8.5703125" style="729" customWidth="1"/>
    <col min="9489" max="9489" width="7.85546875" style="729" customWidth="1"/>
    <col min="9490" max="9490" width="8.5703125" style="729" customWidth="1"/>
    <col min="9491" max="9492" width="10.5703125" style="729" customWidth="1"/>
    <col min="9493" max="9493" width="11.140625" style="729" customWidth="1"/>
    <col min="9494" max="9494" width="10.7109375" style="729" bestFit="1" customWidth="1"/>
    <col min="9495" max="9729" width="9.140625" style="729"/>
    <col min="9730" max="9730" width="11.28515625" style="729" customWidth="1"/>
    <col min="9731" max="9731" width="9.7109375" style="729" customWidth="1"/>
    <col min="9732" max="9732" width="8.140625" style="729" customWidth="1"/>
    <col min="9733" max="9733" width="7.42578125" style="729" customWidth="1"/>
    <col min="9734" max="9734" width="9.140625" style="729" customWidth="1"/>
    <col min="9735" max="9735" width="9.5703125" style="729" customWidth="1"/>
    <col min="9736" max="9736" width="8.140625" style="729" customWidth="1"/>
    <col min="9737" max="9737" width="6.85546875" style="729" customWidth="1"/>
    <col min="9738" max="9738" width="9.28515625" style="729" customWidth="1"/>
    <col min="9739" max="9739" width="10.5703125" style="729" customWidth="1"/>
    <col min="9740" max="9740" width="8.7109375" style="729" customWidth="1"/>
    <col min="9741" max="9741" width="7.42578125" style="729" customWidth="1"/>
    <col min="9742" max="9742" width="8.5703125" style="729" customWidth="1"/>
    <col min="9743" max="9743" width="8.7109375" style="729" customWidth="1"/>
    <col min="9744" max="9744" width="8.5703125" style="729" customWidth="1"/>
    <col min="9745" max="9745" width="7.85546875" style="729" customWidth="1"/>
    <col min="9746" max="9746" width="8.5703125" style="729" customWidth="1"/>
    <col min="9747" max="9748" width="10.5703125" style="729" customWidth="1"/>
    <col min="9749" max="9749" width="11.140625" style="729" customWidth="1"/>
    <col min="9750" max="9750" width="10.7109375" style="729" bestFit="1" customWidth="1"/>
    <col min="9751" max="9985" width="9.140625" style="729"/>
    <col min="9986" max="9986" width="11.28515625" style="729" customWidth="1"/>
    <col min="9987" max="9987" width="9.7109375" style="729" customWidth="1"/>
    <col min="9988" max="9988" width="8.140625" style="729" customWidth="1"/>
    <col min="9989" max="9989" width="7.42578125" style="729" customWidth="1"/>
    <col min="9990" max="9990" width="9.140625" style="729" customWidth="1"/>
    <col min="9991" max="9991" width="9.5703125" style="729" customWidth="1"/>
    <col min="9992" max="9992" width="8.140625" style="729" customWidth="1"/>
    <col min="9993" max="9993" width="6.85546875" style="729" customWidth="1"/>
    <col min="9994" max="9994" width="9.28515625" style="729" customWidth="1"/>
    <col min="9995" max="9995" width="10.5703125" style="729" customWidth="1"/>
    <col min="9996" max="9996" width="8.7109375" style="729" customWidth="1"/>
    <col min="9997" max="9997" width="7.42578125" style="729" customWidth="1"/>
    <col min="9998" max="9998" width="8.5703125" style="729" customWidth="1"/>
    <col min="9999" max="9999" width="8.7109375" style="729" customWidth="1"/>
    <col min="10000" max="10000" width="8.5703125" style="729" customWidth="1"/>
    <col min="10001" max="10001" width="7.85546875" style="729" customWidth="1"/>
    <col min="10002" max="10002" width="8.5703125" style="729" customWidth="1"/>
    <col min="10003" max="10004" width="10.5703125" style="729" customWidth="1"/>
    <col min="10005" max="10005" width="11.140625" style="729" customWidth="1"/>
    <col min="10006" max="10006" width="10.7109375" style="729" bestFit="1" customWidth="1"/>
    <col min="10007" max="10241" width="9.140625" style="729"/>
    <col min="10242" max="10242" width="11.28515625" style="729" customWidth="1"/>
    <col min="10243" max="10243" width="9.7109375" style="729" customWidth="1"/>
    <col min="10244" max="10244" width="8.140625" style="729" customWidth="1"/>
    <col min="10245" max="10245" width="7.42578125" style="729" customWidth="1"/>
    <col min="10246" max="10246" width="9.140625" style="729" customWidth="1"/>
    <col min="10247" max="10247" width="9.5703125" style="729" customWidth="1"/>
    <col min="10248" max="10248" width="8.140625" style="729" customWidth="1"/>
    <col min="10249" max="10249" width="6.85546875" style="729" customWidth="1"/>
    <col min="10250" max="10250" width="9.28515625" style="729" customWidth="1"/>
    <col min="10251" max="10251" width="10.5703125" style="729" customWidth="1"/>
    <col min="10252" max="10252" width="8.7109375" style="729" customWidth="1"/>
    <col min="10253" max="10253" width="7.42578125" style="729" customWidth="1"/>
    <col min="10254" max="10254" width="8.5703125" style="729" customWidth="1"/>
    <col min="10255" max="10255" width="8.7109375" style="729" customWidth="1"/>
    <col min="10256" max="10256" width="8.5703125" style="729" customWidth="1"/>
    <col min="10257" max="10257" width="7.85546875" style="729" customWidth="1"/>
    <col min="10258" max="10258" width="8.5703125" style="729" customWidth="1"/>
    <col min="10259" max="10260" width="10.5703125" style="729" customWidth="1"/>
    <col min="10261" max="10261" width="11.140625" style="729" customWidth="1"/>
    <col min="10262" max="10262" width="10.7109375" style="729" bestFit="1" customWidth="1"/>
    <col min="10263" max="10497" width="9.140625" style="729"/>
    <col min="10498" max="10498" width="11.28515625" style="729" customWidth="1"/>
    <col min="10499" max="10499" width="9.7109375" style="729" customWidth="1"/>
    <col min="10500" max="10500" width="8.140625" style="729" customWidth="1"/>
    <col min="10501" max="10501" width="7.42578125" style="729" customWidth="1"/>
    <col min="10502" max="10502" width="9.140625" style="729" customWidth="1"/>
    <col min="10503" max="10503" width="9.5703125" style="729" customWidth="1"/>
    <col min="10504" max="10504" width="8.140625" style="729" customWidth="1"/>
    <col min="10505" max="10505" width="6.85546875" style="729" customWidth="1"/>
    <col min="10506" max="10506" width="9.28515625" style="729" customWidth="1"/>
    <col min="10507" max="10507" width="10.5703125" style="729" customWidth="1"/>
    <col min="10508" max="10508" width="8.7109375" style="729" customWidth="1"/>
    <col min="10509" max="10509" width="7.42578125" style="729" customWidth="1"/>
    <col min="10510" max="10510" width="8.5703125" style="729" customWidth="1"/>
    <col min="10511" max="10511" width="8.7109375" style="729" customWidth="1"/>
    <col min="10512" max="10512" width="8.5703125" style="729" customWidth="1"/>
    <col min="10513" max="10513" width="7.85546875" style="729" customWidth="1"/>
    <col min="10514" max="10514" width="8.5703125" style="729" customWidth="1"/>
    <col min="10515" max="10516" width="10.5703125" style="729" customWidth="1"/>
    <col min="10517" max="10517" width="11.140625" style="729" customWidth="1"/>
    <col min="10518" max="10518" width="10.7109375" style="729" bestFit="1" customWidth="1"/>
    <col min="10519" max="10753" width="9.140625" style="729"/>
    <col min="10754" max="10754" width="11.28515625" style="729" customWidth="1"/>
    <col min="10755" max="10755" width="9.7109375" style="729" customWidth="1"/>
    <col min="10756" max="10756" width="8.140625" style="729" customWidth="1"/>
    <col min="10757" max="10757" width="7.42578125" style="729" customWidth="1"/>
    <col min="10758" max="10758" width="9.140625" style="729" customWidth="1"/>
    <col min="10759" max="10759" width="9.5703125" style="729" customWidth="1"/>
    <col min="10760" max="10760" width="8.140625" style="729" customWidth="1"/>
    <col min="10761" max="10761" width="6.85546875" style="729" customWidth="1"/>
    <col min="10762" max="10762" width="9.28515625" style="729" customWidth="1"/>
    <col min="10763" max="10763" width="10.5703125" style="729" customWidth="1"/>
    <col min="10764" max="10764" width="8.7109375" style="729" customWidth="1"/>
    <col min="10765" max="10765" width="7.42578125" style="729" customWidth="1"/>
    <col min="10766" max="10766" width="8.5703125" style="729" customWidth="1"/>
    <col min="10767" max="10767" width="8.7109375" style="729" customWidth="1"/>
    <col min="10768" max="10768" width="8.5703125" style="729" customWidth="1"/>
    <col min="10769" max="10769" width="7.85546875" style="729" customWidth="1"/>
    <col min="10770" max="10770" width="8.5703125" style="729" customWidth="1"/>
    <col min="10771" max="10772" width="10.5703125" style="729" customWidth="1"/>
    <col min="10773" max="10773" width="11.140625" style="729" customWidth="1"/>
    <col min="10774" max="10774" width="10.7109375" style="729" bestFit="1" customWidth="1"/>
    <col min="10775" max="11009" width="9.140625" style="729"/>
    <col min="11010" max="11010" width="11.28515625" style="729" customWidth="1"/>
    <col min="11011" max="11011" width="9.7109375" style="729" customWidth="1"/>
    <col min="11012" max="11012" width="8.140625" style="729" customWidth="1"/>
    <col min="11013" max="11013" width="7.42578125" style="729" customWidth="1"/>
    <col min="11014" max="11014" width="9.140625" style="729" customWidth="1"/>
    <col min="11015" max="11015" width="9.5703125" style="729" customWidth="1"/>
    <col min="11016" max="11016" width="8.140625" style="729" customWidth="1"/>
    <col min="11017" max="11017" width="6.85546875" style="729" customWidth="1"/>
    <col min="11018" max="11018" width="9.28515625" style="729" customWidth="1"/>
    <col min="11019" max="11019" width="10.5703125" style="729" customWidth="1"/>
    <col min="11020" max="11020" width="8.7109375" style="729" customWidth="1"/>
    <col min="11021" max="11021" width="7.42578125" style="729" customWidth="1"/>
    <col min="11022" max="11022" width="8.5703125" style="729" customWidth="1"/>
    <col min="11023" max="11023" width="8.7109375" style="729" customWidth="1"/>
    <col min="11024" max="11024" width="8.5703125" style="729" customWidth="1"/>
    <col min="11025" max="11025" width="7.85546875" style="729" customWidth="1"/>
    <col min="11026" max="11026" width="8.5703125" style="729" customWidth="1"/>
    <col min="11027" max="11028" width="10.5703125" style="729" customWidth="1"/>
    <col min="11029" max="11029" width="11.140625" style="729" customWidth="1"/>
    <col min="11030" max="11030" width="10.7109375" style="729" bestFit="1" customWidth="1"/>
    <col min="11031" max="11265" width="9.140625" style="729"/>
    <col min="11266" max="11266" width="11.28515625" style="729" customWidth="1"/>
    <col min="11267" max="11267" width="9.7109375" style="729" customWidth="1"/>
    <col min="11268" max="11268" width="8.140625" style="729" customWidth="1"/>
    <col min="11269" max="11269" width="7.42578125" style="729" customWidth="1"/>
    <col min="11270" max="11270" width="9.140625" style="729" customWidth="1"/>
    <col min="11271" max="11271" width="9.5703125" style="729" customWidth="1"/>
    <col min="11272" max="11272" width="8.140625" style="729" customWidth="1"/>
    <col min="11273" max="11273" width="6.85546875" style="729" customWidth="1"/>
    <col min="11274" max="11274" width="9.28515625" style="729" customWidth="1"/>
    <col min="11275" max="11275" width="10.5703125" style="729" customWidth="1"/>
    <col min="11276" max="11276" width="8.7109375" style="729" customWidth="1"/>
    <col min="11277" max="11277" width="7.42578125" style="729" customWidth="1"/>
    <col min="11278" max="11278" width="8.5703125" style="729" customWidth="1"/>
    <col min="11279" max="11279" width="8.7109375" style="729" customWidth="1"/>
    <col min="11280" max="11280" width="8.5703125" style="729" customWidth="1"/>
    <col min="11281" max="11281" width="7.85546875" style="729" customWidth="1"/>
    <col min="11282" max="11282" width="8.5703125" style="729" customWidth="1"/>
    <col min="11283" max="11284" width="10.5703125" style="729" customWidth="1"/>
    <col min="11285" max="11285" width="11.140625" style="729" customWidth="1"/>
    <col min="11286" max="11286" width="10.7109375" style="729" bestFit="1" customWidth="1"/>
    <col min="11287" max="11521" width="9.140625" style="729"/>
    <col min="11522" max="11522" width="11.28515625" style="729" customWidth="1"/>
    <col min="11523" max="11523" width="9.7109375" style="729" customWidth="1"/>
    <col min="11524" max="11524" width="8.140625" style="729" customWidth="1"/>
    <col min="11525" max="11525" width="7.42578125" style="729" customWidth="1"/>
    <col min="11526" max="11526" width="9.140625" style="729" customWidth="1"/>
    <col min="11527" max="11527" width="9.5703125" style="729" customWidth="1"/>
    <col min="11528" max="11528" width="8.140625" style="729" customWidth="1"/>
    <col min="11529" max="11529" width="6.85546875" style="729" customWidth="1"/>
    <col min="11530" max="11530" width="9.28515625" style="729" customWidth="1"/>
    <col min="11531" max="11531" width="10.5703125" style="729" customWidth="1"/>
    <col min="11532" max="11532" width="8.7109375" style="729" customWidth="1"/>
    <col min="11533" max="11533" width="7.42578125" style="729" customWidth="1"/>
    <col min="11534" max="11534" width="8.5703125" style="729" customWidth="1"/>
    <col min="11535" max="11535" width="8.7109375" style="729" customWidth="1"/>
    <col min="11536" max="11536" width="8.5703125" style="729" customWidth="1"/>
    <col min="11537" max="11537" width="7.85546875" style="729" customWidth="1"/>
    <col min="11538" max="11538" width="8.5703125" style="729" customWidth="1"/>
    <col min="11539" max="11540" width="10.5703125" style="729" customWidth="1"/>
    <col min="11541" max="11541" width="11.140625" style="729" customWidth="1"/>
    <col min="11542" max="11542" width="10.7109375" style="729" bestFit="1" customWidth="1"/>
    <col min="11543" max="11777" width="9.140625" style="729"/>
    <col min="11778" max="11778" width="11.28515625" style="729" customWidth="1"/>
    <col min="11779" max="11779" width="9.7109375" style="729" customWidth="1"/>
    <col min="11780" max="11780" width="8.140625" style="729" customWidth="1"/>
    <col min="11781" max="11781" width="7.42578125" style="729" customWidth="1"/>
    <col min="11782" max="11782" width="9.140625" style="729" customWidth="1"/>
    <col min="11783" max="11783" width="9.5703125" style="729" customWidth="1"/>
    <col min="11784" max="11784" width="8.140625" style="729" customWidth="1"/>
    <col min="11785" max="11785" width="6.85546875" style="729" customWidth="1"/>
    <col min="11786" max="11786" width="9.28515625" style="729" customWidth="1"/>
    <col min="11787" max="11787" width="10.5703125" style="729" customWidth="1"/>
    <col min="11788" max="11788" width="8.7109375" style="729" customWidth="1"/>
    <col min="11789" max="11789" width="7.42578125" style="729" customWidth="1"/>
    <col min="11790" max="11790" width="8.5703125" style="729" customWidth="1"/>
    <col min="11791" max="11791" width="8.7109375" style="729" customWidth="1"/>
    <col min="11792" max="11792" width="8.5703125" style="729" customWidth="1"/>
    <col min="11793" max="11793" width="7.85546875" style="729" customWidth="1"/>
    <col min="11794" max="11794" width="8.5703125" style="729" customWidth="1"/>
    <col min="11795" max="11796" width="10.5703125" style="729" customWidth="1"/>
    <col min="11797" max="11797" width="11.140625" style="729" customWidth="1"/>
    <col min="11798" max="11798" width="10.7109375" style="729" bestFit="1" customWidth="1"/>
    <col min="11799" max="12033" width="9.140625" style="729"/>
    <col min="12034" max="12034" width="11.28515625" style="729" customWidth="1"/>
    <col min="12035" max="12035" width="9.7109375" style="729" customWidth="1"/>
    <col min="12036" max="12036" width="8.140625" style="729" customWidth="1"/>
    <col min="12037" max="12037" width="7.42578125" style="729" customWidth="1"/>
    <col min="12038" max="12038" width="9.140625" style="729" customWidth="1"/>
    <col min="12039" max="12039" width="9.5703125" style="729" customWidth="1"/>
    <col min="12040" max="12040" width="8.140625" style="729" customWidth="1"/>
    <col min="12041" max="12041" width="6.85546875" style="729" customWidth="1"/>
    <col min="12042" max="12042" width="9.28515625" style="729" customWidth="1"/>
    <col min="12043" max="12043" width="10.5703125" style="729" customWidth="1"/>
    <col min="12044" max="12044" width="8.7109375" style="729" customWidth="1"/>
    <col min="12045" max="12045" width="7.42578125" style="729" customWidth="1"/>
    <col min="12046" max="12046" width="8.5703125" style="729" customWidth="1"/>
    <col min="12047" max="12047" width="8.7109375" style="729" customWidth="1"/>
    <col min="12048" max="12048" width="8.5703125" style="729" customWidth="1"/>
    <col min="12049" max="12049" width="7.85546875" style="729" customWidth="1"/>
    <col min="12050" max="12050" width="8.5703125" style="729" customWidth="1"/>
    <col min="12051" max="12052" width="10.5703125" style="729" customWidth="1"/>
    <col min="12053" max="12053" width="11.140625" style="729" customWidth="1"/>
    <col min="12054" max="12054" width="10.7109375" style="729" bestFit="1" customWidth="1"/>
    <col min="12055" max="12289" width="9.140625" style="729"/>
    <col min="12290" max="12290" width="11.28515625" style="729" customWidth="1"/>
    <col min="12291" max="12291" width="9.7109375" style="729" customWidth="1"/>
    <col min="12292" max="12292" width="8.140625" style="729" customWidth="1"/>
    <col min="12293" max="12293" width="7.42578125" style="729" customWidth="1"/>
    <col min="12294" max="12294" width="9.140625" style="729" customWidth="1"/>
    <col min="12295" max="12295" width="9.5703125" style="729" customWidth="1"/>
    <col min="12296" max="12296" width="8.140625" style="729" customWidth="1"/>
    <col min="12297" max="12297" width="6.85546875" style="729" customWidth="1"/>
    <col min="12298" max="12298" width="9.28515625" style="729" customWidth="1"/>
    <col min="12299" max="12299" width="10.5703125" style="729" customWidth="1"/>
    <col min="12300" max="12300" width="8.7109375" style="729" customWidth="1"/>
    <col min="12301" max="12301" width="7.42578125" style="729" customWidth="1"/>
    <col min="12302" max="12302" width="8.5703125" style="729" customWidth="1"/>
    <col min="12303" max="12303" width="8.7109375" style="729" customWidth="1"/>
    <col min="12304" max="12304" width="8.5703125" style="729" customWidth="1"/>
    <col min="12305" max="12305" width="7.85546875" style="729" customWidth="1"/>
    <col min="12306" max="12306" width="8.5703125" style="729" customWidth="1"/>
    <col min="12307" max="12308" width="10.5703125" style="729" customWidth="1"/>
    <col min="12309" max="12309" width="11.140625" style="729" customWidth="1"/>
    <col min="12310" max="12310" width="10.7109375" style="729" bestFit="1" customWidth="1"/>
    <col min="12311" max="12545" width="9.140625" style="729"/>
    <col min="12546" max="12546" width="11.28515625" style="729" customWidth="1"/>
    <col min="12547" max="12547" width="9.7109375" style="729" customWidth="1"/>
    <col min="12548" max="12548" width="8.140625" style="729" customWidth="1"/>
    <col min="12549" max="12549" width="7.42578125" style="729" customWidth="1"/>
    <col min="12550" max="12550" width="9.140625" style="729" customWidth="1"/>
    <col min="12551" max="12551" width="9.5703125" style="729" customWidth="1"/>
    <col min="12552" max="12552" width="8.140625" style="729" customWidth="1"/>
    <col min="12553" max="12553" width="6.85546875" style="729" customWidth="1"/>
    <col min="12554" max="12554" width="9.28515625" style="729" customWidth="1"/>
    <col min="12555" max="12555" width="10.5703125" style="729" customWidth="1"/>
    <col min="12556" max="12556" width="8.7109375" style="729" customWidth="1"/>
    <col min="12557" max="12557" width="7.42578125" style="729" customWidth="1"/>
    <col min="12558" max="12558" width="8.5703125" style="729" customWidth="1"/>
    <col min="12559" max="12559" width="8.7109375" style="729" customWidth="1"/>
    <col min="12560" max="12560" width="8.5703125" style="729" customWidth="1"/>
    <col min="12561" max="12561" width="7.85546875" style="729" customWidth="1"/>
    <col min="12562" max="12562" width="8.5703125" style="729" customWidth="1"/>
    <col min="12563" max="12564" width="10.5703125" style="729" customWidth="1"/>
    <col min="12565" max="12565" width="11.140625" style="729" customWidth="1"/>
    <col min="12566" max="12566" width="10.7109375" style="729" bestFit="1" customWidth="1"/>
    <col min="12567" max="12801" width="9.140625" style="729"/>
    <col min="12802" max="12802" width="11.28515625" style="729" customWidth="1"/>
    <col min="12803" max="12803" width="9.7109375" style="729" customWidth="1"/>
    <col min="12804" max="12804" width="8.140625" style="729" customWidth="1"/>
    <col min="12805" max="12805" width="7.42578125" style="729" customWidth="1"/>
    <col min="12806" max="12806" width="9.140625" style="729" customWidth="1"/>
    <col min="12807" max="12807" width="9.5703125" style="729" customWidth="1"/>
    <col min="12808" max="12808" width="8.140625" style="729" customWidth="1"/>
    <col min="12809" max="12809" width="6.85546875" style="729" customWidth="1"/>
    <col min="12810" max="12810" width="9.28515625" style="729" customWidth="1"/>
    <col min="12811" max="12811" width="10.5703125" style="729" customWidth="1"/>
    <col min="12812" max="12812" width="8.7109375" style="729" customWidth="1"/>
    <col min="12813" max="12813" width="7.42578125" style="729" customWidth="1"/>
    <col min="12814" max="12814" width="8.5703125" style="729" customWidth="1"/>
    <col min="12815" max="12815" width="8.7109375" style="729" customWidth="1"/>
    <col min="12816" max="12816" width="8.5703125" style="729" customWidth="1"/>
    <col min="12817" max="12817" width="7.85546875" style="729" customWidth="1"/>
    <col min="12818" max="12818" width="8.5703125" style="729" customWidth="1"/>
    <col min="12819" max="12820" width="10.5703125" style="729" customWidth="1"/>
    <col min="12821" max="12821" width="11.140625" style="729" customWidth="1"/>
    <col min="12822" max="12822" width="10.7109375" style="729" bestFit="1" customWidth="1"/>
    <col min="12823" max="13057" width="9.140625" style="729"/>
    <col min="13058" max="13058" width="11.28515625" style="729" customWidth="1"/>
    <col min="13059" max="13059" width="9.7109375" style="729" customWidth="1"/>
    <col min="13060" max="13060" width="8.140625" style="729" customWidth="1"/>
    <col min="13061" max="13061" width="7.42578125" style="729" customWidth="1"/>
    <col min="13062" max="13062" width="9.140625" style="729" customWidth="1"/>
    <col min="13063" max="13063" width="9.5703125" style="729" customWidth="1"/>
    <col min="13064" max="13064" width="8.140625" style="729" customWidth="1"/>
    <col min="13065" max="13065" width="6.85546875" style="729" customWidth="1"/>
    <col min="13066" max="13066" width="9.28515625" style="729" customWidth="1"/>
    <col min="13067" max="13067" width="10.5703125" style="729" customWidth="1"/>
    <col min="13068" max="13068" width="8.7109375" style="729" customWidth="1"/>
    <col min="13069" max="13069" width="7.42578125" style="729" customWidth="1"/>
    <col min="13070" max="13070" width="8.5703125" style="729" customWidth="1"/>
    <col min="13071" max="13071" width="8.7109375" style="729" customWidth="1"/>
    <col min="13072" max="13072" width="8.5703125" style="729" customWidth="1"/>
    <col min="13073" max="13073" width="7.85546875" style="729" customWidth="1"/>
    <col min="13074" max="13074" width="8.5703125" style="729" customWidth="1"/>
    <col min="13075" max="13076" width="10.5703125" style="729" customWidth="1"/>
    <col min="13077" max="13077" width="11.140625" style="729" customWidth="1"/>
    <col min="13078" max="13078" width="10.7109375" style="729" bestFit="1" customWidth="1"/>
    <col min="13079" max="13313" width="9.140625" style="729"/>
    <col min="13314" max="13314" width="11.28515625" style="729" customWidth="1"/>
    <col min="13315" max="13315" width="9.7109375" style="729" customWidth="1"/>
    <col min="13316" max="13316" width="8.140625" style="729" customWidth="1"/>
    <col min="13317" max="13317" width="7.42578125" style="729" customWidth="1"/>
    <col min="13318" max="13318" width="9.140625" style="729" customWidth="1"/>
    <col min="13319" max="13319" width="9.5703125" style="729" customWidth="1"/>
    <col min="13320" max="13320" width="8.140625" style="729" customWidth="1"/>
    <col min="13321" max="13321" width="6.85546875" style="729" customWidth="1"/>
    <col min="13322" max="13322" width="9.28515625" style="729" customWidth="1"/>
    <col min="13323" max="13323" width="10.5703125" style="729" customWidth="1"/>
    <col min="13324" max="13324" width="8.7109375" style="729" customWidth="1"/>
    <col min="13325" max="13325" width="7.42578125" style="729" customWidth="1"/>
    <col min="13326" max="13326" width="8.5703125" style="729" customWidth="1"/>
    <col min="13327" max="13327" width="8.7109375" style="729" customWidth="1"/>
    <col min="13328" max="13328" width="8.5703125" style="729" customWidth="1"/>
    <col min="13329" max="13329" width="7.85546875" style="729" customWidth="1"/>
    <col min="13330" max="13330" width="8.5703125" style="729" customWidth="1"/>
    <col min="13331" max="13332" width="10.5703125" style="729" customWidth="1"/>
    <col min="13333" max="13333" width="11.140625" style="729" customWidth="1"/>
    <col min="13334" max="13334" width="10.7109375" style="729" bestFit="1" customWidth="1"/>
    <col min="13335" max="13569" width="9.140625" style="729"/>
    <col min="13570" max="13570" width="11.28515625" style="729" customWidth="1"/>
    <col min="13571" max="13571" width="9.7109375" style="729" customWidth="1"/>
    <col min="13572" max="13572" width="8.140625" style="729" customWidth="1"/>
    <col min="13573" max="13573" width="7.42578125" style="729" customWidth="1"/>
    <col min="13574" max="13574" width="9.140625" style="729" customWidth="1"/>
    <col min="13575" max="13575" width="9.5703125" style="729" customWidth="1"/>
    <col min="13576" max="13576" width="8.140625" style="729" customWidth="1"/>
    <col min="13577" max="13577" width="6.85546875" style="729" customWidth="1"/>
    <col min="13578" max="13578" width="9.28515625" style="729" customWidth="1"/>
    <col min="13579" max="13579" width="10.5703125" style="729" customWidth="1"/>
    <col min="13580" max="13580" width="8.7109375" style="729" customWidth="1"/>
    <col min="13581" max="13581" width="7.42578125" style="729" customWidth="1"/>
    <col min="13582" max="13582" width="8.5703125" style="729" customWidth="1"/>
    <col min="13583" max="13583" width="8.7109375" style="729" customWidth="1"/>
    <col min="13584" max="13584" width="8.5703125" style="729" customWidth="1"/>
    <col min="13585" max="13585" width="7.85546875" style="729" customWidth="1"/>
    <col min="13586" max="13586" width="8.5703125" style="729" customWidth="1"/>
    <col min="13587" max="13588" width="10.5703125" style="729" customWidth="1"/>
    <col min="13589" max="13589" width="11.140625" style="729" customWidth="1"/>
    <col min="13590" max="13590" width="10.7109375" style="729" bestFit="1" customWidth="1"/>
    <col min="13591" max="13825" width="9.140625" style="729"/>
    <col min="13826" max="13826" width="11.28515625" style="729" customWidth="1"/>
    <col min="13827" max="13827" width="9.7109375" style="729" customWidth="1"/>
    <col min="13828" max="13828" width="8.140625" style="729" customWidth="1"/>
    <col min="13829" max="13829" width="7.42578125" style="729" customWidth="1"/>
    <col min="13830" max="13830" width="9.140625" style="729" customWidth="1"/>
    <col min="13831" max="13831" width="9.5703125" style="729" customWidth="1"/>
    <col min="13832" max="13832" width="8.140625" style="729" customWidth="1"/>
    <col min="13833" max="13833" width="6.85546875" style="729" customWidth="1"/>
    <col min="13834" max="13834" width="9.28515625" style="729" customWidth="1"/>
    <col min="13835" max="13835" width="10.5703125" style="729" customWidth="1"/>
    <col min="13836" max="13836" width="8.7109375" style="729" customWidth="1"/>
    <col min="13837" max="13837" width="7.42578125" style="729" customWidth="1"/>
    <col min="13838" max="13838" width="8.5703125" style="729" customWidth="1"/>
    <col min="13839" max="13839" width="8.7109375" style="729" customWidth="1"/>
    <col min="13840" max="13840" width="8.5703125" style="729" customWidth="1"/>
    <col min="13841" max="13841" width="7.85546875" style="729" customWidth="1"/>
    <col min="13842" max="13842" width="8.5703125" style="729" customWidth="1"/>
    <col min="13843" max="13844" width="10.5703125" style="729" customWidth="1"/>
    <col min="13845" max="13845" width="11.140625" style="729" customWidth="1"/>
    <col min="13846" max="13846" width="10.7109375" style="729" bestFit="1" customWidth="1"/>
    <col min="13847" max="14081" width="9.140625" style="729"/>
    <col min="14082" max="14082" width="11.28515625" style="729" customWidth="1"/>
    <col min="14083" max="14083" width="9.7109375" style="729" customWidth="1"/>
    <col min="14084" max="14084" width="8.140625" style="729" customWidth="1"/>
    <col min="14085" max="14085" width="7.42578125" style="729" customWidth="1"/>
    <col min="14086" max="14086" width="9.140625" style="729" customWidth="1"/>
    <col min="14087" max="14087" width="9.5703125" style="729" customWidth="1"/>
    <col min="14088" max="14088" width="8.140625" style="729" customWidth="1"/>
    <col min="14089" max="14089" width="6.85546875" style="729" customWidth="1"/>
    <col min="14090" max="14090" width="9.28515625" style="729" customWidth="1"/>
    <col min="14091" max="14091" width="10.5703125" style="729" customWidth="1"/>
    <col min="14092" max="14092" width="8.7109375" style="729" customWidth="1"/>
    <col min="14093" max="14093" width="7.42578125" style="729" customWidth="1"/>
    <col min="14094" max="14094" width="8.5703125" style="729" customWidth="1"/>
    <col min="14095" max="14095" width="8.7109375" style="729" customWidth="1"/>
    <col min="14096" max="14096" width="8.5703125" style="729" customWidth="1"/>
    <col min="14097" max="14097" width="7.85546875" style="729" customWidth="1"/>
    <col min="14098" max="14098" width="8.5703125" style="729" customWidth="1"/>
    <col min="14099" max="14100" width="10.5703125" style="729" customWidth="1"/>
    <col min="14101" max="14101" width="11.140625" style="729" customWidth="1"/>
    <col min="14102" max="14102" width="10.7109375" style="729" bestFit="1" customWidth="1"/>
    <col min="14103" max="14337" width="9.140625" style="729"/>
    <col min="14338" max="14338" width="11.28515625" style="729" customWidth="1"/>
    <col min="14339" max="14339" width="9.7109375" style="729" customWidth="1"/>
    <col min="14340" max="14340" width="8.140625" style="729" customWidth="1"/>
    <col min="14341" max="14341" width="7.42578125" style="729" customWidth="1"/>
    <col min="14342" max="14342" width="9.140625" style="729" customWidth="1"/>
    <col min="14343" max="14343" width="9.5703125" style="729" customWidth="1"/>
    <col min="14344" max="14344" width="8.140625" style="729" customWidth="1"/>
    <col min="14345" max="14345" width="6.85546875" style="729" customWidth="1"/>
    <col min="14346" max="14346" width="9.28515625" style="729" customWidth="1"/>
    <col min="14347" max="14347" width="10.5703125" style="729" customWidth="1"/>
    <col min="14348" max="14348" width="8.7109375" style="729" customWidth="1"/>
    <col min="14349" max="14349" width="7.42578125" style="729" customWidth="1"/>
    <col min="14350" max="14350" width="8.5703125" style="729" customWidth="1"/>
    <col min="14351" max="14351" width="8.7109375" style="729" customWidth="1"/>
    <col min="14352" max="14352" width="8.5703125" style="729" customWidth="1"/>
    <col min="14353" max="14353" width="7.85546875" style="729" customWidth="1"/>
    <col min="14354" max="14354" width="8.5703125" style="729" customWidth="1"/>
    <col min="14355" max="14356" width="10.5703125" style="729" customWidth="1"/>
    <col min="14357" max="14357" width="11.140625" style="729" customWidth="1"/>
    <col min="14358" max="14358" width="10.7109375" style="729" bestFit="1" customWidth="1"/>
    <col min="14359" max="14593" width="9.140625" style="729"/>
    <col min="14594" max="14594" width="11.28515625" style="729" customWidth="1"/>
    <col min="14595" max="14595" width="9.7109375" style="729" customWidth="1"/>
    <col min="14596" max="14596" width="8.140625" style="729" customWidth="1"/>
    <col min="14597" max="14597" width="7.42578125" style="729" customWidth="1"/>
    <col min="14598" max="14598" width="9.140625" style="729" customWidth="1"/>
    <col min="14599" max="14599" width="9.5703125" style="729" customWidth="1"/>
    <col min="14600" max="14600" width="8.140625" style="729" customWidth="1"/>
    <col min="14601" max="14601" width="6.85546875" style="729" customWidth="1"/>
    <col min="14602" max="14602" width="9.28515625" style="729" customWidth="1"/>
    <col min="14603" max="14603" width="10.5703125" style="729" customWidth="1"/>
    <col min="14604" max="14604" width="8.7109375" style="729" customWidth="1"/>
    <col min="14605" max="14605" width="7.42578125" style="729" customWidth="1"/>
    <col min="14606" max="14606" width="8.5703125" style="729" customWidth="1"/>
    <col min="14607" max="14607" width="8.7109375" style="729" customWidth="1"/>
    <col min="14608" max="14608" width="8.5703125" style="729" customWidth="1"/>
    <col min="14609" max="14609" width="7.85546875" style="729" customWidth="1"/>
    <col min="14610" max="14610" width="8.5703125" style="729" customWidth="1"/>
    <col min="14611" max="14612" width="10.5703125" style="729" customWidth="1"/>
    <col min="14613" max="14613" width="11.140625" style="729" customWidth="1"/>
    <col min="14614" max="14614" width="10.7109375" style="729" bestFit="1" customWidth="1"/>
    <col min="14615" max="14849" width="9.140625" style="729"/>
    <col min="14850" max="14850" width="11.28515625" style="729" customWidth="1"/>
    <col min="14851" max="14851" width="9.7109375" style="729" customWidth="1"/>
    <col min="14852" max="14852" width="8.140625" style="729" customWidth="1"/>
    <col min="14853" max="14853" width="7.42578125" style="729" customWidth="1"/>
    <col min="14854" max="14854" width="9.140625" style="729" customWidth="1"/>
    <col min="14855" max="14855" width="9.5703125" style="729" customWidth="1"/>
    <col min="14856" max="14856" width="8.140625" style="729" customWidth="1"/>
    <col min="14857" max="14857" width="6.85546875" style="729" customWidth="1"/>
    <col min="14858" max="14858" width="9.28515625" style="729" customWidth="1"/>
    <col min="14859" max="14859" width="10.5703125" style="729" customWidth="1"/>
    <col min="14860" max="14860" width="8.7109375" style="729" customWidth="1"/>
    <col min="14861" max="14861" width="7.42578125" style="729" customWidth="1"/>
    <col min="14862" max="14862" width="8.5703125" style="729" customWidth="1"/>
    <col min="14863" max="14863" width="8.7109375" style="729" customWidth="1"/>
    <col min="14864" max="14864" width="8.5703125" style="729" customWidth="1"/>
    <col min="14865" max="14865" width="7.85546875" style="729" customWidth="1"/>
    <col min="14866" max="14866" width="8.5703125" style="729" customWidth="1"/>
    <col min="14867" max="14868" width="10.5703125" style="729" customWidth="1"/>
    <col min="14869" max="14869" width="11.140625" style="729" customWidth="1"/>
    <col min="14870" max="14870" width="10.7109375" style="729" bestFit="1" customWidth="1"/>
    <col min="14871" max="15105" width="9.140625" style="729"/>
    <col min="15106" max="15106" width="11.28515625" style="729" customWidth="1"/>
    <col min="15107" max="15107" width="9.7109375" style="729" customWidth="1"/>
    <col min="15108" max="15108" width="8.140625" style="729" customWidth="1"/>
    <col min="15109" max="15109" width="7.42578125" style="729" customWidth="1"/>
    <col min="15110" max="15110" width="9.140625" style="729" customWidth="1"/>
    <col min="15111" max="15111" width="9.5703125" style="729" customWidth="1"/>
    <col min="15112" max="15112" width="8.140625" style="729" customWidth="1"/>
    <col min="15113" max="15113" width="6.85546875" style="729" customWidth="1"/>
    <col min="15114" max="15114" width="9.28515625" style="729" customWidth="1"/>
    <col min="15115" max="15115" width="10.5703125" style="729" customWidth="1"/>
    <col min="15116" max="15116" width="8.7109375" style="729" customWidth="1"/>
    <col min="15117" max="15117" width="7.42578125" style="729" customWidth="1"/>
    <col min="15118" max="15118" width="8.5703125" style="729" customWidth="1"/>
    <col min="15119" max="15119" width="8.7109375" style="729" customWidth="1"/>
    <col min="15120" max="15120" width="8.5703125" style="729" customWidth="1"/>
    <col min="15121" max="15121" width="7.85546875" style="729" customWidth="1"/>
    <col min="15122" max="15122" width="8.5703125" style="729" customWidth="1"/>
    <col min="15123" max="15124" width="10.5703125" style="729" customWidth="1"/>
    <col min="15125" max="15125" width="11.140625" style="729" customWidth="1"/>
    <col min="15126" max="15126" width="10.7109375" style="729" bestFit="1" customWidth="1"/>
    <col min="15127" max="15361" width="9.140625" style="729"/>
    <col min="15362" max="15362" width="11.28515625" style="729" customWidth="1"/>
    <col min="15363" max="15363" width="9.7109375" style="729" customWidth="1"/>
    <col min="15364" max="15364" width="8.140625" style="729" customWidth="1"/>
    <col min="15365" max="15365" width="7.42578125" style="729" customWidth="1"/>
    <col min="15366" max="15366" width="9.140625" style="729" customWidth="1"/>
    <col min="15367" max="15367" width="9.5703125" style="729" customWidth="1"/>
    <col min="15368" max="15368" width="8.140625" style="729" customWidth="1"/>
    <col min="15369" max="15369" width="6.85546875" style="729" customWidth="1"/>
    <col min="15370" max="15370" width="9.28515625" style="729" customWidth="1"/>
    <col min="15371" max="15371" width="10.5703125" style="729" customWidth="1"/>
    <col min="15372" max="15372" width="8.7109375" style="729" customWidth="1"/>
    <col min="15373" max="15373" width="7.42578125" style="729" customWidth="1"/>
    <col min="15374" max="15374" width="8.5703125" style="729" customWidth="1"/>
    <col min="15375" max="15375" width="8.7109375" style="729" customWidth="1"/>
    <col min="15376" max="15376" width="8.5703125" style="729" customWidth="1"/>
    <col min="15377" max="15377" width="7.85546875" style="729" customWidth="1"/>
    <col min="15378" max="15378" width="8.5703125" style="729" customWidth="1"/>
    <col min="15379" max="15380" width="10.5703125" style="729" customWidth="1"/>
    <col min="15381" max="15381" width="11.140625" style="729" customWidth="1"/>
    <col min="15382" max="15382" width="10.7109375" style="729" bestFit="1" customWidth="1"/>
    <col min="15383" max="15617" width="9.140625" style="729"/>
    <col min="15618" max="15618" width="11.28515625" style="729" customWidth="1"/>
    <col min="15619" max="15619" width="9.7109375" style="729" customWidth="1"/>
    <col min="15620" max="15620" width="8.140625" style="729" customWidth="1"/>
    <col min="15621" max="15621" width="7.42578125" style="729" customWidth="1"/>
    <col min="15622" max="15622" width="9.140625" style="729" customWidth="1"/>
    <col min="15623" max="15623" width="9.5703125" style="729" customWidth="1"/>
    <col min="15624" max="15624" width="8.140625" style="729" customWidth="1"/>
    <col min="15625" max="15625" width="6.85546875" style="729" customWidth="1"/>
    <col min="15626" max="15626" width="9.28515625" style="729" customWidth="1"/>
    <col min="15627" max="15627" width="10.5703125" style="729" customWidth="1"/>
    <col min="15628" max="15628" width="8.7109375" style="729" customWidth="1"/>
    <col min="15629" max="15629" width="7.42578125" style="729" customWidth="1"/>
    <col min="15630" max="15630" width="8.5703125" style="729" customWidth="1"/>
    <col min="15631" max="15631" width="8.7109375" style="729" customWidth="1"/>
    <col min="15632" max="15632" width="8.5703125" style="729" customWidth="1"/>
    <col min="15633" max="15633" width="7.85546875" style="729" customWidth="1"/>
    <col min="15634" max="15634" width="8.5703125" style="729" customWidth="1"/>
    <col min="15635" max="15636" width="10.5703125" style="729" customWidth="1"/>
    <col min="15637" max="15637" width="11.140625" style="729" customWidth="1"/>
    <col min="15638" max="15638" width="10.7109375" style="729" bestFit="1" customWidth="1"/>
    <col min="15639" max="15873" width="9.140625" style="729"/>
    <col min="15874" max="15874" width="11.28515625" style="729" customWidth="1"/>
    <col min="15875" max="15875" width="9.7109375" style="729" customWidth="1"/>
    <col min="15876" max="15876" width="8.140625" style="729" customWidth="1"/>
    <col min="15877" max="15877" width="7.42578125" style="729" customWidth="1"/>
    <col min="15878" max="15878" width="9.140625" style="729" customWidth="1"/>
    <col min="15879" max="15879" width="9.5703125" style="729" customWidth="1"/>
    <col min="15880" max="15880" width="8.140625" style="729" customWidth="1"/>
    <col min="15881" max="15881" width="6.85546875" style="729" customWidth="1"/>
    <col min="15882" max="15882" width="9.28515625" style="729" customWidth="1"/>
    <col min="15883" max="15883" width="10.5703125" style="729" customWidth="1"/>
    <col min="15884" max="15884" width="8.7109375" style="729" customWidth="1"/>
    <col min="15885" max="15885" width="7.42578125" style="729" customWidth="1"/>
    <col min="15886" max="15886" width="8.5703125" style="729" customWidth="1"/>
    <col min="15887" max="15887" width="8.7109375" style="729" customWidth="1"/>
    <col min="15888" max="15888" width="8.5703125" style="729" customWidth="1"/>
    <col min="15889" max="15889" width="7.85546875" style="729" customWidth="1"/>
    <col min="15890" max="15890" width="8.5703125" style="729" customWidth="1"/>
    <col min="15891" max="15892" width="10.5703125" style="729" customWidth="1"/>
    <col min="15893" max="15893" width="11.140625" style="729" customWidth="1"/>
    <col min="15894" max="15894" width="10.7109375" style="729" bestFit="1" customWidth="1"/>
    <col min="15895" max="16129" width="9.140625" style="729"/>
    <col min="16130" max="16130" width="11.28515625" style="729" customWidth="1"/>
    <col min="16131" max="16131" width="9.7109375" style="729" customWidth="1"/>
    <col min="16132" max="16132" width="8.140625" style="729" customWidth="1"/>
    <col min="16133" max="16133" width="7.42578125" style="729" customWidth="1"/>
    <col min="16134" max="16134" width="9.140625" style="729" customWidth="1"/>
    <col min="16135" max="16135" width="9.5703125" style="729" customWidth="1"/>
    <col min="16136" max="16136" width="8.140625" style="729" customWidth="1"/>
    <col min="16137" max="16137" width="6.85546875" style="729" customWidth="1"/>
    <col min="16138" max="16138" width="9.28515625" style="729" customWidth="1"/>
    <col min="16139" max="16139" width="10.5703125" style="729" customWidth="1"/>
    <col min="16140" max="16140" width="8.7109375" style="729" customWidth="1"/>
    <col min="16141" max="16141" width="7.42578125" style="729" customWidth="1"/>
    <col min="16142" max="16142" width="8.5703125" style="729" customWidth="1"/>
    <col min="16143" max="16143" width="8.7109375" style="729" customWidth="1"/>
    <col min="16144" max="16144" width="8.5703125" style="729" customWidth="1"/>
    <col min="16145" max="16145" width="7.85546875" style="729" customWidth="1"/>
    <col min="16146" max="16146" width="8.5703125" style="729" customWidth="1"/>
    <col min="16147" max="16148" width="10.5703125" style="729" customWidth="1"/>
    <col min="16149" max="16149" width="11.140625" style="729" customWidth="1"/>
    <col min="16150" max="16150" width="10.7109375" style="729" bestFit="1" customWidth="1"/>
    <col min="16151" max="16384" width="9.140625" style="729"/>
  </cols>
  <sheetData>
    <row r="1" spans="1:24" s="719" customFormat="1" ht="15.75" x14ac:dyDescent="0.25">
      <c r="C1" s="34"/>
      <c r="D1" s="34"/>
      <c r="E1" s="34"/>
      <c r="F1" s="34"/>
      <c r="G1" s="34"/>
      <c r="H1" s="34"/>
      <c r="I1" s="67" t="s">
        <v>0</v>
      </c>
      <c r="J1" s="67"/>
      <c r="S1" s="722"/>
      <c r="T1" s="722"/>
      <c r="U1" s="1359" t="s">
        <v>796</v>
      </c>
      <c r="V1" s="1359"/>
      <c r="W1" s="32"/>
      <c r="X1" s="32"/>
    </row>
    <row r="2" spans="1:24" s="719" customFormat="1" ht="20.25" x14ac:dyDescent="0.3">
      <c r="A2" s="1330" t="s">
        <v>985</v>
      </c>
      <c r="B2" s="1330"/>
      <c r="C2" s="1330"/>
      <c r="D2" s="1330"/>
      <c r="E2" s="1330"/>
      <c r="F2" s="1330"/>
      <c r="G2" s="1330"/>
      <c r="H2" s="1330"/>
      <c r="I2" s="1330"/>
      <c r="J2" s="1330"/>
      <c r="K2" s="1330"/>
      <c r="L2" s="1330"/>
      <c r="M2" s="1330"/>
      <c r="N2" s="1330"/>
      <c r="O2" s="1330"/>
      <c r="P2" s="1330"/>
      <c r="Q2" s="1330"/>
      <c r="R2" s="1330"/>
      <c r="S2" s="1330"/>
      <c r="T2" s="1330"/>
      <c r="U2" s="1330"/>
      <c r="V2" s="1330"/>
    </row>
    <row r="3" spans="1:24" s="719" customFormat="1" ht="20.25" x14ac:dyDescent="0.3">
      <c r="H3" s="33"/>
      <c r="I3" s="33"/>
      <c r="J3" s="33"/>
      <c r="K3" s="33"/>
      <c r="L3" s="33"/>
      <c r="M3" s="33"/>
      <c r="N3" s="33"/>
      <c r="O3" s="33"/>
      <c r="P3" s="33"/>
    </row>
    <row r="4" spans="1:24" ht="15.75" x14ac:dyDescent="0.25">
      <c r="A4" s="1665" t="s">
        <v>1042</v>
      </c>
      <c r="B4" s="1665"/>
      <c r="C4" s="1665"/>
      <c r="D4" s="1665"/>
      <c r="E4" s="1665"/>
      <c r="F4" s="1665"/>
      <c r="G4" s="1665"/>
      <c r="H4" s="1665"/>
      <c r="I4" s="1665"/>
      <c r="J4" s="1665"/>
      <c r="K4" s="1665"/>
      <c r="L4" s="1665"/>
      <c r="M4" s="1665"/>
      <c r="N4" s="1665"/>
      <c r="O4" s="1665"/>
      <c r="P4" s="1665"/>
      <c r="Q4" s="1665"/>
      <c r="R4" s="1665"/>
      <c r="S4" s="1665"/>
      <c r="T4" s="1665"/>
      <c r="U4" s="1665"/>
      <c r="V4" s="1665"/>
      <c r="W4" s="67"/>
    </row>
    <row r="5" spans="1:24" x14ac:dyDescent="0.25">
      <c r="C5" s="730"/>
      <c r="D5" s="730"/>
      <c r="E5" s="730"/>
      <c r="F5" s="730"/>
      <c r="G5" s="730"/>
      <c r="H5" s="730"/>
      <c r="M5" s="730"/>
      <c r="N5" s="730"/>
      <c r="O5" s="730"/>
      <c r="P5" s="730"/>
      <c r="Q5" s="730"/>
      <c r="R5" s="730"/>
      <c r="S5" s="730"/>
      <c r="T5" s="730"/>
      <c r="U5" s="730"/>
      <c r="V5" s="730"/>
      <c r="W5" s="730"/>
    </row>
    <row r="6" spans="1:24" x14ac:dyDescent="0.25">
      <c r="A6" s="744" t="s">
        <v>789</v>
      </c>
      <c r="B6" s="732"/>
    </row>
    <row r="7" spans="1:24" x14ac:dyDescent="0.25">
      <c r="B7" s="733"/>
    </row>
    <row r="8" spans="1:24" s="744" customFormat="1" ht="24.75" customHeight="1" x14ac:dyDescent="0.25">
      <c r="A8" s="1280" t="s">
        <v>2</v>
      </c>
      <c r="B8" s="1671" t="s">
        <v>3</v>
      </c>
      <c r="C8" s="1672" t="s">
        <v>790</v>
      </c>
      <c r="D8" s="1673"/>
      <c r="E8" s="1673"/>
      <c r="F8" s="1673"/>
      <c r="G8" s="1672" t="s">
        <v>791</v>
      </c>
      <c r="H8" s="1673"/>
      <c r="I8" s="1673"/>
      <c r="J8" s="1673"/>
      <c r="K8" s="1672" t="s">
        <v>792</v>
      </c>
      <c r="L8" s="1673"/>
      <c r="M8" s="1673"/>
      <c r="N8" s="1673"/>
      <c r="O8" s="1672" t="s">
        <v>793</v>
      </c>
      <c r="P8" s="1673"/>
      <c r="Q8" s="1673"/>
      <c r="R8" s="1673"/>
      <c r="S8" s="1674" t="s">
        <v>18</v>
      </c>
      <c r="T8" s="1675"/>
      <c r="U8" s="1675"/>
      <c r="V8" s="1675"/>
    </row>
    <row r="9" spans="1:24" s="734" customFormat="1" ht="29.25" customHeight="1" x14ac:dyDescent="0.25">
      <c r="A9" s="1280"/>
      <c r="B9" s="1671"/>
      <c r="C9" s="1666" t="s">
        <v>794</v>
      </c>
      <c r="D9" s="1668" t="s">
        <v>795</v>
      </c>
      <c r="E9" s="1669"/>
      <c r="F9" s="1670"/>
      <c r="G9" s="1666" t="s">
        <v>794</v>
      </c>
      <c r="H9" s="1668" t="s">
        <v>795</v>
      </c>
      <c r="I9" s="1669"/>
      <c r="J9" s="1670"/>
      <c r="K9" s="1666" t="s">
        <v>794</v>
      </c>
      <c r="L9" s="1668" t="s">
        <v>795</v>
      </c>
      <c r="M9" s="1669"/>
      <c r="N9" s="1670"/>
      <c r="O9" s="1666" t="s">
        <v>794</v>
      </c>
      <c r="P9" s="1668" t="s">
        <v>795</v>
      </c>
      <c r="Q9" s="1669"/>
      <c r="R9" s="1670"/>
      <c r="S9" s="1666" t="s">
        <v>794</v>
      </c>
      <c r="T9" s="1668" t="s">
        <v>795</v>
      </c>
      <c r="U9" s="1669"/>
      <c r="V9" s="1670"/>
    </row>
    <row r="10" spans="1:24" s="734" customFormat="1" ht="46.5" customHeight="1" x14ac:dyDescent="0.25">
      <c r="A10" s="1280"/>
      <c r="B10" s="1671"/>
      <c r="C10" s="1667"/>
      <c r="D10" s="779" t="s">
        <v>217</v>
      </c>
      <c r="E10" s="779" t="s">
        <v>218</v>
      </c>
      <c r="F10" s="779" t="s">
        <v>18</v>
      </c>
      <c r="G10" s="1667"/>
      <c r="H10" s="779" t="s">
        <v>217</v>
      </c>
      <c r="I10" s="779" t="s">
        <v>218</v>
      </c>
      <c r="J10" s="779" t="s">
        <v>18</v>
      </c>
      <c r="K10" s="1667"/>
      <c r="L10" s="779" t="s">
        <v>217</v>
      </c>
      <c r="M10" s="779" t="s">
        <v>218</v>
      </c>
      <c r="N10" s="779" t="s">
        <v>18</v>
      </c>
      <c r="O10" s="1667"/>
      <c r="P10" s="779" t="s">
        <v>217</v>
      </c>
      <c r="Q10" s="779" t="s">
        <v>218</v>
      </c>
      <c r="R10" s="779" t="s">
        <v>18</v>
      </c>
      <c r="S10" s="1667"/>
      <c r="T10" s="779" t="s">
        <v>217</v>
      </c>
      <c r="U10" s="779" t="s">
        <v>218</v>
      </c>
      <c r="V10" s="779" t="s">
        <v>18</v>
      </c>
    </row>
    <row r="11" spans="1:24" s="746" customFormat="1" ht="17.25" customHeight="1" x14ac:dyDescent="0.25">
      <c r="A11" s="780">
        <v>1</v>
      </c>
      <c r="B11" s="781">
        <v>2</v>
      </c>
      <c r="C11" s="781">
        <v>3</v>
      </c>
      <c r="D11" s="780">
        <v>4</v>
      </c>
      <c r="E11" s="781">
        <v>5</v>
      </c>
      <c r="F11" s="781">
        <v>6</v>
      </c>
      <c r="G11" s="780">
        <v>7</v>
      </c>
      <c r="H11" s="781">
        <v>8</v>
      </c>
      <c r="I11" s="781">
        <v>9</v>
      </c>
      <c r="J11" s="780">
        <v>10</v>
      </c>
      <c r="K11" s="781">
        <v>11</v>
      </c>
      <c r="L11" s="781">
        <v>12</v>
      </c>
      <c r="M11" s="780">
        <v>13</v>
      </c>
      <c r="N11" s="781">
        <v>14</v>
      </c>
      <c r="O11" s="781">
        <v>15</v>
      </c>
      <c r="P11" s="780">
        <v>16</v>
      </c>
      <c r="Q11" s="781">
        <v>17</v>
      </c>
      <c r="R11" s="781">
        <v>18</v>
      </c>
      <c r="S11" s="780">
        <v>19</v>
      </c>
      <c r="T11" s="781">
        <v>20</v>
      </c>
      <c r="U11" s="781">
        <v>21</v>
      </c>
      <c r="V11" s="780">
        <v>22</v>
      </c>
    </row>
    <row r="12" spans="1:24" ht="17.25" customHeight="1" x14ac:dyDescent="0.25">
      <c r="A12" s="564">
        <v>1</v>
      </c>
      <c r="B12" s="565" t="s">
        <v>382</v>
      </c>
      <c r="C12" s="773">
        <v>265</v>
      </c>
      <c r="D12" s="774">
        <f>C12*9000*0.00001</f>
        <v>23.85</v>
      </c>
      <c r="E12" s="774">
        <f>C12*1000*0.00001</f>
        <v>2.6500000000000004</v>
      </c>
      <c r="F12" s="774">
        <f>D12+E12</f>
        <v>26.5</v>
      </c>
      <c r="G12" s="773">
        <v>63</v>
      </c>
      <c r="H12" s="774">
        <f>G12*13500*0.00001</f>
        <v>8.5050000000000008</v>
      </c>
      <c r="I12" s="774">
        <f>G12*1500*0.00001</f>
        <v>0.94500000000000006</v>
      </c>
      <c r="J12" s="774">
        <f>H12+I12</f>
        <v>9.4500000000000011</v>
      </c>
      <c r="K12" s="773">
        <v>3</v>
      </c>
      <c r="L12" s="774">
        <f>K12*18000*0.00001</f>
        <v>0.54</v>
      </c>
      <c r="M12" s="774">
        <f>K12*2000*0.00001</f>
        <v>6.0000000000000005E-2</v>
      </c>
      <c r="N12" s="774">
        <f>L12+M12</f>
        <v>0.60000000000000009</v>
      </c>
      <c r="O12" s="773">
        <v>0</v>
      </c>
      <c r="P12" s="774">
        <f>O12*22500*0.00001</f>
        <v>0</v>
      </c>
      <c r="Q12" s="774">
        <f>O12*2500*0.00001</f>
        <v>0</v>
      </c>
      <c r="R12" s="774">
        <f>P12+Q12</f>
        <v>0</v>
      </c>
      <c r="S12" s="773">
        <f>C12+G12+K12+O12</f>
        <v>331</v>
      </c>
      <c r="T12" s="774">
        <f t="shared" ref="T12:U24" si="0">D12+H12+L12+P12</f>
        <v>32.895000000000003</v>
      </c>
      <c r="U12" s="774">
        <f t="shared" si="0"/>
        <v>3.6550000000000007</v>
      </c>
      <c r="V12" s="774">
        <f>T12+U12</f>
        <v>36.550000000000004</v>
      </c>
    </row>
    <row r="13" spans="1:24" ht="17.25" customHeight="1" x14ac:dyDescent="0.25">
      <c r="A13" s="564">
        <v>2</v>
      </c>
      <c r="B13" s="565" t="s">
        <v>383</v>
      </c>
      <c r="C13" s="773">
        <v>296</v>
      </c>
      <c r="D13" s="774">
        <f t="shared" ref="D13:D24" si="1">C13*9000*0.00001</f>
        <v>26.64</v>
      </c>
      <c r="E13" s="774">
        <f t="shared" ref="E13:E24" si="2">C13*1000*0.00001</f>
        <v>2.9600000000000004</v>
      </c>
      <c r="F13" s="774">
        <f t="shared" ref="F13:F24" si="3">D13+E13</f>
        <v>29.6</v>
      </c>
      <c r="G13" s="773">
        <v>18</v>
      </c>
      <c r="H13" s="774">
        <f t="shared" ref="H13:H24" si="4">G13*13500*0.00001</f>
        <v>2.4300000000000002</v>
      </c>
      <c r="I13" s="774">
        <f t="shared" ref="I13:I24" si="5">G13*1500*0.00001</f>
        <v>0.27</v>
      </c>
      <c r="J13" s="774">
        <f t="shared" ref="J13:J24" si="6">H13+I13</f>
        <v>2.7</v>
      </c>
      <c r="K13" s="773">
        <v>0</v>
      </c>
      <c r="L13" s="774">
        <f t="shared" ref="L13:L24" si="7">K13*18000*0.00001</f>
        <v>0</v>
      </c>
      <c r="M13" s="774">
        <f t="shared" ref="M13:M24" si="8">K13*2000*0.00001</f>
        <v>0</v>
      </c>
      <c r="N13" s="774">
        <f t="shared" ref="N13:N24" si="9">L13+M13</f>
        <v>0</v>
      </c>
      <c r="O13" s="773">
        <v>1</v>
      </c>
      <c r="P13" s="774">
        <f t="shared" ref="P13:P24" si="10">O13*22500*0.00001</f>
        <v>0.22500000000000001</v>
      </c>
      <c r="Q13" s="774">
        <f t="shared" ref="Q13:Q24" si="11">O13*2500*0.00001</f>
        <v>2.5000000000000001E-2</v>
      </c>
      <c r="R13" s="774">
        <f t="shared" ref="R13:R24" si="12">P13+Q13</f>
        <v>0.25</v>
      </c>
      <c r="S13" s="773">
        <f t="shared" ref="S13:S24" si="13">C13+G13+K13+O13</f>
        <v>315</v>
      </c>
      <c r="T13" s="774">
        <f t="shared" si="0"/>
        <v>29.295000000000002</v>
      </c>
      <c r="U13" s="774">
        <f t="shared" si="0"/>
        <v>3.2550000000000003</v>
      </c>
      <c r="V13" s="774">
        <f t="shared" ref="V13:V24" si="14">T13+U13</f>
        <v>32.550000000000004</v>
      </c>
    </row>
    <row r="14" spans="1:24" ht="17.25" customHeight="1" x14ac:dyDescent="0.25">
      <c r="A14" s="564">
        <v>3</v>
      </c>
      <c r="B14" s="565" t="s">
        <v>384</v>
      </c>
      <c r="C14" s="773">
        <v>397</v>
      </c>
      <c r="D14" s="774">
        <f t="shared" si="1"/>
        <v>35.730000000000004</v>
      </c>
      <c r="E14" s="774">
        <f t="shared" si="2"/>
        <v>3.97</v>
      </c>
      <c r="F14" s="774">
        <f t="shared" si="3"/>
        <v>39.700000000000003</v>
      </c>
      <c r="G14" s="773">
        <v>91</v>
      </c>
      <c r="H14" s="774">
        <f t="shared" si="4"/>
        <v>12.285</v>
      </c>
      <c r="I14" s="774">
        <f t="shared" si="5"/>
        <v>1.3650000000000002</v>
      </c>
      <c r="J14" s="774">
        <f t="shared" si="6"/>
        <v>13.65</v>
      </c>
      <c r="K14" s="773">
        <v>0</v>
      </c>
      <c r="L14" s="774">
        <f t="shared" si="7"/>
        <v>0</v>
      </c>
      <c r="M14" s="774">
        <f t="shared" si="8"/>
        <v>0</v>
      </c>
      <c r="N14" s="774">
        <f t="shared" si="9"/>
        <v>0</v>
      </c>
      <c r="O14" s="773">
        <v>0</v>
      </c>
      <c r="P14" s="774">
        <f t="shared" si="10"/>
        <v>0</v>
      </c>
      <c r="Q14" s="774">
        <f t="shared" si="11"/>
        <v>0</v>
      </c>
      <c r="R14" s="774">
        <f t="shared" si="12"/>
        <v>0</v>
      </c>
      <c r="S14" s="773">
        <f t="shared" si="13"/>
        <v>488</v>
      </c>
      <c r="T14" s="774">
        <f t="shared" si="0"/>
        <v>48.015000000000001</v>
      </c>
      <c r="U14" s="774">
        <f t="shared" si="0"/>
        <v>5.3350000000000009</v>
      </c>
      <c r="V14" s="774">
        <f t="shared" si="14"/>
        <v>53.35</v>
      </c>
    </row>
    <row r="15" spans="1:24" ht="17.25" customHeight="1" x14ac:dyDescent="0.25">
      <c r="A15" s="564">
        <v>4</v>
      </c>
      <c r="B15" s="565" t="s">
        <v>385</v>
      </c>
      <c r="C15" s="773">
        <v>194</v>
      </c>
      <c r="D15" s="774">
        <f t="shared" si="1"/>
        <v>17.46</v>
      </c>
      <c r="E15" s="774">
        <f t="shared" si="2"/>
        <v>1.9400000000000002</v>
      </c>
      <c r="F15" s="774">
        <f t="shared" si="3"/>
        <v>19.400000000000002</v>
      </c>
      <c r="G15" s="773">
        <v>40</v>
      </c>
      <c r="H15" s="774">
        <f t="shared" si="4"/>
        <v>5.4</v>
      </c>
      <c r="I15" s="774">
        <f t="shared" si="5"/>
        <v>0.60000000000000009</v>
      </c>
      <c r="J15" s="774">
        <f t="shared" si="6"/>
        <v>6</v>
      </c>
      <c r="K15" s="773">
        <v>2</v>
      </c>
      <c r="L15" s="774">
        <f t="shared" si="7"/>
        <v>0.36000000000000004</v>
      </c>
      <c r="M15" s="774">
        <f t="shared" si="8"/>
        <v>0.04</v>
      </c>
      <c r="N15" s="774">
        <f t="shared" si="9"/>
        <v>0.4</v>
      </c>
      <c r="O15" s="773">
        <v>2</v>
      </c>
      <c r="P15" s="774">
        <f t="shared" si="10"/>
        <v>0.45</v>
      </c>
      <c r="Q15" s="774">
        <f t="shared" si="11"/>
        <v>0.05</v>
      </c>
      <c r="R15" s="774">
        <f t="shared" si="12"/>
        <v>0.5</v>
      </c>
      <c r="S15" s="773">
        <f t="shared" si="13"/>
        <v>238</v>
      </c>
      <c r="T15" s="774">
        <f t="shared" si="0"/>
        <v>23.669999999999998</v>
      </c>
      <c r="U15" s="774">
        <f t="shared" si="0"/>
        <v>2.63</v>
      </c>
      <c r="V15" s="774">
        <f t="shared" si="14"/>
        <v>26.299999999999997</v>
      </c>
    </row>
    <row r="16" spans="1:24" ht="17.25" customHeight="1" x14ac:dyDescent="0.25">
      <c r="A16" s="564">
        <v>5</v>
      </c>
      <c r="B16" s="565" t="s">
        <v>386</v>
      </c>
      <c r="C16" s="773">
        <v>267</v>
      </c>
      <c r="D16" s="774">
        <f t="shared" si="1"/>
        <v>24.03</v>
      </c>
      <c r="E16" s="774">
        <f t="shared" si="2"/>
        <v>2.6700000000000004</v>
      </c>
      <c r="F16" s="774">
        <f t="shared" si="3"/>
        <v>26.700000000000003</v>
      </c>
      <c r="G16" s="773">
        <v>55</v>
      </c>
      <c r="H16" s="774">
        <f t="shared" si="4"/>
        <v>7.4250000000000007</v>
      </c>
      <c r="I16" s="774">
        <f t="shared" si="5"/>
        <v>0.82500000000000007</v>
      </c>
      <c r="J16" s="774">
        <f t="shared" si="6"/>
        <v>8.25</v>
      </c>
      <c r="K16" s="773">
        <v>9</v>
      </c>
      <c r="L16" s="774">
        <f t="shared" si="7"/>
        <v>1.62</v>
      </c>
      <c r="M16" s="774">
        <f t="shared" si="8"/>
        <v>0.18000000000000002</v>
      </c>
      <c r="N16" s="774">
        <f t="shared" si="9"/>
        <v>1.8</v>
      </c>
      <c r="O16" s="773">
        <v>0</v>
      </c>
      <c r="P16" s="774">
        <f t="shared" si="10"/>
        <v>0</v>
      </c>
      <c r="Q16" s="774">
        <f t="shared" si="11"/>
        <v>0</v>
      </c>
      <c r="R16" s="774">
        <f t="shared" si="12"/>
        <v>0</v>
      </c>
      <c r="S16" s="773">
        <f t="shared" si="13"/>
        <v>331</v>
      </c>
      <c r="T16" s="774">
        <f t="shared" si="0"/>
        <v>33.075000000000003</v>
      </c>
      <c r="U16" s="774">
        <f t="shared" si="0"/>
        <v>3.6750000000000007</v>
      </c>
      <c r="V16" s="774">
        <f t="shared" si="14"/>
        <v>36.75</v>
      </c>
    </row>
    <row r="17" spans="1:22" ht="17.25" customHeight="1" x14ac:dyDescent="0.25">
      <c r="A17" s="564">
        <v>6</v>
      </c>
      <c r="B17" s="565" t="s">
        <v>387</v>
      </c>
      <c r="C17" s="773">
        <v>0</v>
      </c>
      <c r="D17" s="774">
        <f t="shared" si="1"/>
        <v>0</v>
      </c>
      <c r="E17" s="774">
        <f t="shared" si="2"/>
        <v>0</v>
      </c>
      <c r="F17" s="774">
        <f t="shared" si="3"/>
        <v>0</v>
      </c>
      <c r="G17" s="773">
        <v>0</v>
      </c>
      <c r="H17" s="774">
        <f t="shared" si="4"/>
        <v>0</v>
      </c>
      <c r="I17" s="774">
        <f t="shared" si="5"/>
        <v>0</v>
      </c>
      <c r="J17" s="774">
        <f t="shared" si="6"/>
        <v>0</v>
      </c>
      <c r="K17" s="773">
        <v>0</v>
      </c>
      <c r="L17" s="774">
        <f t="shared" si="7"/>
        <v>0</v>
      </c>
      <c r="M17" s="774">
        <f t="shared" si="8"/>
        <v>0</v>
      </c>
      <c r="N17" s="774">
        <f t="shared" si="9"/>
        <v>0</v>
      </c>
      <c r="O17" s="773">
        <v>0</v>
      </c>
      <c r="P17" s="774">
        <f t="shared" si="10"/>
        <v>0</v>
      </c>
      <c r="Q17" s="774">
        <f t="shared" si="11"/>
        <v>0</v>
      </c>
      <c r="R17" s="774">
        <f t="shared" si="12"/>
        <v>0</v>
      </c>
      <c r="S17" s="773">
        <f t="shared" si="13"/>
        <v>0</v>
      </c>
      <c r="T17" s="774">
        <f t="shared" si="0"/>
        <v>0</v>
      </c>
      <c r="U17" s="774">
        <f t="shared" si="0"/>
        <v>0</v>
      </c>
      <c r="V17" s="774">
        <f t="shared" si="14"/>
        <v>0</v>
      </c>
    </row>
    <row r="18" spans="1:22" ht="17.25" customHeight="1" x14ac:dyDescent="0.25">
      <c r="A18" s="564">
        <v>7</v>
      </c>
      <c r="B18" s="565" t="s">
        <v>388</v>
      </c>
      <c r="C18" s="773">
        <v>372</v>
      </c>
      <c r="D18" s="774">
        <f t="shared" si="1"/>
        <v>33.480000000000004</v>
      </c>
      <c r="E18" s="774">
        <f t="shared" si="2"/>
        <v>3.72</v>
      </c>
      <c r="F18" s="774">
        <f t="shared" si="3"/>
        <v>37.200000000000003</v>
      </c>
      <c r="G18" s="773">
        <v>152</v>
      </c>
      <c r="H18" s="774">
        <f t="shared" si="4"/>
        <v>20.520000000000003</v>
      </c>
      <c r="I18" s="774">
        <f t="shared" si="5"/>
        <v>2.2800000000000002</v>
      </c>
      <c r="J18" s="774">
        <f t="shared" si="6"/>
        <v>22.800000000000004</v>
      </c>
      <c r="K18" s="773">
        <v>17</v>
      </c>
      <c r="L18" s="774">
        <f t="shared" si="7"/>
        <v>3.06</v>
      </c>
      <c r="M18" s="774">
        <f t="shared" si="8"/>
        <v>0.34</v>
      </c>
      <c r="N18" s="774">
        <f t="shared" si="9"/>
        <v>3.4</v>
      </c>
      <c r="O18" s="773">
        <v>12</v>
      </c>
      <c r="P18" s="774">
        <f t="shared" si="10"/>
        <v>2.7</v>
      </c>
      <c r="Q18" s="774">
        <f t="shared" si="11"/>
        <v>0.30000000000000004</v>
      </c>
      <c r="R18" s="774">
        <f t="shared" si="12"/>
        <v>3</v>
      </c>
      <c r="S18" s="773">
        <f t="shared" si="13"/>
        <v>553</v>
      </c>
      <c r="T18" s="774">
        <f t="shared" si="0"/>
        <v>59.760000000000012</v>
      </c>
      <c r="U18" s="774">
        <f t="shared" si="0"/>
        <v>6.64</v>
      </c>
      <c r="V18" s="774">
        <f t="shared" si="14"/>
        <v>66.400000000000006</v>
      </c>
    </row>
    <row r="19" spans="1:22" ht="17.25" customHeight="1" x14ac:dyDescent="0.25">
      <c r="A19" s="564">
        <v>8</v>
      </c>
      <c r="B19" s="565" t="s">
        <v>389</v>
      </c>
      <c r="C19" s="773">
        <v>296</v>
      </c>
      <c r="D19" s="774">
        <f t="shared" si="1"/>
        <v>26.64</v>
      </c>
      <c r="E19" s="774">
        <f t="shared" si="2"/>
        <v>2.9600000000000004</v>
      </c>
      <c r="F19" s="774">
        <f t="shared" si="3"/>
        <v>29.6</v>
      </c>
      <c r="G19" s="773">
        <v>0</v>
      </c>
      <c r="H19" s="774">
        <f t="shared" si="4"/>
        <v>0</v>
      </c>
      <c r="I19" s="774">
        <f t="shared" si="5"/>
        <v>0</v>
      </c>
      <c r="J19" s="774">
        <f t="shared" si="6"/>
        <v>0</v>
      </c>
      <c r="K19" s="773">
        <v>0</v>
      </c>
      <c r="L19" s="774">
        <f t="shared" si="7"/>
        <v>0</v>
      </c>
      <c r="M19" s="774">
        <f t="shared" si="8"/>
        <v>0</v>
      </c>
      <c r="N19" s="774">
        <f t="shared" si="9"/>
        <v>0</v>
      </c>
      <c r="O19" s="773">
        <v>0</v>
      </c>
      <c r="P19" s="774">
        <f t="shared" si="10"/>
        <v>0</v>
      </c>
      <c r="Q19" s="774">
        <f t="shared" si="11"/>
        <v>0</v>
      </c>
      <c r="R19" s="774">
        <f t="shared" si="12"/>
        <v>0</v>
      </c>
      <c r="S19" s="773">
        <f t="shared" si="13"/>
        <v>296</v>
      </c>
      <c r="T19" s="774">
        <f t="shared" si="0"/>
        <v>26.64</v>
      </c>
      <c r="U19" s="774">
        <f t="shared" si="0"/>
        <v>2.9600000000000004</v>
      </c>
      <c r="V19" s="774">
        <f t="shared" si="14"/>
        <v>29.6</v>
      </c>
    </row>
    <row r="20" spans="1:22" ht="17.25" customHeight="1" x14ac:dyDescent="0.25">
      <c r="A20" s="564">
        <v>9</v>
      </c>
      <c r="B20" s="565" t="s">
        <v>390</v>
      </c>
      <c r="C20" s="773">
        <v>521</v>
      </c>
      <c r="D20" s="774">
        <f t="shared" si="1"/>
        <v>46.89</v>
      </c>
      <c r="E20" s="774">
        <f t="shared" si="2"/>
        <v>5.2100000000000009</v>
      </c>
      <c r="F20" s="774">
        <f t="shared" si="3"/>
        <v>52.1</v>
      </c>
      <c r="G20" s="773">
        <v>15</v>
      </c>
      <c r="H20" s="774">
        <f t="shared" si="4"/>
        <v>2.0250000000000004</v>
      </c>
      <c r="I20" s="774">
        <f t="shared" si="5"/>
        <v>0.22500000000000001</v>
      </c>
      <c r="J20" s="774">
        <f t="shared" si="6"/>
        <v>2.2500000000000004</v>
      </c>
      <c r="K20" s="773">
        <v>0</v>
      </c>
      <c r="L20" s="774">
        <f t="shared" si="7"/>
        <v>0</v>
      </c>
      <c r="M20" s="774">
        <f t="shared" si="8"/>
        <v>0</v>
      </c>
      <c r="N20" s="774">
        <f t="shared" si="9"/>
        <v>0</v>
      </c>
      <c r="O20" s="773">
        <v>21</v>
      </c>
      <c r="P20" s="774">
        <f t="shared" si="10"/>
        <v>4.7250000000000005</v>
      </c>
      <c r="Q20" s="774">
        <f t="shared" si="11"/>
        <v>0.52500000000000002</v>
      </c>
      <c r="R20" s="774">
        <f t="shared" si="12"/>
        <v>5.2500000000000009</v>
      </c>
      <c r="S20" s="773">
        <f t="shared" si="13"/>
        <v>557</v>
      </c>
      <c r="T20" s="774">
        <f t="shared" si="0"/>
        <v>53.64</v>
      </c>
      <c r="U20" s="774">
        <f t="shared" si="0"/>
        <v>5.9600000000000009</v>
      </c>
      <c r="V20" s="774">
        <f t="shared" si="14"/>
        <v>59.6</v>
      </c>
    </row>
    <row r="21" spans="1:22" ht="17.25" customHeight="1" x14ac:dyDescent="0.25">
      <c r="A21" s="564">
        <v>10</v>
      </c>
      <c r="B21" s="565" t="s">
        <v>391</v>
      </c>
      <c r="C21" s="773">
        <v>237</v>
      </c>
      <c r="D21" s="774">
        <f t="shared" si="1"/>
        <v>21.330000000000002</v>
      </c>
      <c r="E21" s="774">
        <f t="shared" si="2"/>
        <v>2.37</v>
      </c>
      <c r="F21" s="774">
        <f t="shared" si="3"/>
        <v>23.700000000000003</v>
      </c>
      <c r="G21" s="773">
        <v>26</v>
      </c>
      <c r="H21" s="774">
        <f t="shared" si="4"/>
        <v>3.5100000000000002</v>
      </c>
      <c r="I21" s="774">
        <f t="shared" si="5"/>
        <v>0.39</v>
      </c>
      <c r="J21" s="774">
        <f t="shared" si="6"/>
        <v>3.9000000000000004</v>
      </c>
      <c r="K21" s="773">
        <v>0</v>
      </c>
      <c r="L21" s="774">
        <f t="shared" si="7"/>
        <v>0</v>
      </c>
      <c r="M21" s="774">
        <f t="shared" si="8"/>
        <v>0</v>
      </c>
      <c r="N21" s="774">
        <f t="shared" si="9"/>
        <v>0</v>
      </c>
      <c r="O21" s="773">
        <v>0</v>
      </c>
      <c r="P21" s="774">
        <f t="shared" si="10"/>
        <v>0</v>
      </c>
      <c r="Q21" s="774">
        <f t="shared" si="11"/>
        <v>0</v>
      </c>
      <c r="R21" s="774">
        <f t="shared" si="12"/>
        <v>0</v>
      </c>
      <c r="S21" s="773">
        <f t="shared" si="13"/>
        <v>263</v>
      </c>
      <c r="T21" s="774">
        <f t="shared" si="0"/>
        <v>24.840000000000003</v>
      </c>
      <c r="U21" s="774">
        <f t="shared" si="0"/>
        <v>2.7600000000000002</v>
      </c>
      <c r="V21" s="774">
        <f t="shared" si="14"/>
        <v>27.600000000000005</v>
      </c>
    </row>
    <row r="22" spans="1:22" ht="17.25" customHeight="1" x14ac:dyDescent="0.25">
      <c r="A22" s="564">
        <v>11</v>
      </c>
      <c r="B22" s="565" t="s">
        <v>392</v>
      </c>
      <c r="C22" s="773">
        <v>310</v>
      </c>
      <c r="D22" s="774">
        <f t="shared" si="1"/>
        <v>27.900000000000002</v>
      </c>
      <c r="E22" s="774">
        <f t="shared" si="2"/>
        <v>3.1</v>
      </c>
      <c r="F22" s="774">
        <f t="shared" si="3"/>
        <v>31.000000000000004</v>
      </c>
      <c r="G22" s="773">
        <v>1</v>
      </c>
      <c r="H22" s="774">
        <f t="shared" si="4"/>
        <v>0.13500000000000001</v>
      </c>
      <c r="I22" s="774">
        <f t="shared" si="5"/>
        <v>1.5000000000000001E-2</v>
      </c>
      <c r="J22" s="774">
        <f t="shared" si="6"/>
        <v>0.15000000000000002</v>
      </c>
      <c r="K22" s="773">
        <v>0</v>
      </c>
      <c r="L22" s="774">
        <f t="shared" si="7"/>
        <v>0</v>
      </c>
      <c r="M22" s="774">
        <f t="shared" si="8"/>
        <v>0</v>
      </c>
      <c r="N22" s="774">
        <f t="shared" si="9"/>
        <v>0</v>
      </c>
      <c r="O22" s="773">
        <v>0</v>
      </c>
      <c r="P22" s="774">
        <f t="shared" si="10"/>
        <v>0</v>
      </c>
      <c r="Q22" s="774">
        <f t="shared" si="11"/>
        <v>0</v>
      </c>
      <c r="R22" s="774">
        <f t="shared" si="12"/>
        <v>0</v>
      </c>
      <c r="S22" s="773">
        <f t="shared" si="13"/>
        <v>311</v>
      </c>
      <c r="T22" s="774">
        <f t="shared" si="0"/>
        <v>28.035000000000004</v>
      </c>
      <c r="U22" s="774">
        <f t="shared" si="0"/>
        <v>3.1150000000000002</v>
      </c>
      <c r="V22" s="774">
        <f t="shared" si="14"/>
        <v>31.150000000000006</v>
      </c>
    </row>
    <row r="23" spans="1:22" ht="17.25" customHeight="1" x14ac:dyDescent="0.25">
      <c r="A23" s="564">
        <v>12</v>
      </c>
      <c r="B23" s="565" t="s">
        <v>393</v>
      </c>
      <c r="C23" s="773">
        <v>170</v>
      </c>
      <c r="D23" s="774">
        <f t="shared" si="1"/>
        <v>15.3</v>
      </c>
      <c r="E23" s="774">
        <f t="shared" si="2"/>
        <v>1.7000000000000002</v>
      </c>
      <c r="F23" s="774">
        <f t="shared" si="3"/>
        <v>17</v>
      </c>
      <c r="G23" s="773">
        <v>143</v>
      </c>
      <c r="H23" s="774">
        <f t="shared" si="4"/>
        <v>19.305000000000003</v>
      </c>
      <c r="I23" s="774">
        <f t="shared" si="5"/>
        <v>2.145</v>
      </c>
      <c r="J23" s="774">
        <f t="shared" si="6"/>
        <v>21.450000000000003</v>
      </c>
      <c r="K23" s="773">
        <v>41</v>
      </c>
      <c r="L23" s="774">
        <f t="shared" si="7"/>
        <v>7.3800000000000008</v>
      </c>
      <c r="M23" s="774">
        <f t="shared" si="8"/>
        <v>0.82000000000000006</v>
      </c>
      <c r="N23" s="774">
        <f t="shared" si="9"/>
        <v>8.2000000000000011</v>
      </c>
      <c r="O23" s="773">
        <v>36</v>
      </c>
      <c r="P23" s="774">
        <f t="shared" si="10"/>
        <v>8.1000000000000014</v>
      </c>
      <c r="Q23" s="774">
        <f t="shared" si="11"/>
        <v>0.9</v>
      </c>
      <c r="R23" s="774">
        <f t="shared" si="12"/>
        <v>9.0000000000000018</v>
      </c>
      <c r="S23" s="773">
        <f t="shared" si="13"/>
        <v>390</v>
      </c>
      <c r="T23" s="774">
        <f t="shared" si="0"/>
        <v>50.085000000000008</v>
      </c>
      <c r="U23" s="774">
        <f t="shared" si="0"/>
        <v>5.5650000000000004</v>
      </c>
      <c r="V23" s="774">
        <f t="shared" si="14"/>
        <v>55.650000000000006</v>
      </c>
    </row>
    <row r="24" spans="1:22" ht="17.25" customHeight="1" x14ac:dyDescent="0.25">
      <c r="A24" s="564">
        <v>13</v>
      </c>
      <c r="B24" s="565" t="s">
        <v>394</v>
      </c>
      <c r="C24" s="773">
        <v>133</v>
      </c>
      <c r="D24" s="774">
        <f t="shared" si="1"/>
        <v>11.97</v>
      </c>
      <c r="E24" s="774">
        <f t="shared" si="2"/>
        <v>1.33</v>
      </c>
      <c r="F24" s="774">
        <f t="shared" si="3"/>
        <v>13.3</v>
      </c>
      <c r="G24" s="773">
        <v>22</v>
      </c>
      <c r="H24" s="774">
        <f t="shared" si="4"/>
        <v>2.97</v>
      </c>
      <c r="I24" s="774">
        <f t="shared" si="5"/>
        <v>0.33</v>
      </c>
      <c r="J24" s="774">
        <f t="shared" si="6"/>
        <v>3.3000000000000003</v>
      </c>
      <c r="K24" s="773">
        <v>0</v>
      </c>
      <c r="L24" s="774">
        <f t="shared" si="7"/>
        <v>0</v>
      </c>
      <c r="M24" s="774">
        <f t="shared" si="8"/>
        <v>0</v>
      </c>
      <c r="N24" s="774">
        <f t="shared" si="9"/>
        <v>0</v>
      </c>
      <c r="O24" s="773">
        <v>0</v>
      </c>
      <c r="P24" s="774">
        <f t="shared" si="10"/>
        <v>0</v>
      </c>
      <c r="Q24" s="774">
        <f t="shared" si="11"/>
        <v>0</v>
      </c>
      <c r="R24" s="774">
        <f t="shared" si="12"/>
        <v>0</v>
      </c>
      <c r="S24" s="773">
        <f t="shared" si="13"/>
        <v>155</v>
      </c>
      <c r="T24" s="774">
        <f t="shared" si="0"/>
        <v>14.940000000000001</v>
      </c>
      <c r="U24" s="774">
        <f t="shared" si="0"/>
        <v>1.6600000000000001</v>
      </c>
      <c r="V24" s="774">
        <f t="shared" si="14"/>
        <v>16.600000000000001</v>
      </c>
    </row>
    <row r="25" spans="1:22" ht="21.75" customHeight="1" x14ac:dyDescent="0.25">
      <c r="A25" s="570"/>
      <c r="B25" s="775" t="s">
        <v>18</v>
      </c>
      <c r="C25" s="778">
        <f t="shared" ref="C25:R25" si="15">SUM(C12:C24)</f>
        <v>3458</v>
      </c>
      <c r="D25" s="777">
        <f t="shared" si="15"/>
        <v>311.21999999999997</v>
      </c>
      <c r="E25" s="777">
        <f t="shared" si="15"/>
        <v>34.580000000000005</v>
      </c>
      <c r="F25" s="777">
        <f t="shared" si="15"/>
        <v>345.8</v>
      </c>
      <c r="G25" s="778">
        <f t="shared" si="15"/>
        <v>626</v>
      </c>
      <c r="H25" s="777">
        <f t="shared" si="15"/>
        <v>84.51</v>
      </c>
      <c r="I25" s="777">
        <f t="shared" si="15"/>
        <v>9.3899999999999988</v>
      </c>
      <c r="J25" s="777">
        <f t="shared" si="15"/>
        <v>93.90000000000002</v>
      </c>
      <c r="K25" s="778">
        <f t="shared" si="15"/>
        <v>72</v>
      </c>
      <c r="L25" s="777">
        <f t="shared" si="15"/>
        <v>12.96</v>
      </c>
      <c r="M25" s="777">
        <f t="shared" si="15"/>
        <v>1.4400000000000002</v>
      </c>
      <c r="N25" s="777">
        <f t="shared" si="15"/>
        <v>14.4</v>
      </c>
      <c r="O25" s="778">
        <f t="shared" si="15"/>
        <v>72</v>
      </c>
      <c r="P25" s="777">
        <f t="shared" si="15"/>
        <v>16.200000000000003</v>
      </c>
      <c r="Q25" s="777">
        <f t="shared" si="15"/>
        <v>1.8000000000000003</v>
      </c>
      <c r="R25" s="777">
        <f t="shared" si="15"/>
        <v>18</v>
      </c>
      <c r="S25" s="778">
        <f>SUM(S12:S24)</f>
        <v>4228</v>
      </c>
      <c r="T25" s="777">
        <f>SUM(T12:T24)</f>
        <v>424.89000000000004</v>
      </c>
      <c r="U25" s="777">
        <f>SUM(U12:U24)</f>
        <v>47.209999999999994</v>
      </c>
      <c r="V25" s="777">
        <f>SUM(V12:V24)</f>
        <v>472.1</v>
      </c>
    </row>
    <row r="26" spans="1:22" x14ac:dyDescent="0.25">
      <c r="A26" s="747"/>
      <c r="B26" s="747"/>
      <c r="C26" s="740"/>
      <c r="D26" s="740"/>
      <c r="E26" s="740"/>
      <c r="F26" s="740"/>
      <c r="G26" s="740"/>
      <c r="H26" s="740"/>
      <c r="I26" s="740"/>
      <c r="J26" s="740"/>
      <c r="K26" s="740"/>
      <c r="L26" s="740"/>
      <c r="M26" s="740"/>
      <c r="N26" s="740"/>
      <c r="O26" s="740"/>
      <c r="P26" s="740"/>
      <c r="Q26" s="740"/>
      <c r="R26" s="740"/>
      <c r="S26" s="740"/>
      <c r="T26" s="740"/>
      <c r="U26" s="740"/>
      <c r="V26" s="740"/>
    </row>
    <row r="27" spans="1:22" x14ac:dyDescent="0.25">
      <c r="A27" s="747"/>
      <c r="B27" s="747"/>
      <c r="C27" s="740"/>
      <c r="D27" s="740"/>
      <c r="E27" s="740"/>
      <c r="F27" s="740"/>
      <c r="G27" s="740"/>
      <c r="H27" s="740"/>
      <c r="I27" s="740"/>
      <c r="J27" s="740"/>
      <c r="K27" s="740"/>
      <c r="L27" s="740"/>
      <c r="M27" s="740"/>
      <c r="N27" s="740"/>
      <c r="O27" s="740"/>
      <c r="P27" s="740"/>
      <c r="Q27" s="740"/>
      <c r="R27" s="740"/>
      <c r="S27" s="740"/>
      <c r="T27" s="740"/>
      <c r="U27" s="740"/>
      <c r="V27" s="740"/>
    </row>
    <row r="28" spans="1:22" x14ac:dyDescent="0.25">
      <c r="A28" s="747"/>
      <c r="B28" s="747"/>
      <c r="C28" s="740"/>
      <c r="D28" s="740"/>
      <c r="E28" s="740"/>
      <c r="F28" s="740"/>
      <c r="G28" s="740"/>
      <c r="H28" s="740"/>
      <c r="I28" s="740"/>
      <c r="J28" s="740"/>
      <c r="K28" s="740"/>
      <c r="L28" s="740"/>
      <c r="M28" s="740"/>
      <c r="N28" s="740"/>
      <c r="O28" s="740"/>
      <c r="P28" s="740"/>
      <c r="Q28" s="740"/>
      <c r="R28" s="740"/>
      <c r="S28" s="740"/>
      <c r="T28" s="740"/>
      <c r="U28" s="740"/>
      <c r="V28" s="740"/>
    </row>
    <row r="30" spans="1:22" s="719" customFormat="1" ht="12.75" x14ac:dyDescent="0.2">
      <c r="A30" s="11" t="s">
        <v>11</v>
      </c>
      <c r="G30" s="11"/>
      <c r="H30" s="11"/>
      <c r="K30" s="11"/>
      <c r="L30" s="11"/>
      <c r="M30" s="11"/>
      <c r="N30" s="11"/>
      <c r="O30" s="11"/>
      <c r="P30" s="11"/>
      <c r="Q30" s="11"/>
      <c r="R30" s="11"/>
      <c r="S30" s="1216"/>
      <c r="T30" s="1216"/>
      <c r="U30" s="1216"/>
      <c r="V30" s="1216"/>
    </row>
    <row r="31" spans="1:22" s="719" customFormat="1" ht="12.75" customHeight="1" x14ac:dyDescent="0.25">
      <c r="K31" s="24"/>
      <c r="L31" s="24"/>
      <c r="M31" s="24"/>
      <c r="N31" s="24"/>
      <c r="O31" s="24"/>
      <c r="P31" s="24"/>
      <c r="Q31" s="24"/>
      <c r="R31" s="729"/>
      <c r="S31" s="1216" t="s">
        <v>12</v>
      </c>
      <c r="T31" s="1216"/>
      <c r="U31" s="24"/>
      <c r="V31" s="24"/>
    </row>
    <row r="32" spans="1:22" s="719" customFormat="1" ht="12.75" customHeight="1" x14ac:dyDescent="0.2">
      <c r="K32" s="24"/>
      <c r="L32" s="24"/>
      <c r="M32" s="24"/>
      <c r="N32" s="24"/>
      <c r="O32" s="24"/>
      <c r="P32" s="24"/>
      <c r="Q32" s="24"/>
      <c r="R32" s="24" t="s">
        <v>13</v>
      </c>
      <c r="S32" s="24"/>
      <c r="T32" s="24"/>
      <c r="U32" s="24"/>
      <c r="V32" s="24"/>
    </row>
    <row r="33" spans="1:22" s="719" customFormat="1" ht="12.75" x14ac:dyDescent="0.2">
      <c r="A33" s="11"/>
      <c r="B33" s="11"/>
      <c r="K33" s="11"/>
      <c r="L33" s="11"/>
      <c r="M33" s="11"/>
      <c r="N33" s="11"/>
      <c r="O33" s="11"/>
      <c r="P33" s="11"/>
      <c r="Q33" s="24"/>
      <c r="R33" s="24" t="s">
        <v>87</v>
      </c>
      <c r="S33" s="24"/>
      <c r="T33" s="24"/>
      <c r="U33" s="24"/>
      <c r="V33" s="24"/>
    </row>
    <row r="34" spans="1:22" x14ac:dyDescent="0.25">
      <c r="R34" s="1206" t="s">
        <v>84</v>
      </c>
      <c r="S34" s="1206"/>
      <c r="T34" s="1206"/>
    </row>
  </sheetData>
  <mergeCells count="23">
    <mergeCell ref="U1:V1"/>
    <mergeCell ref="A8:A10"/>
    <mergeCell ref="B8:B10"/>
    <mergeCell ref="C8:F8"/>
    <mergeCell ref="G8:J8"/>
    <mergeCell ref="K8:N8"/>
    <mergeCell ref="O8:R8"/>
    <mergeCell ref="S8:V8"/>
    <mergeCell ref="R34:T34"/>
    <mergeCell ref="A2:V2"/>
    <mergeCell ref="A4:V4"/>
    <mergeCell ref="O9:O10"/>
    <mergeCell ref="P9:R9"/>
    <mergeCell ref="S9:S10"/>
    <mergeCell ref="T9:V9"/>
    <mergeCell ref="S30:V30"/>
    <mergeCell ref="S31:T31"/>
    <mergeCell ref="C9:C10"/>
    <mergeCell ref="D9:F9"/>
    <mergeCell ref="G9:G10"/>
    <mergeCell ref="H9:J9"/>
    <mergeCell ref="K9:K10"/>
    <mergeCell ref="L9:N9"/>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3"/>
  <sheetViews>
    <sheetView view="pageBreakPreview" topLeftCell="A11" zoomScale="106" zoomScaleNormal="100" zoomScaleSheetLayoutView="106" workbookViewId="0">
      <selection activeCell="K23" sqref="K23"/>
    </sheetView>
  </sheetViews>
  <sheetFormatPr defaultRowHeight="12.75" x14ac:dyDescent="0.2"/>
  <cols>
    <col min="1" max="1" width="7.85546875" customWidth="1"/>
    <col min="2" max="2" width="19.85546875" customWidth="1"/>
    <col min="3" max="3" width="14" customWidth="1"/>
    <col min="4" max="4" width="15.140625" customWidth="1"/>
    <col min="5" max="12" width="14" customWidth="1"/>
  </cols>
  <sheetData>
    <row r="1" spans="1:12" ht="18" x14ac:dyDescent="0.35">
      <c r="A1" s="1258" t="s">
        <v>0</v>
      </c>
      <c r="B1" s="1258"/>
      <c r="C1" s="1258"/>
      <c r="D1" s="1258"/>
      <c r="E1" s="1258"/>
      <c r="F1" s="1258"/>
      <c r="G1" s="1258"/>
      <c r="H1" s="1258"/>
      <c r="I1" s="1258"/>
      <c r="J1" s="1258"/>
      <c r="K1" s="1258"/>
      <c r="L1" s="1048" t="s">
        <v>1135</v>
      </c>
    </row>
    <row r="2" spans="1:12" ht="21" x14ac:dyDescent="0.35">
      <c r="A2" s="1259" t="s">
        <v>985</v>
      </c>
      <c r="B2" s="1259"/>
      <c r="C2" s="1259"/>
      <c r="D2" s="1259"/>
      <c r="E2" s="1259"/>
      <c r="F2" s="1259"/>
      <c r="G2" s="1259"/>
      <c r="H2" s="1259"/>
      <c r="I2" s="1259"/>
      <c r="J2" s="1259"/>
      <c r="K2" s="1259"/>
      <c r="L2" s="1259"/>
    </row>
    <row r="3" spans="1:12" ht="10.5" customHeight="1" x14ac:dyDescent="0.3">
      <c r="A3" s="1049"/>
      <c r="B3" s="1049"/>
      <c r="C3" s="1045"/>
      <c r="D3" s="1045"/>
      <c r="E3" s="1045"/>
      <c r="F3" s="1045"/>
      <c r="G3" s="1045"/>
      <c r="H3" s="1045"/>
      <c r="I3" s="1045"/>
      <c r="J3" s="1045"/>
      <c r="K3" s="1045"/>
      <c r="L3" s="1045"/>
    </row>
    <row r="4" spans="1:12" ht="18" customHeight="1" x14ac:dyDescent="0.3">
      <c r="A4" s="1260" t="s">
        <v>1136</v>
      </c>
      <c r="B4" s="1260"/>
      <c r="C4" s="1260"/>
      <c r="D4" s="1260"/>
      <c r="E4" s="1260"/>
      <c r="F4" s="1260"/>
      <c r="G4" s="1260"/>
      <c r="H4" s="1260"/>
      <c r="I4" s="1260"/>
      <c r="J4" s="1260"/>
      <c r="K4" s="1260"/>
      <c r="L4" s="1260"/>
    </row>
    <row r="5" spans="1:12" ht="15" x14ac:dyDescent="0.3">
      <c r="A5" s="1050" t="s">
        <v>590</v>
      </c>
      <c r="B5" s="1050"/>
      <c r="C5" s="1045"/>
      <c r="D5" s="1045"/>
      <c r="E5" s="1045"/>
      <c r="F5" s="1045"/>
      <c r="G5" s="1045"/>
      <c r="H5" s="1045"/>
      <c r="I5" s="1045"/>
      <c r="J5" s="1045"/>
      <c r="K5" s="1045"/>
      <c r="L5" s="1045"/>
    </row>
    <row r="6" spans="1:12" ht="15" x14ac:dyDescent="0.3">
      <c r="A6" s="1050"/>
      <c r="B6" s="1050"/>
      <c r="C6" s="1045"/>
      <c r="D6" s="1045"/>
      <c r="E6" s="1045"/>
      <c r="F6" s="1045"/>
      <c r="G6" s="1045"/>
      <c r="H6" s="1045"/>
      <c r="I6" s="1045"/>
      <c r="J6" s="1045"/>
      <c r="K6" s="1045"/>
      <c r="L6" s="1045"/>
    </row>
    <row r="7" spans="1:12" ht="19.5" customHeight="1" x14ac:dyDescent="0.2">
      <c r="A7" s="1257" t="s">
        <v>1137</v>
      </c>
      <c r="B7" s="1257"/>
      <c r="C7" s="1257"/>
      <c r="D7" s="1079">
        <v>1221482000</v>
      </c>
      <c r="E7" s="1045"/>
      <c r="F7" s="1045"/>
      <c r="G7" s="1045"/>
      <c r="H7" s="1045"/>
      <c r="I7" s="1045"/>
      <c r="J7" s="1045"/>
      <c r="K7" s="1261" t="s">
        <v>1138</v>
      </c>
      <c r="L7" s="1261"/>
    </row>
    <row r="8" spans="1:12" ht="21" customHeight="1" x14ac:dyDescent="0.2">
      <c r="A8" s="1257" t="s">
        <v>1139</v>
      </c>
      <c r="B8" s="1257"/>
      <c r="C8" s="1257"/>
      <c r="D8" s="1078">
        <v>1065034000</v>
      </c>
      <c r="E8" s="1045"/>
      <c r="F8" s="1045"/>
      <c r="G8" s="1045"/>
      <c r="H8" s="1045"/>
      <c r="I8" s="1045"/>
      <c r="J8" s="1045"/>
      <c r="K8" s="1051"/>
      <c r="L8" s="1051"/>
    </row>
    <row r="9" spans="1:12" ht="17.25" customHeight="1" x14ac:dyDescent="0.3">
      <c r="A9" s="1050"/>
      <c r="B9" s="1050"/>
      <c r="C9" s="1045"/>
      <c r="D9" s="1045"/>
      <c r="E9" s="1045"/>
      <c r="F9" s="1045"/>
      <c r="G9" s="1045"/>
      <c r="H9" s="1045"/>
      <c r="I9" s="1045"/>
      <c r="J9" s="1262" t="s">
        <v>1140</v>
      </c>
      <c r="K9" s="1262"/>
      <c r="L9" s="1262"/>
    </row>
    <row r="10" spans="1:12" ht="50.25" customHeight="1" x14ac:dyDescent="0.2">
      <c r="A10" s="1263" t="s">
        <v>2</v>
      </c>
      <c r="B10" s="1264" t="s">
        <v>75</v>
      </c>
      <c r="C10" s="1266" t="s">
        <v>1141</v>
      </c>
      <c r="D10" s="1266"/>
      <c r="E10" s="1266"/>
      <c r="F10" s="1266"/>
      <c r="G10" s="1266" t="s">
        <v>1142</v>
      </c>
      <c r="H10" s="1266"/>
      <c r="I10" s="1266"/>
      <c r="J10" s="1266"/>
      <c r="K10" s="1266" t="s">
        <v>1159</v>
      </c>
      <c r="L10" s="1266" t="s">
        <v>1143</v>
      </c>
    </row>
    <row r="11" spans="1:12" ht="93" customHeight="1" x14ac:dyDescent="0.2">
      <c r="A11" s="1263"/>
      <c r="B11" s="1265"/>
      <c r="C11" s="1059" t="s">
        <v>1160</v>
      </c>
      <c r="D11" s="1060" t="s">
        <v>1144</v>
      </c>
      <c r="E11" s="1060" t="s">
        <v>1145</v>
      </c>
      <c r="F11" s="1059" t="s">
        <v>1161</v>
      </c>
      <c r="G11" s="1059" t="s">
        <v>1160</v>
      </c>
      <c r="H11" s="1060" t="s">
        <v>1144</v>
      </c>
      <c r="I11" s="1060" t="s">
        <v>1145</v>
      </c>
      <c r="J11" s="1059" t="s">
        <v>1161</v>
      </c>
      <c r="K11" s="1266"/>
      <c r="L11" s="1266"/>
    </row>
    <row r="12" spans="1:12" ht="12.75" customHeight="1" x14ac:dyDescent="0.2">
      <c r="A12" s="1065">
        <v>1</v>
      </c>
      <c r="B12" s="1060">
        <v>2</v>
      </c>
      <c r="C12" s="1066">
        <v>3</v>
      </c>
      <c r="D12" s="1052">
        <v>4</v>
      </c>
      <c r="E12" s="1052">
        <v>5</v>
      </c>
      <c r="F12" s="1066">
        <v>6</v>
      </c>
      <c r="G12" s="1052">
        <v>7</v>
      </c>
      <c r="H12" s="1052">
        <v>8</v>
      </c>
      <c r="I12" s="1066">
        <v>9</v>
      </c>
      <c r="J12" s="1052">
        <v>10</v>
      </c>
      <c r="K12" s="1052">
        <v>11</v>
      </c>
      <c r="L12" s="1066">
        <v>12</v>
      </c>
    </row>
    <row r="13" spans="1:12" ht="21" customHeight="1" x14ac:dyDescent="0.3">
      <c r="A13" s="1061">
        <v>1</v>
      </c>
      <c r="B13" s="1073" t="s">
        <v>1146</v>
      </c>
      <c r="C13" s="1077"/>
      <c r="D13" s="1077"/>
      <c r="E13" s="1076">
        <v>0</v>
      </c>
      <c r="F13" s="1077">
        <v>23206500</v>
      </c>
      <c r="G13" s="1077">
        <v>2200</v>
      </c>
      <c r="H13" s="1077">
        <v>2200</v>
      </c>
      <c r="I13" s="1076">
        <v>0</v>
      </c>
      <c r="J13" s="1077">
        <v>47877423</v>
      </c>
      <c r="K13" s="1077">
        <f>J13+F13</f>
        <v>71083923</v>
      </c>
      <c r="L13" s="1064"/>
    </row>
    <row r="14" spans="1:12" ht="21" customHeight="1" x14ac:dyDescent="0.3">
      <c r="A14" s="1061">
        <v>2</v>
      </c>
      <c r="B14" s="1072" t="s">
        <v>1147</v>
      </c>
      <c r="C14" s="1077"/>
      <c r="D14" s="1077"/>
      <c r="E14" s="1076">
        <v>0</v>
      </c>
      <c r="F14" s="1077">
        <v>23189400</v>
      </c>
      <c r="G14" s="1077">
        <v>1694894</v>
      </c>
      <c r="H14" s="1077">
        <v>1694894</v>
      </c>
      <c r="I14" s="1076">
        <v>0</v>
      </c>
      <c r="J14" s="250">
        <v>61424613</v>
      </c>
      <c r="K14" s="1077">
        <f t="shared" ref="K14:K21" si="0">J14+F14</f>
        <v>84614013</v>
      </c>
      <c r="L14" s="1046"/>
    </row>
    <row r="15" spans="1:12" ht="21" customHeight="1" x14ac:dyDescent="0.3">
      <c r="A15" s="1061">
        <v>3</v>
      </c>
      <c r="B15" s="1072" t="s">
        <v>1148</v>
      </c>
      <c r="C15" s="1077">
        <v>23878800</v>
      </c>
      <c r="D15" s="1077">
        <v>23878800</v>
      </c>
      <c r="E15" s="1076">
        <v>0</v>
      </c>
      <c r="F15" s="1077">
        <v>2135700</v>
      </c>
      <c r="G15" s="1077">
        <v>138677971</v>
      </c>
      <c r="H15" s="1077">
        <f>162556771-C15</f>
        <v>138677971</v>
      </c>
      <c r="I15" s="1076">
        <v>0</v>
      </c>
      <c r="J15" s="250">
        <v>14174339</v>
      </c>
      <c r="K15" s="1077">
        <f t="shared" si="0"/>
        <v>16310039</v>
      </c>
      <c r="L15" s="1046"/>
    </row>
    <row r="16" spans="1:12" ht="21" customHeight="1" x14ac:dyDescent="0.3">
      <c r="A16" s="1061">
        <v>4</v>
      </c>
      <c r="B16" s="1072" t="s">
        <v>1149</v>
      </c>
      <c r="C16" s="1077">
        <v>23189400</v>
      </c>
      <c r="D16" s="1077">
        <v>23189400</v>
      </c>
      <c r="E16" s="1076">
        <v>0</v>
      </c>
      <c r="F16" s="1077">
        <v>23207400</v>
      </c>
      <c r="G16" s="1077">
        <v>79073678</v>
      </c>
      <c r="H16" s="1077">
        <f>102263078-C16</f>
        <v>79073678</v>
      </c>
      <c r="I16" s="1076">
        <v>0</v>
      </c>
      <c r="J16" s="250">
        <v>72310024</v>
      </c>
      <c r="K16" s="1077">
        <f t="shared" si="0"/>
        <v>95517424</v>
      </c>
      <c r="L16" s="1046"/>
    </row>
    <row r="17" spans="1:12" ht="21" customHeight="1" x14ac:dyDescent="0.3">
      <c r="A17" s="1061">
        <v>5</v>
      </c>
      <c r="B17" s="1072" t="s">
        <v>1150</v>
      </c>
      <c r="C17" s="1077"/>
      <c r="D17" s="1077"/>
      <c r="E17" s="1076">
        <v>0</v>
      </c>
      <c r="F17" s="1077">
        <v>23209200</v>
      </c>
      <c r="G17" s="1077">
        <v>612979</v>
      </c>
      <c r="H17" s="1077">
        <v>612979</v>
      </c>
      <c r="I17" s="1076">
        <v>0</v>
      </c>
      <c r="J17" s="250">
        <v>72299572</v>
      </c>
      <c r="K17" s="1077">
        <f t="shared" si="0"/>
        <v>95508772</v>
      </c>
      <c r="L17" s="1046"/>
    </row>
    <row r="18" spans="1:12" ht="21" customHeight="1" x14ac:dyDescent="0.3">
      <c r="A18" s="1061">
        <v>6</v>
      </c>
      <c r="B18" s="1072" t="s">
        <v>1151</v>
      </c>
      <c r="C18" s="1077"/>
      <c r="D18" s="1077"/>
      <c r="E18" s="1076">
        <v>0</v>
      </c>
      <c r="F18" s="1077">
        <v>23221800</v>
      </c>
      <c r="G18" s="1077">
        <v>14933031</v>
      </c>
      <c r="H18" s="1077">
        <v>14933031</v>
      </c>
      <c r="I18" s="1076">
        <v>0</v>
      </c>
      <c r="J18" s="250">
        <v>76191278</v>
      </c>
      <c r="K18" s="1077">
        <f t="shared" si="0"/>
        <v>99413078</v>
      </c>
      <c r="L18" s="1046"/>
    </row>
    <row r="19" spans="1:12" ht="21" customHeight="1" x14ac:dyDescent="0.3">
      <c r="A19" s="1061">
        <v>7</v>
      </c>
      <c r="B19" s="1072" t="s">
        <v>1152</v>
      </c>
      <c r="C19" s="1077">
        <v>46418400</v>
      </c>
      <c r="D19" s="1077">
        <v>46418400</v>
      </c>
      <c r="E19" s="1076">
        <v>0</v>
      </c>
      <c r="F19" s="1077">
        <v>23228100</v>
      </c>
      <c r="G19" s="1077">
        <v>105904230</v>
      </c>
      <c r="H19" s="1077">
        <f>152322630-C19</f>
        <v>105904230</v>
      </c>
      <c r="I19" s="1076">
        <v>0</v>
      </c>
      <c r="J19" s="250">
        <v>57602558</v>
      </c>
      <c r="K19" s="1077">
        <f t="shared" si="0"/>
        <v>80830658</v>
      </c>
      <c r="L19" s="1046"/>
    </row>
    <row r="20" spans="1:12" ht="21" customHeight="1" x14ac:dyDescent="0.3">
      <c r="A20" s="1061">
        <v>8</v>
      </c>
      <c r="B20" s="1072" t="s">
        <v>1153</v>
      </c>
      <c r="C20" s="1077"/>
      <c r="D20" s="1077"/>
      <c r="E20" s="1076">
        <v>0</v>
      </c>
      <c r="F20" s="1077">
        <v>23229000</v>
      </c>
      <c r="G20" s="1077">
        <v>750250</v>
      </c>
      <c r="H20" s="1077">
        <v>750250</v>
      </c>
      <c r="I20" s="1076">
        <v>0</v>
      </c>
      <c r="J20" s="250">
        <v>68469724</v>
      </c>
      <c r="K20" s="1077">
        <f t="shared" si="0"/>
        <v>91698724</v>
      </c>
      <c r="L20" s="1046"/>
    </row>
    <row r="21" spans="1:12" ht="21" customHeight="1" x14ac:dyDescent="0.3">
      <c r="A21" s="1061">
        <v>9</v>
      </c>
      <c r="B21" s="1072" t="s">
        <v>1154</v>
      </c>
      <c r="C21" s="1077">
        <v>23221800</v>
      </c>
      <c r="D21" s="1077">
        <v>23221800</v>
      </c>
      <c r="E21" s="1076">
        <v>0</v>
      </c>
      <c r="F21" s="1077">
        <v>23231700</v>
      </c>
      <c r="G21" s="1077">
        <v>74562366</v>
      </c>
      <c r="H21" s="1077">
        <f>97784166-C21</f>
        <v>74562366</v>
      </c>
      <c r="I21" s="1076">
        <v>0</v>
      </c>
      <c r="J21" s="250">
        <v>71779760</v>
      </c>
      <c r="K21" s="1077">
        <f t="shared" si="0"/>
        <v>95011460</v>
      </c>
      <c r="L21" s="1046"/>
    </row>
    <row r="22" spans="1:12" ht="21" customHeight="1" x14ac:dyDescent="0.3">
      <c r="A22" s="1063" t="s">
        <v>18</v>
      </c>
      <c r="B22" s="1062"/>
      <c r="C22" s="1075">
        <f t="shared" ref="C22:K22" si="1">SUM(C13:C21)</f>
        <v>116708400</v>
      </c>
      <c r="D22" s="1075">
        <f t="shared" si="1"/>
        <v>116708400</v>
      </c>
      <c r="E22" s="1074">
        <f t="shared" si="1"/>
        <v>0</v>
      </c>
      <c r="F22" s="1075">
        <f t="shared" si="1"/>
        <v>187858800</v>
      </c>
      <c r="G22" s="1075">
        <f t="shared" si="1"/>
        <v>416211599</v>
      </c>
      <c r="H22" s="1075">
        <f t="shared" si="1"/>
        <v>416211599</v>
      </c>
      <c r="I22" s="1074">
        <f t="shared" si="1"/>
        <v>0</v>
      </c>
      <c r="J22" s="1074">
        <f t="shared" si="1"/>
        <v>542129291</v>
      </c>
      <c r="K22" s="1074">
        <f t="shared" si="1"/>
        <v>729988091</v>
      </c>
      <c r="L22" s="1046"/>
    </row>
    <row r="23" spans="1:12" ht="6.75" customHeight="1" x14ac:dyDescent="0.2"/>
    <row r="24" spans="1:12" ht="15" x14ac:dyDescent="0.25">
      <c r="A24" s="1053" t="s">
        <v>1155</v>
      </c>
      <c r="B24" s="1047"/>
      <c r="C24" s="1047"/>
      <c r="D24" s="1047"/>
      <c r="E24" s="1047"/>
      <c r="F24" s="1047"/>
      <c r="G24" s="1047"/>
      <c r="H24" s="1047"/>
      <c r="I24" s="1047"/>
      <c r="J24" s="1047"/>
      <c r="K24" s="1045"/>
      <c r="L24" s="1045"/>
    </row>
    <row r="25" spans="1:12" x14ac:dyDescent="0.2">
      <c r="A25" s="1270" t="s">
        <v>1156</v>
      </c>
      <c r="B25" s="1270"/>
      <c r="C25" s="1270"/>
      <c r="D25" s="1270"/>
      <c r="E25" s="1270"/>
      <c r="F25" s="1270"/>
      <c r="G25" s="1270"/>
      <c r="H25" s="1270"/>
      <c r="I25" s="1270"/>
      <c r="J25" s="1270"/>
      <c r="K25" s="1045"/>
      <c r="L25" s="1045"/>
    </row>
    <row r="26" spans="1:12" x14ac:dyDescent="0.2">
      <c r="A26" s="1270" t="s">
        <v>1157</v>
      </c>
      <c r="B26" s="1270"/>
      <c r="C26" s="1270"/>
      <c r="D26" s="1270"/>
      <c r="E26" s="1054"/>
      <c r="F26" s="1054"/>
      <c r="G26" s="1054"/>
      <c r="H26" s="1054"/>
      <c r="I26" s="1054"/>
      <c r="J26" s="1054"/>
      <c r="K26" s="1045"/>
      <c r="L26" s="1045"/>
    </row>
    <row r="27" spans="1:12" x14ac:dyDescent="0.2">
      <c r="A27" s="1270" t="s">
        <v>1158</v>
      </c>
      <c r="B27" s="1270"/>
      <c r="C27" s="1270"/>
      <c r="D27" s="1270"/>
      <c r="E27" s="1270"/>
      <c r="F27" s="1270"/>
      <c r="G27" s="1270"/>
      <c r="H27" s="1270"/>
      <c r="I27" s="1270"/>
      <c r="J27" s="1270"/>
      <c r="K27" s="1045"/>
      <c r="L27" s="1045"/>
    </row>
    <row r="28" spans="1:12" x14ac:dyDescent="0.2">
      <c r="A28" s="1271"/>
      <c r="B28" s="1272"/>
      <c r="C28" s="1272"/>
      <c r="D28" s="1272"/>
      <c r="E28" s="1272"/>
      <c r="F28" s="1272"/>
      <c r="G28" s="1272"/>
      <c r="H28" s="1272"/>
      <c r="I28" s="1270"/>
      <c r="J28" s="1270"/>
      <c r="K28" s="1045"/>
      <c r="L28" s="1045"/>
    </row>
    <row r="29" spans="1:12" x14ac:dyDescent="0.2">
      <c r="A29" s="1055"/>
      <c r="B29" s="1056"/>
      <c r="C29" s="1056"/>
      <c r="D29" s="1056"/>
      <c r="E29" s="1056"/>
      <c r="F29" s="1056"/>
      <c r="G29" s="1056"/>
      <c r="H29" s="1056"/>
      <c r="I29" s="1055"/>
      <c r="J29" s="1055"/>
      <c r="K29" s="1045"/>
      <c r="L29" s="1045"/>
    </row>
    <row r="30" spans="1:12" x14ac:dyDescent="0.2">
      <c r="A30" s="1055"/>
      <c r="B30" s="1056"/>
      <c r="C30" s="1056"/>
      <c r="D30" s="1056"/>
      <c r="E30" s="1056"/>
      <c r="F30" s="1056"/>
      <c r="G30" s="1056"/>
      <c r="H30" s="1056"/>
      <c r="I30" s="1055"/>
      <c r="J30" s="1216" t="s">
        <v>12</v>
      </c>
      <c r="K30" s="1216"/>
      <c r="L30" s="1045"/>
    </row>
    <row r="31" spans="1:12" x14ac:dyDescent="0.2">
      <c r="A31" s="1057"/>
      <c r="B31" s="1057"/>
      <c r="C31" s="1057"/>
      <c r="D31" s="1057"/>
      <c r="E31" s="1057"/>
      <c r="F31" s="1045"/>
      <c r="G31" s="1045"/>
      <c r="H31" s="1045"/>
      <c r="I31" s="1267" t="s">
        <v>13</v>
      </c>
      <c r="J31" s="1267"/>
      <c r="K31" s="1267"/>
      <c r="L31" s="1045"/>
    </row>
    <row r="32" spans="1:12" x14ac:dyDescent="0.2">
      <c r="A32" s="1057"/>
      <c r="B32" s="1057"/>
      <c r="C32" s="1057"/>
      <c r="D32" s="1057"/>
      <c r="E32" s="1057"/>
      <c r="F32" s="1045"/>
      <c r="G32" s="1045"/>
      <c r="H32" s="1045"/>
      <c r="I32" s="1268" t="s">
        <v>87</v>
      </c>
      <c r="J32" s="1268"/>
      <c r="K32" s="1268"/>
    </row>
    <row r="33" spans="1:11" x14ac:dyDescent="0.2">
      <c r="A33" s="1057" t="s">
        <v>11</v>
      </c>
      <c r="B33" s="1045"/>
      <c r="C33" s="1057"/>
      <c r="D33" s="1057"/>
      <c r="E33" s="1057"/>
      <c r="F33" s="1045"/>
      <c r="G33" s="1045"/>
      <c r="H33" s="1045"/>
      <c r="I33" s="1269" t="s">
        <v>84</v>
      </c>
      <c r="J33" s="1269"/>
      <c r="K33" s="1058"/>
    </row>
  </sheetData>
  <mergeCells count="24">
    <mergeCell ref="I31:K31"/>
    <mergeCell ref="I32:K32"/>
    <mergeCell ref="I33:J33"/>
    <mergeCell ref="A25:J25"/>
    <mergeCell ref="A26:D26"/>
    <mergeCell ref="A27:D27"/>
    <mergeCell ref="E27:H27"/>
    <mergeCell ref="I27:J27"/>
    <mergeCell ref="A28:H28"/>
    <mergeCell ref="I28:J28"/>
    <mergeCell ref="J30:K30"/>
    <mergeCell ref="J9:L9"/>
    <mergeCell ref="A10:A11"/>
    <mergeCell ref="B10:B11"/>
    <mergeCell ref="C10:F10"/>
    <mergeCell ref="G10:J10"/>
    <mergeCell ref="K10:K11"/>
    <mergeCell ref="L10:L11"/>
    <mergeCell ref="A8:C8"/>
    <mergeCell ref="A1:K1"/>
    <mergeCell ref="A2:L2"/>
    <mergeCell ref="A4:L4"/>
    <mergeCell ref="A7:C7"/>
    <mergeCell ref="K7:L7"/>
  </mergeCells>
  <pageMargins left="0.26" right="0.15" top="0.32" bottom="0.22" header="0.2" footer="0.16"/>
  <pageSetup paperSize="9" scale="87"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0"/>
  <sheetViews>
    <sheetView view="pageBreakPreview" topLeftCell="A11" zoomScale="89" zoomScaleSheetLayoutView="89" workbookViewId="0">
      <selection activeCell="F23" sqref="F23"/>
    </sheetView>
  </sheetViews>
  <sheetFormatPr defaultColWidth="8.85546875" defaultRowHeight="14.25" x14ac:dyDescent="0.2"/>
  <cols>
    <col min="1" max="1" width="8.5703125" style="884" customWidth="1"/>
    <col min="2" max="2" width="24.28515625" style="884" customWidth="1"/>
    <col min="3" max="3" width="12.42578125" style="884" customWidth="1"/>
    <col min="4" max="5" width="12.85546875" style="884" customWidth="1"/>
    <col min="6" max="6" width="16" style="884" customWidth="1"/>
    <col min="7" max="7" width="13" style="884" customWidth="1"/>
    <col min="8" max="8" width="11.42578125" style="884" customWidth="1"/>
    <col min="9" max="9" width="10.7109375" style="884" customWidth="1"/>
    <col min="10" max="10" width="14.5703125" style="884" customWidth="1"/>
    <col min="11" max="11" width="13.28515625" style="884" customWidth="1"/>
    <col min="12" max="12" width="17.28515625" style="884" customWidth="1"/>
    <col min="13" max="16384" width="8.85546875" style="884"/>
  </cols>
  <sheetData>
    <row r="1" spans="1:19" ht="15" x14ac:dyDescent="0.2">
      <c r="B1" s="885"/>
      <c r="C1" s="885"/>
      <c r="D1" s="885"/>
      <c r="E1" s="1677"/>
      <c r="F1" s="1677"/>
      <c r="G1" s="1677"/>
      <c r="H1" s="1677"/>
      <c r="I1" s="1677"/>
      <c r="J1" s="886"/>
      <c r="K1" s="1678" t="s">
        <v>674</v>
      </c>
      <c r="L1" s="1678"/>
    </row>
    <row r="2" spans="1:19" ht="15.75" x14ac:dyDescent="0.25">
      <c r="A2" s="1679" t="s">
        <v>0</v>
      </c>
      <c r="B2" s="1679"/>
      <c r="C2" s="1679"/>
      <c r="D2" s="1679"/>
      <c r="E2" s="1679"/>
      <c r="F2" s="1679"/>
      <c r="G2" s="1679"/>
      <c r="H2" s="1679"/>
      <c r="I2" s="1679"/>
      <c r="J2" s="1679"/>
      <c r="K2" s="1679"/>
      <c r="L2" s="1679"/>
    </row>
    <row r="3" spans="1:19" ht="15.75" x14ac:dyDescent="0.25">
      <c r="A3" s="1679" t="s">
        <v>985</v>
      </c>
      <c r="B3" s="1679"/>
      <c r="C3" s="1679"/>
      <c r="D3" s="1679"/>
      <c r="E3" s="1679"/>
      <c r="F3" s="1679"/>
      <c r="G3" s="1679"/>
      <c r="H3" s="1679"/>
      <c r="I3" s="1679"/>
      <c r="J3" s="1679"/>
      <c r="K3" s="1679"/>
      <c r="L3" s="1679"/>
    </row>
    <row r="4" spans="1:19" s="887" customFormat="1" ht="15.6" customHeight="1" x14ac:dyDescent="0.25">
      <c r="A4" s="1680" t="s">
        <v>1043</v>
      </c>
      <c r="B4" s="1680"/>
      <c r="C4" s="1680"/>
      <c r="D4" s="1680"/>
      <c r="E4" s="1680"/>
      <c r="F4" s="1680"/>
      <c r="G4" s="1680"/>
      <c r="H4" s="1680"/>
      <c r="I4" s="1680"/>
      <c r="J4" s="1680"/>
      <c r="K4" s="1680"/>
      <c r="L4" s="1680"/>
    </row>
    <row r="5" spans="1:19" ht="15" x14ac:dyDescent="0.25">
      <c r="A5" s="1676" t="s">
        <v>452</v>
      </c>
      <c r="B5" s="1676"/>
      <c r="G5" s="888"/>
      <c r="H5" s="888"/>
    </row>
    <row r="6" spans="1:19" ht="18.75" customHeight="1" x14ac:dyDescent="0.2">
      <c r="A6" s="1681" t="s">
        <v>113</v>
      </c>
      <c r="B6" s="1684" t="s">
        <v>3</v>
      </c>
      <c r="C6" s="1687" t="s">
        <v>26</v>
      </c>
      <c r="D6" s="1687"/>
      <c r="E6" s="1687"/>
      <c r="F6" s="1687"/>
      <c r="G6" s="1687" t="s">
        <v>27</v>
      </c>
      <c r="H6" s="1687"/>
      <c r="I6" s="1687"/>
      <c r="J6" s="1687"/>
      <c r="K6" s="1684" t="s">
        <v>207</v>
      </c>
      <c r="L6" s="1684" t="s">
        <v>941</v>
      </c>
    </row>
    <row r="7" spans="1:19" ht="31.15" customHeight="1" x14ac:dyDescent="0.2">
      <c r="A7" s="1682"/>
      <c r="B7" s="1685"/>
      <c r="C7" s="1688" t="s">
        <v>262</v>
      </c>
      <c r="D7" s="1684" t="s">
        <v>509</v>
      </c>
      <c r="E7" s="1688" t="s">
        <v>101</v>
      </c>
      <c r="F7" s="1688"/>
      <c r="G7" s="1688" t="s">
        <v>262</v>
      </c>
      <c r="H7" s="1688" t="s">
        <v>509</v>
      </c>
      <c r="I7" s="1688" t="s">
        <v>101</v>
      </c>
      <c r="J7" s="1688"/>
      <c r="K7" s="1685"/>
      <c r="L7" s="1685"/>
    </row>
    <row r="8" spans="1:19" ht="63" customHeight="1" x14ac:dyDescent="0.2">
      <c r="A8" s="1683"/>
      <c r="B8" s="1686"/>
      <c r="C8" s="1688"/>
      <c r="D8" s="1685"/>
      <c r="E8" s="931" t="s">
        <v>1061</v>
      </c>
      <c r="F8" s="889" t="s">
        <v>510</v>
      </c>
      <c r="G8" s="1688"/>
      <c r="H8" s="1688"/>
      <c r="I8" s="931" t="s">
        <v>1061</v>
      </c>
      <c r="J8" s="890" t="s">
        <v>152</v>
      </c>
      <c r="K8" s="1686"/>
      <c r="L8" s="1686"/>
    </row>
    <row r="9" spans="1:19" x14ac:dyDescent="0.2">
      <c r="A9" s="891">
        <v>1</v>
      </c>
      <c r="B9" s="892">
        <v>2</v>
      </c>
      <c r="C9" s="891">
        <v>3</v>
      </c>
      <c r="D9" s="893">
        <v>4</v>
      </c>
      <c r="E9" s="894">
        <v>5</v>
      </c>
      <c r="F9" s="893">
        <v>6</v>
      </c>
      <c r="G9" s="894">
        <v>7</v>
      </c>
      <c r="H9" s="893">
        <v>8</v>
      </c>
      <c r="I9" s="894">
        <v>9</v>
      </c>
      <c r="J9" s="892">
        <v>10</v>
      </c>
      <c r="K9" s="891">
        <v>11</v>
      </c>
      <c r="L9" s="892">
        <v>12</v>
      </c>
      <c r="N9" s="895"/>
      <c r="O9" s="895"/>
    </row>
    <row r="10" spans="1:19" s="901" customFormat="1" ht="24.95" customHeight="1" x14ac:dyDescent="0.2">
      <c r="A10" s="755">
        <v>1</v>
      </c>
      <c r="B10" s="896" t="s">
        <v>382</v>
      </c>
      <c r="C10" s="897">
        <v>21933</v>
      </c>
      <c r="D10" s="897">
        <v>1725</v>
      </c>
      <c r="E10" s="898">
        <v>1498</v>
      </c>
      <c r="F10" s="898">
        <v>1725</v>
      </c>
      <c r="G10" s="897">
        <v>19294</v>
      </c>
      <c r="H10" s="897">
        <v>923</v>
      </c>
      <c r="I10" s="898">
        <v>804</v>
      </c>
      <c r="J10" s="898">
        <v>923</v>
      </c>
      <c r="K10" s="899">
        <f>F10+J10</f>
        <v>2648</v>
      </c>
      <c r="L10" s="900">
        <f>K10*10*900/100000</f>
        <v>238.32</v>
      </c>
      <c r="M10" s="884"/>
      <c r="N10" s="895"/>
      <c r="O10" s="895"/>
      <c r="P10" s="895"/>
      <c r="Q10" s="895"/>
      <c r="R10" s="895"/>
      <c r="S10" s="895"/>
    </row>
    <row r="11" spans="1:19" ht="24.95" customHeight="1" x14ac:dyDescent="0.2">
      <c r="A11" s="755">
        <v>2</v>
      </c>
      <c r="B11" s="896" t="s">
        <v>383</v>
      </c>
      <c r="C11" s="897">
        <v>11181</v>
      </c>
      <c r="D11" s="897">
        <v>803</v>
      </c>
      <c r="E11" s="898">
        <v>717</v>
      </c>
      <c r="F11" s="898">
        <v>803</v>
      </c>
      <c r="G11" s="897">
        <v>9380</v>
      </c>
      <c r="H11" s="897">
        <v>408</v>
      </c>
      <c r="I11" s="898">
        <v>367</v>
      </c>
      <c r="J11" s="898">
        <v>408</v>
      </c>
      <c r="K11" s="899">
        <f t="shared" ref="K11:K22" si="0">F11+J11</f>
        <v>1211</v>
      </c>
      <c r="L11" s="900">
        <f t="shared" ref="L11:L22" si="1">K11*10*900/100000</f>
        <v>108.99</v>
      </c>
    </row>
    <row r="12" spans="1:19" ht="24.95" customHeight="1" x14ac:dyDescent="0.2">
      <c r="A12" s="755">
        <v>3</v>
      </c>
      <c r="B12" s="896" t="s">
        <v>384</v>
      </c>
      <c r="C12" s="897">
        <v>19521</v>
      </c>
      <c r="D12" s="897">
        <v>1367</v>
      </c>
      <c r="E12" s="899">
        <v>1171</v>
      </c>
      <c r="F12" s="899">
        <v>1367</v>
      </c>
      <c r="G12" s="897">
        <v>14047</v>
      </c>
      <c r="H12" s="897">
        <v>736</v>
      </c>
      <c r="I12" s="899">
        <v>650</v>
      </c>
      <c r="J12" s="899">
        <v>736</v>
      </c>
      <c r="K12" s="899">
        <f t="shared" si="0"/>
        <v>2103</v>
      </c>
      <c r="L12" s="900">
        <f t="shared" si="1"/>
        <v>189.27</v>
      </c>
    </row>
    <row r="13" spans="1:19" ht="24.95" customHeight="1" x14ac:dyDescent="0.2">
      <c r="A13" s="755">
        <v>4</v>
      </c>
      <c r="B13" s="896" t="s">
        <v>385</v>
      </c>
      <c r="C13" s="897">
        <v>12069</v>
      </c>
      <c r="D13" s="897">
        <v>745</v>
      </c>
      <c r="E13" s="899">
        <v>655</v>
      </c>
      <c r="F13" s="899">
        <v>745</v>
      </c>
      <c r="G13" s="897">
        <v>9530</v>
      </c>
      <c r="H13" s="897">
        <v>406</v>
      </c>
      <c r="I13" s="899">
        <v>363</v>
      </c>
      <c r="J13" s="899">
        <v>406</v>
      </c>
      <c r="K13" s="899">
        <f t="shared" si="0"/>
        <v>1151</v>
      </c>
      <c r="L13" s="900">
        <f t="shared" si="1"/>
        <v>103.59</v>
      </c>
    </row>
    <row r="14" spans="1:19" ht="24.95" customHeight="1" x14ac:dyDescent="0.2">
      <c r="A14" s="755">
        <v>5</v>
      </c>
      <c r="B14" s="902" t="s">
        <v>386</v>
      </c>
      <c r="C14" s="897">
        <v>42785</v>
      </c>
      <c r="D14" s="897">
        <v>1675</v>
      </c>
      <c r="E14" s="899">
        <v>1456</v>
      </c>
      <c r="F14" s="899">
        <v>1675</v>
      </c>
      <c r="G14" s="897">
        <v>30482</v>
      </c>
      <c r="H14" s="897">
        <v>1024</v>
      </c>
      <c r="I14" s="899">
        <v>906</v>
      </c>
      <c r="J14" s="899">
        <v>1024</v>
      </c>
      <c r="K14" s="899">
        <f t="shared" si="0"/>
        <v>2699</v>
      </c>
      <c r="L14" s="900">
        <f t="shared" si="1"/>
        <v>242.91</v>
      </c>
    </row>
    <row r="15" spans="1:19" ht="24.95" customHeight="1" x14ac:dyDescent="0.2">
      <c r="A15" s="755">
        <v>6</v>
      </c>
      <c r="B15" s="896" t="s">
        <v>387</v>
      </c>
      <c r="C15" s="897">
        <v>101223</v>
      </c>
      <c r="D15" s="897">
        <v>1822</v>
      </c>
      <c r="E15" s="899">
        <v>1643</v>
      </c>
      <c r="F15" s="899">
        <v>1822</v>
      </c>
      <c r="G15" s="897">
        <v>51815</v>
      </c>
      <c r="H15" s="897">
        <v>908</v>
      </c>
      <c r="I15" s="899">
        <v>824</v>
      </c>
      <c r="J15" s="899">
        <v>908</v>
      </c>
      <c r="K15" s="899">
        <f t="shared" si="0"/>
        <v>2730</v>
      </c>
      <c r="L15" s="900">
        <f t="shared" si="1"/>
        <v>245.7</v>
      </c>
    </row>
    <row r="16" spans="1:19" ht="24.95" customHeight="1" x14ac:dyDescent="0.2">
      <c r="A16" s="755">
        <v>7</v>
      </c>
      <c r="B16" s="902" t="s">
        <v>388</v>
      </c>
      <c r="C16" s="897">
        <v>32241</v>
      </c>
      <c r="D16" s="897">
        <v>1592</v>
      </c>
      <c r="E16" s="899">
        <v>1414</v>
      </c>
      <c r="F16" s="899">
        <v>1592</v>
      </c>
      <c r="G16" s="897">
        <v>27459</v>
      </c>
      <c r="H16" s="897">
        <v>912</v>
      </c>
      <c r="I16" s="899">
        <v>820</v>
      </c>
      <c r="J16" s="899">
        <v>912</v>
      </c>
      <c r="K16" s="899">
        <f t="shared" si="0"/>
        <v>2504</v>
      </c>
      <c r="L16" s="900">
        <f t="shared" si="1"/>
        <v>225.36</v>
      </c>
    </row>
    <row r="17" spans="1:19" ht="24.95" customHeight="1" x14ac:dyDescent="0.2">
      <c r="A17" s="755">
        <v>8</v>
      </c>
      <c r="B17" s="896" t="s">
        <v>389</v>
      </c>
      <c r="C17" s="897">
        <v>21674</v>
      </c>
      <c r="D17" s="897">
        <v>1895</v>
      </c>
      <c r="E17" s="899">
        <v>1658</v>
      </c>
      <c r="F17" s="899">
        <v>1895</v>
      </c>
      <c r="G17" s="897">
        <v>18950</v>
      </c>
      <c r="H17" s="897">
        <v>1126</v>
      </c>
      <c r="I17" s="899">
        <v>964</v>
      </c>
      <c r="J17" s="899">
        <v>1126</v>
      </c>
      <c r="K17" s="899">
        <f t="shared" si="0"/>
        <v>3021</v>
      </c>
      <c r="L17" s="900">
        <f t="shared" si="1"/>
        <v>271.89</v>
      </c>
    </row>
    <row r="18" spans="1:19" ht="24.95" customHeight="1" x14ac:dyDescent="0.2">
      <c r="A18" s="755">
        <v>9</v>
      </c>
      <c r="B18" s="896" t="s">
        <v>390</v>
      </c>
      <c r="C18" s="897">
        <v>17330</v>
      </c>
      <c r="D18" s="897">
        <v>1431</v>
      </c>
      <c r="E18" s="899">
        <v>1252</v>
      </c>
      <c r="F18" s="899">
        <v>1431</v>
      </c>
      <c r="G18" s="897">
        <v>14095</v>
      </c>
      <c r="H18" s="897">
        <v>756</v>
      </c>
      <c r="I18" s="899">
        <v>673</v>
      </c>
      <c r="J18" s="899">
        <v>756</v>
      </c>
      <c r="K18" s="899">
        <f t="shared" si="0"/>
        <v>2187</v>
      </c>
      <c r="L18" s="900">
        <f t="shared" si="1"/>
        <v>196.83</v>
      </c>
    </row>
    <row r="19" spans="1:19" ht="24.95" customHeight="1" x14ac:dyDescent="0.2">
      <c r="A19" s="755">
        <v>10</v>
      </c>
      <c r="B19" s="896" t="s">
        <v>391</v>
      </c>
      <c r="C19" s="897">
        <v>11916</v>
      </c>
      <c r="D19" s="897">
        <v>767</v>
      </c>
      <c r="E19" s="899">
        <v>684</v>
      </c>
      <c r="F19" s="899">
        <v>767</v>
      </c>
      <c r="G19" s="897">
        <v>10123</v>
      </c>
      <c r="H19" s="897">
        <v>469</v>
      </c>
      <c r="I19" s="899">
        <v>411</v>
      </c>
      <c r="J19" s="899">
        <v>469</v>
      </c>
      <c r="K19" s="899">
        <f t="shared" si="0"/>
        <v>1236</v>
      </c>
      <c r="L19" s="900">
        <f t="shared" si="1"/>
        <v>111.24</v>
      </c>
    </row>
    <row r="20" spans="1:19" ht="24.95" customHeight="1" x14ac:dyDescent="0.2">
      <c r="A20" s="755">
        <v>11</v>
      </c>
      <c r="B20" s="896" t="s">
        <v>392</v>
      </c>
      <c r="C20" s="897">
        <v>27244</v>
      </c>
      <c r="D20" s="897">
        <v>1907</v>
      </c>
      <c r="E20" s="899">
        <v>1688</v>
      </c>
      <c r="F20" s="899">
        <v>1907</v>
      </c>
      <c r="G20" s="897">
        <v>22546</v>
      </c>
      <c r="H20" s="897">
        <v>1084</v>
      </c>
      <c r="I20" s="899">
        <v>970</v>
      </c>
      <c r="J20" s="899">
        <v>1084</v>
      </c>
      <c r="K20" s="899">
        <f t="shared" si="0"/>
        <v>2991</v>
      </c>
      <c r="L20" s="900">
        <f t="shared" si="1"/>
        <v>269.19</v>
      </c>
    </row>
    <row r="21" spans="1:19" ht="24.95" customHeight="1" x14ac:dyDescent="0.2">
      <c r="A21" s="755">
        <v>12</v>
      </c>
      <c r="B21" s="896" t="s">
        <v>393</v>
      </c>
      <c r="C21" s="897">
        <v>68466</v>
      </c>
      <c r="D21" s="897">
        <v>1961</v>
      </c>
      <c r="E21" s="899">
        <v>1756</v>
      </c>
      <c r="F21" s="899">
        <v>1961</v>
      </c>
      <c r="G21" s="897">
        <v>44591</v>
      </c>
      <c r="H21" s="897">
        <v>1101</v>
      </c>
      <c r="I21" s="899">
        <v>1025</v>
      </c>
      <c r="J21" s="899">
        <v>1101</v>
      </c>
      <c r="K21" s="899">
        <f t="shared" si="0"/>
        <v>3062</v>
      </c>
      <c r="L21" s="900">
        <f t="shared" si="1"/>
        <v>275.58</v>
      </c>
    </row>
    <row r="22" spans="1:19" ht="24.95" customHeight="1" x14ac:dyDescent="0.2">
      <c r="A22" s="755">
        <v>13</v>
      </c>
      <c r="B22" s="896" t="s">
        <v>394</v>
      </c>
      <c r="C22" s="897">
        <v>17307</v>
      </c>
      <c r="D22" s="897">
        <v>1087</v>
      </c>
      <c r="E22" s="899">
        <v>951</v>
      </c>
      <c r="F22" s="899">
        <v>1087</v>
      </c>
      <c r="G22" s="897">
        <v>12104</v>
      </c>
      <c r="H22" s="897">
        <v>557</v>
      </c>
      <c r="I22" s="899">
        <v>493</v>
      </c>
      <c r="J22" s="899">
        <v>557</v>
      </c>
      <c r="K22" s="899">
        <f t="shared" si="0"/>
        <v>1644</v>
      </c>
      <c r="L22" s="900">
        <f t="shared" si="1"/>
        <v>147.96</v>
      </c>
    </row>
    <row r="23" spans="1:19" s="906" customFormat="1" ht="24.95" customHeight="1" x14ac:dyDescent="0.2">
      <c r="A23" s="755" t="s">
        <v>18</v>
      </c>
      <c r="B23" s="755"/>
      <c r="C23" s="903">
        <f t="shared" ref="C23:L23" si="2">SUM(C10:C22)</f>
        <v>404890</v>
      </c>
      <c r="D23" s="903">
        <f t="shared" si="2"/>
        <v>18777</v>
      </c>
      <c r="E23" s="904">
        <f t="shared" si="2"/>
        <v>16543</v>
      </c>
      <c r="F23" s="904">
        <f t="shared" si="2"/>
        <v>18777</v>
      </c>
      <c r="G23" s="903">
        <f>SUM(G10:G22)</f>
        <v>284416</v>
      </c>
      <c r="H23" s="903">
        <f>SUM(H10:H22)</f>
        <v>10410</v>
      </c>
      <c r="I23" s="904">
        <f t="shared" si="2"/>
        <v>9270</v>
      </c>
      <c r="J23" s="904">
        <f t="shared" si="2"/>
        <v>10410</v>
      </c>
      <c r="K23" s="904">
        <f t="shared" si="2"/>
        <v>29187</v>
      </c>
      <c r="L23" s="905">
        <f t="shared" si="2"/>
        <v>2626.8299999999995</v>
      </c>
      <c r="M23" s="884"/>
      <c r="N23" s="884"/>
    </row>
    <row r="24" spans="1:19" ht="30.6" customHeight="1" x14ac:dyDescent="0.2">
      <c r="A24" s="1689" t="s">
        <v>121</v>
      </c>
      <c r="B24" s="1690"/>
      <c r="C24" s="1690"/>
      <c r="D24" s="1690"/>
      <c r="E24" s="1690"/>
      <c r="F24" s="1690"/>
      <c r="G24" s="1690"/>
      <c r="H24" s="1690"/>
      <c r="I24" s="1690"/>
      <c r="J24" s="1690"/>
      <c r="K24" s="1691"/>
      <c r="L24" s="1691"/>
    </row>
    <row r="25" spans="1:19" ht="30.6" customHeight="1" x14ac:dyDescent="0.2">
      <c r="A25" s="907"/>
      <c r="B25" s="908"/>
      <c r="C25" s="908"/>
      <c r="D25" s="908"/>
      <c r="E25" s="908"/>
      <c r="F25" s="908"/>
      <c r="G25" s="908"/>
      <c r="H25" s="908"/>
      <c r="I25" s="908"/>
      <c r="J25" s="908"/>
      <c r="K25" s="909"/>
      <c r="L25" s="909"/>
    </row>
    <row r="26" spans="1:19" x14ac:dyDescent="0.2">
      <c r="A26" s="910"/>
      <c r="B26" s="910"/>
      <c r="C26" s="910"/>
      <c r="D26" s="885"/>
      <c r="E26" s="885"/>
      <c r="F26" s="885"/>
      <c r="G26" s="885"/>
      <c r="H26" s="885"/>
      <c r="I26" s="885"/>
      <c r="J26" s="885"/>
      <c r="K26" s="885"/>
      <c r="L26" s="885"/>
      <c r="M26" s="885"/>
      <c r="N26" s="885"/>
      <c r="O26" s="885"/>
      <c r="P26" s="885"/>
      <c r="Q26" s="885"/>
      <c r="R26" s="885"/>
    </row>
    <row r="27" spans="1:19" s="885" customFormat="1" ht="15.75" customHeight="1" x14ac:dyDescent="0.2">
      <c r="A27" s="910" t="s">
        <v>11</v>
      </c>
      <c r="D27" s="910"/>
      <c r="E27" s="910"/>
      <c r="H27" s="910"/>
      <c r="I27" s="910"/>
      <c r="J27" s="910"/>
      <c r="K27" s="1692" t="s">
        <v>12</v>
      </c>
      <c r="L27" s="1692"/>
      <c r="M27" s="910"/>
      <c r="N27" s="910"/>
      <c r="O27" s="910"/>
      <c r="P27" s="910"/>
    </row>
    <row r="28" spans="1:19" s="885" customFormat="1" ht="13.15" customHeight="1" x14ac:dyDescent="0.2">
      <c r="G28" s="910"/>
      <c r="I28" s="911"/>
      <c r="J28" s="1677" t="s">
        <v>13</v>
      </c>
      <c r="K28" s="1677"/>
      <c r="L28" s="1677"/>
      <c r="M28" s="911"/>
      <c r="N28" s="911"/>
      <c r="O28" s="911"/>
      <c r="P28" s="911"/>
      <c r="Q28" s="911"/>
      <c r="R28" s="911"/>
      <c r="S28" s="912"/>
    </row>
    <row r="29" spans="1:19" s="885" customFormat="1" ht="12.75" customHeight="1" x14ac:dyDescent="0.2">
      <c r="H29" s="911"/>
      <c r="I29" s="1677" t="s">
        <v>87</v>
      </c>
      <c r="J29" s="1677"/>
      <c r="K29" s="1677"/>
      <c r="L29" s="1677"/>
      <c r="M29" s="911"/>
      <c r="N29" s="911"/>
      <c r="O29" s="911"/>
      <c r="P29" s="911"/>
      <c r="Q29" s="911"/>
      <c r="R29" s="911"/>
      <c r="S29" s="912"/>
    </row>
    <row r="30" spans="1:19" s="885" customFormat="1" ht="12.75" x14ac:dyDescent="0.2">
      <c r="A30" s="910"/>
      <c r="B30" s="910"/>
      <c r="H30" s="910"/>
      <c r="I30" s="910"/>
      <c r="J30" s="910"/>
      <c r="K30" s="910" t="s">
        <v>84</v>
      </c>
      <c r="L30" s="910"/>
      <c r="M30" s="910"/>
      <c r="Q30" s="910"/>
    </row>
  </sheetData>
  <mergeCells count="22">
    <mergeCell ref="I29:L29"/>
    <mergeCell ref="A6:A8"/>
    <mergeCell ref="B6:B8"/>
    <mergeCell ref="C6:F6"/>
    <mergeCell ref="G6:J6"/>
    <mergeCell ref="K6:K8"/>
    <mergeCell ref="L6:L8"/>
    <mergeCell ref="C7:C8"/>
    <mergeCell ref="D7:D8"/>
    <mergeCell ref="E7:F7"/>
    <mergeCell ref="G7:G8"/>
    <mergeCell ref="H7:H8"/>
    <mergeCell ref="I7:J7"/>
    <mergeCell ref="A24:L24"/>
    <mergeCell ref="K27:L27"/>
    <mergeCell ref="J28:L28"/>
    <mergeCell ref="A5:B5"/>
    <mergeCell ref="E1:I1"/>
    <mergeCell ref="K1:L1"/>
    <mergeCell ref="A2:L2"/>
    <mergeCell ref="A3:L3"/>
    <mergeCell ref="A4:L4"/>
  </mergeCells>
  <printOptions horizontalCentered="1"/>
  <pageMargins left="0.56000000000000005" right="0.31" top="0.23622047244094491" bottom="0" header="0.31496062992125984" footer="0.25"/>
  <pageSetup paperSize="9" scale="84"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IU38"/>
  <sheetViews>
    <sheetView view="pageBreakPreview" topLeftCell="A20" zoomScale="91" zoomScaleSheetLayoutView="91" workbookViewId="0">
      <selection activeCell="C27" sqref="C27"/>
    </sheetView>
  </sheetViews>
  <sheetFormatPr defaultRowHeight="12.75" x14ac:dyDescent="0.2"/>
  <cols>
    <col min="1" max="1" width="4.7109375" style="94" customWidth="1"/>
    <col min="2" max="2" width="22.7109375" style="94" customWidth="1"/>
    <col min="3" max="23" width="10.42578125" style="94" customWidth="1"/>
    <col min="24" max="24" width="9.42578125" style="94" bestFit="1" customWidth="1"/>
    <col min="25" max="16384" width="9.140625" style="94"/>
  </cols>
  <sheetData>
    <row r="1" spans="1:255" ht="15.75" x14ac:dyDescent="0.25">
      <c r="P1" s="177"/>
      <c r="Q1" s="177"/>
      <c r="R1" s="177"/>
      <c r="S1" s="177"/>
      <c r="U1" s="177"/>
      <c r="V1" s="1704" t="s">
        <v>675</v>
      </c>
      <c r="W1" s="1704"/>
    </row>
    <row r="2" spans="1:255" ht="15.75" x14ac:dyDescent="0.25">
      <c r="A2" s="1540" t="s">
        <v>0</v>
      </c>
      <c r="B2" s="1540"/>
      <c r="C2" s="1540"/>
      <c r="D2" s="1540"/>
      <c r="E2" s="1540"/>
      <c r="F2" s="1540"/>
      <c r="G2" s="1540"/>
      <c r="H2" s="1540"/>
      <c r="I2" s="1540"/>
      <c r="J2" s="1540"/>
      <c r="K2" s="1540"/>
      <c r="L2" s="1540"/>
      <c r="M2" s="1540"/>
      <c r="N2" s="1540"/>
      <c r="O2" s="1540"/>
      <c r="P2" s="1540"/>
      <c r="Q2" s="1540"/>
      <c r="R2" s="1540"/>
      <c r="S2" s="1540"/>
      <c r="T2" s="1540"/>
      <c r="U2" s="1540"/>
      <c r="V2" s="1540"/>
      <c r="W2" s="1540"/>
    </row>
    <row r="3" spans="1:255" ht="15.75" x14ac:dyDescent="0.25">
      <c r="A3" s="1540" t="s">
        <v>985</v>
      </c>
      <c r="B3" s="1540"/>
      <c r="C3" s="1540"/>
      <c r="D3" s="1540"/>
      <c r="E3" s="1540"/>
      <c r="F3" s="1540"/>
      <c r="G3" s="1540"/>
      <c r="H3" s="1540"/>
      <c r="I3" s="1540"/>
      <c r="J3" s="1540"/>
      <c r="K3" s="1540"/>
      <c r="L3" s="1540"/>
      <c r="M3" s="1540"/>
      <c r="N3" s="1540"/>
      <c r="O3" s="1540"/>
      <c r="P3" s="1540"/>
      <c r="Q3" s="1540"/>
      <c r="R3" s="1540"/>
      <c r="S3" s="1540"/>
      <c r="T3" s="1540"/>
      <c r="U3" s="1540"/>
      <c r="V3" s="1540"/>
      <c r="W3" s="1540"/>
    </row>
    <row r="4" spans="1:255" ht="18" x14ac:dyDescent="0.25">
      <c r="A4" s="1696" t="s">
        <v>1044</v>
      </c>
      <c r="B4" s="1696"/>
      <c r="C4" s="1696"/>
      <c r="D4" s="1696"/>
      <c r="E4" s="1696"/>
      <c r="F4" s="1696"/>
      <c r="G4" s="1696"/>
      <c r="H4" s="1696"/>
      <c r="I4" s="1696"/>
      <c r="J4" s="1696"/>
      <c r="K4" s="1696"/>
      <c r="L4" s="1696"/>
      <c r="M4" s="1696"/>
      <c r="N4" s="1696"/>
      <c r="O4" s="1696"/>
      <c r="P4" s="1696"/>
      <c r="Q4" s="1696"/>
      <c r="R4" s="1696"/>
      <c r="S4" s="1696"/>
      <c r="T4" s="1696"/>
      <c r="U4" s="1696"/>
      <c r="V4" s="1696"/>
      <c r="W4" s="1696"/>
    </row>
    <row r="5" spans="1:255" ht="15" x14ac:dyDescent="0.25">
      <c r="V5" s="1705" t="s">
        <v>579</v>
      </c>
      <c r="W5" s="1705"/>
    </row>
    <row r="6" spans="1:255" x14ac:dyDescent="0.2">
      <c r="A6" s="1206" t="s">
        <v>452</v>
      </c>
      <c r="B6" s="1206"/>
      <c r="C6" s="1206"/>
    </row>
    <row r="7" spans="1:255" ht="18.75" customHeight="1" x14ac:dyDescent="0.2">
      <c r="A7" s="1700" t="s">
        <v>2</v>
      </c>
      <c r="B7" s="1700" t="s">
        <v>114</v>
      </c>
      <c r="C7" s="1701" t="s">
        <v>26</v>
      </c>
      <c r="D7" s="1702"/>
      <c r="E7" s="1702"/>
      <c r="F7" s="1702"/>
      <c r="G7" s="1702"/>
      <c r="H7" s="1702"/>
      <c r="I7" s="1702"/>
      <c r="J7" s="1702"/>
      <c r="K7" s="1703"/>
      <c r="L7" s="1701" t="s">
        <v>27</v>
      </c>
      <c r="M7" s="1702"/>
      <c r="N7" s="1702"/>
      <c r="O7" s="1702"/>
      <c r="P7" s="1702"/>
      <c r="Q7" s="1702"/>
      <c r="R7" s="1702"/>
      <c r="S7" s="1702"/>
      <c r="T7" s="1703"/>
      <c r="U7" s="1700" t="s">
        <v>154</v>
      </c>
      <c r="V7" s="1700"/>
      <c r="W7" s="1700"/>
      <c r="Y7" s="95"/>
      <c r="Z7" s="95"/>
      <c r="AA7" s="95"/>
      <c r="AB7" s="95"/>
      <c r="AC7" s="96"/>
      <c r="AD7" s="97"/>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c r="IR7" s="95"/>
      <c r="IS7" s="95"/>
      <c r="IT7" s="95"/>
      <c r="IU7" s="95"/>
    </row>
    <row r="8" spans="1:255" ht="18.75" customHeight="1" x14ac:dyDescent="0.2">
      <c r="A8" s="1700"/>
      <c r="B8" s="1700"/>
      <c r="C8" s="1693" t="s">
        <v>187</v>
      </c>
      <c r="D8" s="1694"/>
      <c r="E8" s="1695"/>
      <c r="F8" s="1693" t="s">
        <v>188</v>
      </c>
      <c r="G8" s="1694"/>
      <c r="H8" s="1695"/>
      <c r="I8" s="1693" t="s">
        <v>18</v>
      </c>
      <c r="J8" s="1694"/>
      <c r="K8" s="1695"/>
      <c r="L8" s="1693" t="s">
        <v>187</v>
      </c>
      <c r="M8" s="1694"/>
      <c r="N8" s="1695"/>
      <c r="O8" s="1693" t="s">
        <v>188</v>
      </c>
      <c r="P8" s="1694"/>
      <c r="Q8" s="1695"/>
      <c r="R8" s="1693" t="s">
        <v>18</v>
      </c>
      <c r="S8" s="1694"/>
      <c r="T8" s="1695"/>
      <c r="U8" s="1700"/>
      <c r="V8" s="1700"/>
      <c r="W8" s="1700"/>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c r="IR8" s="95"/>
      <c r="IS8" s="95"/>
      <c r="IT8" s="95"/>
      <c r="IU8" s="95"/>
    </row>
    <row r="9" spans="1:255" ht="18.75" customHeight="1" x14ac:dyDescent="0.2">
      <c r="A9" s="252"/>
      <c r="B9" s="252"/>
      <c r="C9" s="253" t="s">
        <v>273</v>
      </c>
      <c r="D9" s="254" t="s">
        <v>43</v>
      </c>
      <c r="E9" s="255" t="s">
        <v>44</v>
      </c>
      <c r="F9" s="253" t="s">
        <v>273</v>
      </c>
      <c r="G9" s="254" t="s">
        <v>43</v>
      </c>
      <c r="H9" s="255" t="s">
        <v>44</v>
      </c>
      <c r="I9" s="253" t="s">
        <v>273</v>
      </c>
      <c r="J9" s="254" t="s">
        <v>43</v>
      </c>
      <c r="K9" s="255" t="s">
        <v>44</v>
      </c>
      <c r="L9" s="253" t="s">
        <v>273</v>
      </c>
      <c r="M9" s="254" t="s">
        <v>43</v>
      </c>
      <c r="N9" s="255" t="s">
        <v>44</v>
      </c>
      <c r="O9" s="253" t="s">
        <v>273</v>
      </c>
      <c r="P9" s="254" t="s">
        <v>43</v>
      </c>
      <c r="Q9" s="255" t="s">
        <v>44</v>
      </c>
      <c r="R9" s="253" t="s">
        <v>273</v>
      </c>
      <c r="S9" s="254" t="s">
        <v>43</v>
      </c>
      <c r="T9" s="255" t="s">
        <v>44</v>
      </c>
      <c r="U9" s="252" t="s">
        <v>273</v>
      </c>
      <c r="V9" s="252" t="s">
        <v>43</v>
      </c>
      <c r="W9" s="252" t="s">
        <v>44</v>
      </c>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c r="IR9" s="95"/>
      <c r="IS9" s="95"/>
      <c r="IT9" s="95"/>
      <c r="IU9" s="95"/>
    </row>
    <row r="10" spans="1:255" ht="18.75" customHeight="1" x14ac:dyDescent="0.2">
      <c r="A10" s="252">
        <v>1</v>
      </c>
      <c r="B10" s="252">
        <v>2</v>
      </c>
      <c r="C10" s="252">
        <v>3</v>
      </c>
      <c r="D10" s="252">
        <v>4</v>
      </c>
      <c r="E10" s="252">
        <v>5</v>
      </c>
      <c r="F10" s="252">
        <v>6</v>
      </c>
      <c r="G10" s="252">
        <v>7</v>
      </c>
      <c r="H10" s="252">
        <v>8</v>
      </c>
      <c r="I10" s="252">
        <v>9</v>
      </c>
      <c r="J10" s="252">
        <v>10</v>
      </c>
      <c r="K10" s="252">
        <v>11</v>
      </c>
      <c r="L10" s="252">
        <v>12</v>
      </c>
      <c r="M10" s="252">
        <v>13</v>
      </c>
      <c r="N10" s="252">
        <v>14</v>
      </c>
      <c r="O10" s="252">
        <v>15</v>
      </c>
      <c r="P10" s="252">
        <v>16</v>
      </c>
      <c r="Q10" s="252">
        <v>17</v>
      </c>
      <c r="R10" s="252">
        <v>18</v>
      </c>
      <c r="S10" s="252">
        <v>19</v>
      </c>
      <c r="T10" s="252">
        <v>20</v>
      </c>
      <c r="U10" s="252">
        <v>21</v>
      </c>
      <c r="V10" s="252">
        <v>22</v>
      </c>
      <c r="W10" s="252">
        <v>23</v>
      </c>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ht="26.25" customHeight="1" x14ac:dyDescent="0.2">
      <c r="A11" s="1697" t="s">
        <v>263</v>
      </c>
      <c r="B11" s="1698"/>
      <c r="C11" s="475"/>
      <c r="D11" s="475"/>
      <c r="E11" s="475"/>
      <c r="F11" s="475"/>
      <c r="G11" s="475"/>
      <c r="H11" s="475"/>
      <c r="I11" s="475"/>
      <c r="J11" s="475"/>
      <c r="K11" s="475"/>
      <c r="L11" s="475"/>
      <c r="M11" s="475"/>
      <c r="N11" s="475"/>
      <c r="O11" s="475"/>
      <c r="P11" s="475"/>
      <c r="Q11" s="475"/>
      <c r="R11" s="475"/>
      <c r="S11" s="475"/>
      <c r="T11" s="475"/>
      <c r="U11" s="476"/>
      <c r="V11" s="477"/>
      <c r="W11" s="477"/>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ht="39.950000000000003" customHeight="1" x14ac:dyDescent="0.2">
      <c r="A12" s="256">
        <v>1</v>
      </c>
      <c r="B12" s="256" t="s">
        <v>135</v>
      </c>
      <c r="C12" s="479">
        <v>216.91</v>
      </c>
      <c r="D12" s="479">
        <v>72.5</v>
      </c>
      <c r="E12" s="479">
        <v>9.1999999999999993</v>
      </c>
      <c r="F12" s="479">
        <v>0</v>
      </c>
      <c r="G12" s="479">
        <v>0</v>
      </c>
      <c r="H12" s="479">
        <v>0</v>
      </c>
      <c r="I12" s="479">
        <f t="shared" ref="I12" si="0">C12+F12</f>
        <v>216.91</v>
      </c>
      <c r="J12" s="479">
        <f t="shared" ref="J12" si="1">D12+G12</f>
        <v>72.5</v>
      </c>
      <c r="K12" s="479">
        <f t="shared" ref="K12" si="2">E12+H12</f>
        <v>9.1999999999999993</v>
      </c>
      <c r="L12" s="479">
        <v>229.29</v>
      </c>
      <c r="M12" s="479">
        <v>76.64</v>
      </c>
      <c r="N12" s="479">
        <v>9.7200000000000006</v>
      </c>
      <c r="O12" s="479">
        <v>0</v>
      </c>
      <c r="P12" s="479">
        <v>0</v>
      </c>
      <c r="Q12" s="479">
        <v>0</v>
      </c>
      <c r="R12" s="479">
        <f t="shared" ref="R12:R22" si="3">L12+O12</f>
        <v>229.29</v>
      </c>
      <c r="S12" s="479">
        <f t="shared" ref="S12:S22" si="4">M12+P12</f>
        <v>76.64</v>
      </c>
      <c r="T12" s="479">
        <f t="shared" ref="T12:T22" si="5">N12+Q12</f>
        <v>9.7200000000000006</v>
      </c>
      <c r="U12" s="479">
        <f>I12+R12</f>
        <v>446.2</v>
      </c>
      <c r="V12" s="479">
        <f t="shared" ref="V12:W12" si="6">J12+S12</f>
        <v>149.13999999999999</v>
      </c>
      <c r="W12" s="479">
        <f t="shared" si="6"/>
        <v>18.920000000000002</v>
      </c>
      <c r="X12" s="263"/>
    </row>
    <row r="13" spans="1:255" ht="39.950000000000003" customHeight="1" x14ac:dyDescent="0.2">
      <c r="A13" s="256">
        <v>2</v>
      </c>
      <c r="B13" s="838" t="s">
        <v>569</v>
      </c>
      <c r="C13" s="479">
        <v>2842.83</v>
      </c>
      <c r="D13" s="479">
        <v>950.22</v>
      </c>
      <c r="E13" s="479">
        <v>120.54</v>
      </c>
      <c r="F13" s="479">
        <v>317.44</v>
      </c>
      <c r="G13" s="479">
        <v>106.1</v>
      </c>
      <c r="H13" s="479">
        <v>13.46</v>
      </c>
      <c r="I13" s="479">
        <f t="shared" ref="I13:I27" si="7">C13+F13</f>
        <v>3160.27</v>
      </c>
      <c r="J13" s="479">
        <f t="shared" ref="J13:J27" si="8">D13+G13</f>
        <v>1056.32</v>
      </c>
      <c r="K13" s="479">
        <f t="shared" ref="K13:K27" si="9">E13+H13</f>
        <v>134</v>
      </c>
      <c r="L13" s="479">
        <v>3002.53</v>
      </c>
      <c r="M13" s="479">
        <v>1003.6</v>
      </c>
      <c r="N13" s="479">
        <v>127.31</v>
      </c>
      <c r="O13" s="479">
        <v>333.06</v>
      </c>
      <c r="P13" s="479">
        <v>111.33</v>
      </c>
      <c r="Q13" s="479">
        <v>14.12</v>
      </c>
      <c r="R13" s="479">
        <f t="shared" si="3"/>
        <v>3335.59</v>
      </c>
      <c r="S13" s="479">
        <f t="shared" si="4"/>
        <v>1114.93</v>
      </c>
      <c r="T13" s="479">
        <f t="shared" si="5"/>
        <v>141.43</v>
      </c>
      <c r="U13" s="479">
        <f t="shared" ref="U13:U27" si="10">I13+R13</f>
        <v>6495.8600000000006</v>
      </c>
      <c r="V13" s="479">
        <f t="shared" ref="V13:V27" si="11">J13+S13</f>
        <v>2171.25</v>
      </c>
      <c r="W13" s="479">
        <f t="shared" ref="W13:W27" si="12">K13+T13</f>
        <v>275.43</v>
      </c>
      <c r="X13" s="263"/>
    </row>
    <row r="14" spans="1:255" ht="39.950000000000003" customHeight="1" x14ac:dyDescent="0.2">
      <c r="A14" s="256">
        <v>3</v>
      </c>
      <c r="B14" s="838" t="s">
        <v>139</v>
      </c>
      <c r="C14" s="479">
        <v>1227.57</v>
      </c>
      <c r="D14" s="479">
        <v>410.32</v>
      </c>
      <c r="E14" s="479">
        <v>52.05</v>
      </c>
      <c r="F14" s="479">
        <v>1500.35</v>
      </c>
      <c r="G14" s="479">
        <v>501.5</v>
      </c>
      <c r="H14" s="479">
        <v>63.62</v>
      </c>
      <c r="I14" s="479">
        <f t="shared" si="7"/>
        <v>2727.92</v>
      </c>
      <c r="J14" s="479">
        <f t="shared" si="8"/>
        <v>911.81999999999994</v>
      </c>
      <c r="K14" s="479">
        <f t="shared" si="9"/>
        <v>115.66999999999999</v>
      </c>
      <c r="L14" s="479">
        <v>680.56</v>
      </c>
      <c r="M14" s="479">
        <v>227.48</v>
      </c>
      <c r="N14" s="479">
        <v>28.86</v>
      </c>
      <c r="O14" s="479">
        <v>831.8</v>
      </c>
      <c r="P14" s="479">
        <v>278.02999999999997</v>
      </c>
      <c r="Q14" s="479">
        <v>35.270000000000003</v>
      </c>
      <c r="R14" s="479">
        <f t="shared" si="3"/>
        <v>1512.36</v>
      </c>
      <c r="S14" s="479">
        <f t="shared" si="4"/>
        <v>505.51</v>
      </c>
      <c r="T14" s="479">
        <f t="shared" si="5"/>
        <v>64.13</v>
      </c>
      <c r="U14" s="479">
        <f t="shared" si="10"/>
        <v>4240.28</v>
      </c>
      <c r="V14" s="479">
        <f t="shared" si="11"/>
        <v>1417.33</v>
      </c>
      <c r="W14" s="479">
        <f t="shared" si="12"/>
        <v>179.79999999999998</v>
      </c>
      <c r="X14" s="263"/>
    </row>
    <row r="15" spans="1:255" ht="39.950000000000003" customHeight="1" x14ac:dyDescent="0.2">
      <c r="A15" s="256">
        <v>4</v>
      </c>
      <c r="B15" s="252" t="s">
        <v>137</v>
      </c>
      <c r="C15" s="479">
        <v>177.52</v>
      </c>
      <c r="D15" s="479">
        <v>59.34</v>
      </c>
      <c r="E15" s="479">
        <v>7.53</v>
      </c>
      <c r="F15" s="479">
        <v>0</v>
      </c>
      <c r="G15" s="479">
        <v>0</v>
      </c>
      <c r="H15" s="479">
        <v>0</v>
      </c>
      <c r="I15" s="479">
        <f t="shared" si="7"/>
        <v>177.52</v>
      </c>
      <c r="J15" s="479">
        <f t="shared" si="8"/>
        <v>59.34</v>
      </c>
      <c r="K15" s="479">
        <f t="shared" si="9"/>
        <v>7.53</v>
      </c>
      <c r="L15" s="479">
        <v>187.64</v>
      </c>
      <c r="M15" s="479">
        <v>62.72</v>
      </c>
      <c r="N15" s="479">
        <v>7.96</v>
      </c>
      <c r="O15" s="479">
        <v>0</v>
      </c>
      <c r="P15" s="479">
        <v>0</v>
      </c>
      <c r="Q15" s="479">
        <v>0</v>
      </c>
      <c r="R15" s="479">
        <f t="shared" si="3"/>
        <v>187.64</v>
      </c>
      <c r="S15" s="479">
        <f t="shared" si="4"/>
        <v>62.72</v>
      </c>
      <c r="T15" s="479">
        <f t="shared" si="5"/>
        <v>7.96</v>
      </c>
      <c r="U15" s="479">
        <f t="shared" si="10"/>
        <v>365.15999999999997</v>
      </c>
      <c r="V15" s="479">
        <f t="shared" si="11"/>
        <v>122.06</v>
      </c>
      <c r="W15" s="479">
        <f t="shared" si="12"/>
        <v>15.49</v>
      </c>
      <c r="X15" s="263"/>
    </row>
    <row r="16" spans="1:255" ht="39.950000000000003" customHeight="1" x14ac:dyDescent="0.2">
      <c r="A16" s="256">
        <v>5</v>
      </c>
      <c r="B16" s="256" t="s">
        <v>138</v>
      </c>
      <c r="C16" s="479">
        <v>120.55</v>
      </c>
      <c r="D16" s="479">
        <v>40.299999999999997</v>
      </c>
      <c r="E16" s="479">
        <v>5.1100000000000003</v>
      </c>
      <c r="F16" s="479">
        <v>0</v>
      </c>
      <c r="G16" s="479">
        <v>0</v>
      </c>
      <c r="H16" s="479">
        <v>0</v>
      </c>
      <c r="I16" s="479">
        <f t="shared" si="7"/>
        <v>120.55</v>
      </c>
      <c r="J16" s="479">
        <f t="shared" si="8"/>
        <v>40.299999999999997</v>
      </c>
      <c r="K16" s="479">
        <f t="shared" si="9"/>
        <v>5.1100000000000003</v>
      </c>
      <c r="L16" s="479">
        <v>110.7</v>
      </c>
      <c r="M16" s="479">
        <v>37</v>
      </c>
      <c r="N16" s="479">
        <v>4.6900000000000004</v>
      </c>
      <c r="O16" s="479">
        <v>0</v>
      </c>
      <c r="P16" s="479">
        <v>0</v>
      </c>
      <c r="Q16" s="479">
        <v>0</v>
      </c>
      <c r="R16" s="479">
        <f t="shared" si="3"/>
        <v>110.7</v>
      </c>
      <c r="S16" s="479">
        <f t="shared" si="4"/>
        <v>37</v>
      </c>
      <c r="T16" s="479">
        <f t="shared" si="5"/>
        <v>4.6900000000000004</v>
      </c>
      <c r="U16" s="479">
        <f t="shared" si="10"/>
        <v>231.25</v>
      </c>
      <c r="V16" s="479">
        <f t="shared" si="11"/>
        <v>77.3</v>
      </c>
      <c r="W16" s="479">
        <f t="shared" si="12"/>
        <v>9.8000000000000007</v>
      </c>
      <c r="X16" s="263"/>
    </row>
    <row r="17" spans="1:24" ht="39.950000000000003" customHeight="1" x14ac:dyDescent="0.2">
      <c r="A17" s="256">
        <v>6</v>
      </c>
      <c r="B17" s="654" t="s">
        <v>760</v>
      </c>
      <c r="C17" s="479">
        <v>0</v>
      </c>
      <c r="D17" s="479">
        <v>0</v>
      </c>
      <c r="E17" s="479">
        <v>0</v>
      </c>
      <c r="F17" s="479">
        <v>136.4</v>
      </c>
      <c r="G17" s="479">
        <v>45.59</v>
      </c>
      <c r="H17" s="479">
        <v>5.78</v>
      </c>
      <c r="I17" s="479">
        <f t="shared" si="7"/>
        <v>136.4</v>
      </c>
      <c r="J17" s="479">
        <f t="shared" si="8"/>
        <v>45.59</v>
      </c>
      <c r="K17" s="479">
        <f t="shared" si="9"/>
        <v>5.78</v>
      </c>
      <c r="L17" s="479">
        <v>0</v>
      </c>
      <c r="M17" s="479">
        <v>0</v>
      </c>
      <c r="N17" s="479">
        <v>0</v>
      </c>
      <c r="O17" s="479">
        <v>75.62</v>
      </c>
      <c r="P17" s="479">
        <v>25.28</v>
      </c>
      <c r="Q17" s="479">
        <v>3.21</v>
      </c>
      <c r="R17" s="479">
        <f t="shared" si="3"/>
        <v>75.62</v>
      </c>
      <c r="S17" s="479">
        <f t="shared" si="4"/>
        <v>25.28</v>
      </c>
      <c r="T17" s="479">
        <f t="shared" si="5"/>
        <v>3.21</v>
      </c>
      <c r="U17" s="479">
        <f t="shared" si="10"/>
        <v>212.02</v>
      </c>
      <c r="V17" s="479">
        <f t="shared" si="11"/>
        <v>70.87</v>
      </c>
      <c r="W17" s="479">
        <f t="shared" si="12"/>
        <v>8.99</v>
      </c>
      <c r="X17" s="263"/>
    </row>
    <row r="18" spans="1:24" ht="39.950000000000003" customHeight="1" x14ac:dyDescent="0.2">
      <c r="A18" s="256">
        <v>7</v>
      </c>
      <c r="B18" s="838" t="s">
        <v>933</v>
      </c>
      <c r="C18" s="479">
        <v>0</v>
      </c>
      <c r="D18" s="479">
        <v>0</v>
      </c>
      <c r="E18" s="479">
        <v>0</v>
      </c>
      <c r="F18" s="479">
        <v>136.4</v>
      </c>
      <c r="G18" s="479">
        <v>45.59</v>
      </c>
      <c r="H18" s="479">
        <v>5.78</v>
      </c>
      <c r="I18" s="479">
        <f t="shared" si="7"/>
        <v>136.4</v>
      </c>
      <c r="J18" s="479">
        <f t="shared" si="8"/>
        <v>45.59</v>
      </c>
      <c r="K18" s="479">
        <f t="shared" si="9"/>
        <v>5.78</v>
      </c>
      <c r="L18" s="479">
        <v>0</v>
      </c>
      <c r="M18" s="479">
        <v>0</v>
      </c>
      <c r="N18" s="479">
        <v>0</v>
      </c>
      <c r="O18" s="479">
        <v>75.62</v>
      </c>
      <c r="P18" s="479">
        <v>25.28</v>
      </c>
      <c r="Q18" s="479">
        <v>3.21</v>
      </c>
      <c r="R18" s="479">
        <f t="shared" si="3"/>
        <v>75.62</v>
      </c>
      <c r="S18" s="479">
        <f t="shared" si="4"/>
        <v>25.28</v>
      </c>
      <c r="T18" s="479">
        <f t="shared" si="5"/>
        <v>3.21</v>
      </c>
      <c r="U18" s="479">
        <f t="shared" si="10"/>
        <v>212.02</v>
      </c>
      <c r="V18" s="479">
        <f t="shared" si="11"/>
        <v>70.87</v>
      </c>
      <c r="W18" s="479">
        <f t="shared" si="12"/>
        <v>8.99</v>
      </c>
      <c r="X18" s="263"/>
    </row>
    <row r="19" spans="1:24" ht="39.950000000000003" customHeight="1" x14ac:dyDescent="0.2">
      <c r="A19" s="256">
        <v>8</v>
      </c>
      <c r="B19" s="838" t="s">
        <v>934</v>
      </c>
      <c r="C19" s="479">
        <v>0</v>
      </c>
      <c r="D19" s="479">
        <v>0</v>
      </c>
      <c r="E19" s="479">
        <v>0</v>
      </c>
      <c r="F19" s="479">
        <v>585.41</v>
      </c>
      <c r="G19" s="479">
        <v>195.67</v>
      </c>
      <c r="H19" s="479">
        <v>24.82</v>
      </c>
      <c r="I19" s="479">
        <f t="shared" si="7"/>
        <v>585.41</v>
      </c>
      <c r="J19" s="479">
        <f t="shared" si="8"/>
        <v>195.67</v>
      </c>
      <c r="K19" s="479">
        <f t="shared" si="9"/>
        <v>24.82</v>
      </c>
      <c r="L19" s="479">
        <v>0</v>
      </c>
      <c r="M19" s="479">
        <v>0</v>
      </c>
      <c r="N19" s="479">
        <v>0</v>
      </c>
      <c r="O19" s="479">
        <v>412.54</v>
      </c>
      <c r="P19" s="479">
        <v>137.88</v>
      </c>
      <c r="Q19" s="479">
        <v>17.489999999999998</v>
      </c>
      <c r="R19" s="479">
        <f t="shared" si="3"/>
        <v>412.54</v>
      </c>
      <c r="S19" s="479">
        <f t="shared" si="4"/>
        <v>137.88</v>
      </c>
      <c r="T19" s="479">
        <f t="shared" si="5"/>
        <v>17.489999999999998</v>
      </c>
      <c r="U19" s="479">
        <f t="shared" si="10"/>
        <v>997.95</v>
      </c>
      <c r="V19" s="479">
        <f t="shared" si="11"/>
        <v>333.54999999999995</v>
      </c>
      <c r="W19" s="479">
        <f t="shared" si="12"/>
        <v>42.31</v>
      </c>
      <c r="X19" s="263"/>
    </row>
    <row r="20" spans="1:24" ht="39.950000000000003" customHeight="1" x14ac:dyDescent="0.2">
      <c r="A20" s="256">
        <v>9</v>
      </c>
      <c r="B20" s="838" t="s">
        <v>935</v>
      </c>
      <c r="C20" s="479">
        <v>0</v>
      </c>
      <c r="D20" s="479">
        <v>0</v>
      </c>
      <c r="E20" s="479">
        <v>0</v>
      </c>
      <c r="F20" s="479">
        <v>272.79000000000002</v>
      </c>
      <c r="G20" s="479">
        <v>91.18</v>
      </c>
      <c r="H20" s="479">
        <v>11.57</v>
      </c>
      <c r="I20" s="479">
        <f t="shared" si="7"/>
        <v>272.79000000000002</v>
      </c>
      <c r="J20" s="479">
        <f t="shared" si="8"/>
        <v>91.18</v>
      </c>
      <c r="K20" s="479">
        <f t="shared" si="9"/>
        <v>11.57</v>
      </c>
      <c r="L20" s="479">
        <v>0</v>
      </c>
      <c r="M20" s="479">
        <v>0</v>
      </c>
      <c r="N20" s="479">
        <v>0</v>
      </c>
      <c r="O20" s="479">
        <v>151.24</v>
      </c>
      <c r="P20" s="479">
        <v>50.55</v>
      </c>
      <c r="Q20" s="479">
        <v>6.41</v>
      </c>
      <c r="R20" s="479">
        <f t="shared" si="3"/>
        <v>151.24</v>
      </c>
      <c r="S20" s="479">
        <f t="shared" si="4"/>
        <v>50.55</v>
      </c>
      <c r="T20" s="479">
        <f t="shared" si="5"/>
        <v>6.41</v>
      </c>
      <c r="U20" s="479">
        <f t="shared" si="10"/>
        <v>424.03000000000003</v>
      </c>
      <c r="V20" s="479">
        <f t="shared" si="11"/>
        <v>141.73000000000002</v>
      </c>
      <c r="W20" s="479">
        <f t="shared" si="12"/>
        <v>17.98</v>
      </c>
      <c r="X20" s="263"/>
    </row>
    <row r="21" spans="1:24" ht="39.950000000000003" customHeight="1" x14ac:dyDescent="0.2">
      <c r="A21" s="256">
        <v>10</v>
      </c>
      <c r="B21" s="1007" t="s">
        <v>1129</v>
      </c>
      <c r="C21" s="479">
        <v>0</v>
      </c>
      <c r="D21" s="479">
        <v>0</v>
      </c>
      <c r="E21" s="479">
        <v>0</v>
      </c>
      <c r="F21" s="479">
        <v>7.26</v>
      </c>
      <c r="G21" s="479">
        <v>2.4300000000000002</v>
      </c>
      <c r="H21" s="479">
        <v>0.31</v>
      </c>
      <c r="I21" s="479">
        <f t="shared" si="7"/>
        <v>7.26</v>
      </c>
      <c r="J21" s="479">
        <f t="shared" si="8"/>
        <v>2.4300000000000002</v>
      </c>
      <c r="K21" s="479">
        <f t="shared" si="9"/>
        <v>0.31</v>
      </c>
      <c r="L21" s="479">
        <v>0</v>
      </c>
      <c r="M21" s="479">
        <v>0</v>
      </c>
      <c r="N21" s="479">
        <v>0</v>
      </c>
      <c r="O21" s="479">
        <v>0</v>
      </c>
      <c r="P21" s="479">
        <v>0</v>
      </c>
      <c r="Q21" s="479">
        <v>0</v>
      </c>
      <c r="R21" s="479">
        <f t="shared" si="3"/>
        <v>0</v>
      </c>
      <c r="S21" s="479">
        <f t="shared" si="4"/>
        <v>0</v>
      </c>
      <c r="T21" s="479">
        <f t="shared" si="5"/>
        <v>0</v>
      </c>
      <c r="U21" s="479">
        <f t="shared" si="10"/>
        <v>7.26</v>
      </c>
      <c r="V21" s="479">
        <f t="shared" si="11"/>
        <v>2.4300000000000002</v>
      </c>
      <c r="W21" s="479">
        <f t="shared" si="12"/>
        <v>0.31</v>
      </c>
      <c r="X21" s="263"/>
    </row>
    <row r="22" spans="1:24" ht="39.950000000000003" customHeight="1" x14ac:dyDescent="0.2">
      <c r="A22" s="256">
        <v>11</v>
      </c>
      <c r="B22" s="256" t="s">
        <v>430</v>
      </c>
      <c r="C22" s="479">
        <v>0</v>
      </c>
      <c r="D22" s="479">
        <v>0</v>
      </c>
      <c r="E22" s="479">
        <v>0</v>
      </c>
      <c r="F22" s="479">
        <v>29.06</v>
      </c>
      <c r="G22" s="479">
        <v>9.7100000000000009</v>
      </c>
      <c r="H22" s="479">
        <v>1.23</v>
      </c>
      <c r="I22" s="479">
        <f t="shared" si="7"/>
        <v>29.06</v>
      </c>
      <c r="J22" s="479">
        <f t="shared" si="8"/>
        <v>9.7100000000000009</v>
      </c>
      <c r="K22" s="479">
        <f t="shared" si="9"/>
        <v>1.23</v>
      </c>
      <c r="L22" s="479">
        <v>0</v>
      </c>
      <c r="M22" s="479">
        <v>0</v>
      </c>
      <c r="N22" s="479">
        <v>0</v>
      </c>
      <c r="O22" s="479">
        <v>0</v>
      </c>
      <c r="P22" s="479">
        <v>0</v>
      </c>
      <c r="Q22" s="479">
        <v>0</v>
      </c>
      <c r="R22" s="479">
        <f t="shared" si="3"/>
        <v>0</v>
      </c>
      <c r="S22" s="479">
        <f t="shared" si="4"/>
        <v>0</v>
      </c>
      <c r="T22" s="479">
        <f t="shared" si="5"/>
        <v>0</v>
      </c>
      <c r="U22" s="479">
        <f t="shared" si="10"/>
        <v>29.06</v>
      </c>
      <c r="V22" s="479">
        <f t="shared" si="11"/>
        <v>9.7100000000000009</v>
      </c>
      <c r="W22" s="479">
        <f t="shared" si="12"/>
        <v>1.23</v>
      </c>
      <c r="X22" s="263"/>
    </row>
    <row r="23" spans="1:24" ht="28.5" customHeight="1" x14ac:dyDescent="0.2">
      <c r="A23" s="1697" t="s">
        <v>264</v>
      </c>
      <c r="B23" s="1698"/>
      <c r="C23" s="478"/>
      <c r="D23" s="478"/>
      <c r="E23" s="478"/>
      <c r="F23" s="478"/>
      <c r="G23" s="478"/>
      <c r="H23" s="478"/>
      <c r="I23" s="479"/>
      <c r="J23" s="479"/>
      <c r="K23" s="479"/>
      <c r="L23" s="478"/>
      <c r="M23" s="478"/>
      <c r="N23" s="478"/>
      <c r="O23" s="478"/>
      <c r="P23" s="478"/>
      <c r="Q23" s="478"/>
      <c r="R23" s="479"/>
      <c r="S23" s="479"/>
      <c r="T23" s="479"/>
      <c r="U23" s="479"/>
      <c r="V23" s="479"/>
      <c r="W23" s="479"/>
      <c r="X23" s="263"/>
    </row>
    <row r="24" spans="1:24" ht="39.950000000000003" customHeight="1" x14ac:dyDescent="0.2">
      <c r="A24" s="256">
        <v>12</v>
      </c>
      <c r="B24" s="256" t="s">
        <v>140</v>
      </c>
      <c r="C24" s="479">
        <v>0</v>
      </c>
      <c r="D24" s="479">
        <v>0</v>
      </c>
      <c r="E24" s="479">
        <v>0</v>
      </c>
      <c r="F24" s="479">
        <v>0</v>
      </c>
      <c r="G24" s="479">
        <v>0</v>
      </c>
      <c r="H24" s="479">
        <v>0</v>
      </c>
      <c r="I24" s="479">
        <f t="shared" si="7"/>
        <v>0</v>
      </c>
      <c r="J24" s="479">
        <f t="shared" si="8"/>
        <v>0</v>
      </c>
      <c r="K24" s="479">
        <f t="shared" si="9"/>
        <v>0</v>
      </c>
      <c r="L24" s="479">
        <v>0</v>
      </c>
      <c r="M24" s="479">
        <v>0</v>
      </c>
      <c r="N24" s="479">
        <v>0</v>
      </c>
      <c r="O24" s="479">
        <v>0</v>
      </c>
      <c r="P24" s="479">
        <v>0</v>
      </c>
      <c r="Q24" s="479">
        <v>0</v>
      </c>
      <c r="R24" s="479">
        <f t="shared" ref="R24:R27" si="13">L24+O24</f>
        <v>0</v>
      </c>
      <c r="S24" s="479">
        <f t="shared" ref="S24:S27" si="14">M24+P24</f>
        <v>0</v>
      </c>
      <c r="T24" s="479">
        <f t="shared" ref="T24:T27" si="15">N24+Q24</f>
        <v>0</v>
      </c>
      <c r="U24" s="479">
        <f t="shared" si="10"/>
        <v>0</v>
      </c>
      <c r="V24" s="479">
        <f t="shared" si="11"/>
        <v>0</v>
      </c>
      <c r="W24" s="479">
        <f t="shared" si="12"/>
        <v>0</v>
      </c>
      <c r="X24" s="263"/>
    </row>
    <row r="25" spans="1:24" ht="39.950000000000003" customHeight="1" x14ac:dyDescent="0.2">
      <c r="A25" s="256">
        <v>13</v>
      </c>
      <c r="B25" s="256" t="s">
        <v>141</v>
      </c>
      <c r="C25" s="479">
        <v>291.35000000000002</v>
      </c>
      <c r="D25" s="479">
        <v>97.38</v>
      </c>
      <c r="E25" s="479">
        <v>12.35</v>
      </c>
      <c r="F25" s="479">
        <v>32.380000000000003</v>
      </c>
      <c r="G25" s="479">
        <v>10.82</v>
      </c>
      <c r="H25" s="479">
        <v>1.37</v>
      </c>
      <c r="I25" s="479">
        <f t="shared" si="7"/>
        <v>323.73</v>
      </c>
      <c r="J25" s="479">
        <f t="shared" si="8"/>
        <v>108.19999999999999</v>
      </c>
      <c r="K25" s="479">
        <f t="shared" si="9"/>
        <v>13.719999999999999</v>
      </c>
      <c r="L25" s="479">
        <v>265.36</v>
      </c>
      <c r="M25" s="479">
        <v>88.7</v>
      </c>
      <c r="N25" s="479">
        <v>11.25</v>
      </c>
      <c r="O25" s="479">
        <v>29.48</v>
      </c>
      <c r="P25" s="479">
        <v>9.85</v>
      </c>
      <c r="Q25" s="479">
        <v>1.25</v>
      </c>
      <c r="R25" s="479">
        <f t="shared" si="13"/>
        <v>294.84000000000003</v>
      </c>
      <c r="S25" s="479">
        <f t="shared" si="14"/>
        <v>98.55</v>
      </c>
      <c r="T25" s="479">
        <f t="shared" si="15"/>
        <v>12.5</v>
      </c>
      <c r="U25" s="479">
        <f t="shared" si="10"/>
        <v>618.57000000000005</v>
      </c>
      <c r="V25" s="479">
        <f t="shared" si="11"/>
        <v>206.75</v>
      </c>
      <c r="W25" s="479">
        <f t="shared" si="12"/>
        <v>26.22</v>
      </c>
      <c r="X25" s="263"/>
    </row>
    <row r="26" spans="1:24" ht="39.950000000000003" customHeight="1" x14ac:dyDescent="0.2">
      <c r="A26" s="256">
        <v>14</v>
      </c>
      <c r="B26" s="725" t="s">
        <v>797</v>
      </c>
      <c r="C26" s="479">
        <v>0</v>
      </c>
      <c r="D26" s="479">
        <v>0</v>
      </c>
      <c r="E26" s="479">
        <v>0</v>
      </c>
      <c r="F26" s="479">
        <v>0</v>
      </c>
      <c r="G26" s="479">
        <v>0</v>
      </c>
      <c r="H26" s="479">
        <v>0</v>
      </c>
      <c r="I26" s="479">
        <f t="shared" si="7"/>
        <v>0</v>
      </c>
      <c r="J26" s="479">
        <f t="shared" si="8"/>
        <v>0</v>
      </c>
      <c r="K26" s="479">
        <f t="shared" si="9"/>
        <v>0</v>
      </c>
      <c r="L26" s="479">
        <v>0</v>
      </c>
      <c r="M26" s="479">
        <v>0</v>
      </c>
      <c r="N26" s="479">
        <v>0</v>
      </c>
      <c r="O26" s="479">
        <v>0</v>
      </c>
      <c r="P26" s="479">
        <v>0</v>
      </c>
      <c r="Q26" s="479">
        <v>0</v>
      </c>
      <c r="R26" s="479">
        <f t="shared" si="13"/>
        <v>0</v>
      </c>
      <c r="S26" s="479">
        <f t="shared" si="14"/>
        <v>0</v>
      </c>
      <c r="T26" s="479">
        <f t="shared" si="15"/>
        <v>0</v>
      </c>
      <c r="U26" s="479">
        <f t="shared" si="10"/>
        <v>0</v>
      </c>
      <c r="V26" s="479">
        <f t="shared" si="11"/>
        <v>0</v>
      </c>
      <c r="W26" s="479">
        <f t="shared" si="12"/>
        <v>0</v>
      </c>
      <c r="X26" s="263"/>
    </row>
    <row r="27" spans="1:24" ht="39.950000000000003" customHeight="1" x14ac:dyDescent="0.2">
      <c r="A27" s="256">
        <v>15</v>
      </c>
      <c r="B27" s="726" t="s">
        <v>798</v>
      </c>
      <c r="C27" s="479">
        <v>467.64</v>
      </c>
      <c r="D27" s="479">
        <v>156.31</v>
      </c>
      <c r="E27" s="479">
        <v>19.829999999999998</v>
      </c>
      <c r="F27" s="479">
        <v>445.55</v>
      </c>
      <c r="G27" s="479">
        <v>148.93</v>
      </c>
      <c r="H27" s="479">
        <v>18.89</v>
      </c>
      <c r="I27" s="479">
        <f t="shared" si="7"/>
        <v>913.19</v>
      </c>
      <c r="J27" s="479">
        <f t="shared" si="8"/>
        <v>305.24</v>
      </c>
      <c r="K27" s="479">
        <f t="shared" si="9"/>
        <v>38.72</v>
      </c>
      <c r="L27" s="479">
        <v>0</v>
      </c>
      <c r="M27" s="479">
        <v>0</v>
      </c>
      <c r="N27" s="479">
        <v>0</v>
      </c>
      <c r="O27" s="479">
        <v>0</v>
      </c>
      <c r="P27" s="479">
        <v>0</v>
      </c>
      <c r="Q27" s="479">
        <v>0</v>
      </c>
      <c r="R27" s="479">
        <f t="shared" si="13"/>
        <v>0</v>
      </c>
      <c r="S27" s="479">
        <f t="shared" si="14"/>
        <v>0</v>
      </c>
      <c r="T27" s="479">
        <f t="shared" si="15"/>
        <v>0</v>
      </c>
      <c r="U27" s="479">
        <f t="shared" si="10"/>
        <v>913.19</v>
      </c>
      <c r="V27" s="479">
        <f t="shared" si="11"/>
        <v>305.24</v>
      </c>
      <c r="W27" s="479">
        <f t="shared" si="12"/>
        <v>38.72</v>
      </c>
      <c r="X27" s="263"/>
    </row>
    <row r="28" spans="1:24" s="98" customFormat="1" ht="39.950000000000003" customHeight="1" x14ac:dyDescent="0.2">
      <c r="A28" s="256" t="s">
        <v>18</v>
      </c>
      <c r="B28" s="256"/>
      <c r="C28" s="1022">
        <f t="shared" ref="C28:H28" si="16">C12+C13+C14+C15+C16+C17+C18+C19+C20+C21+C22+C24+C25+C26+C27</f>
        <v>5344.3700000000008</v>
      </c>
      <c r="D28" s="480">
        <f t="shared" si="16"/>
        <v>1786.37</v>
      </c>
      <c r="E28" s="1022">
        <f t="shared" si="16"/>
        <v>226.61</v>
      </c>
      <c r="F28" s="480">
        <f t="shared" si="16"/>
        <v>3463.0400000000004</v>
      </c>
      <c r="G28" s="1022">
        <f t="shared" si="16"/>
        <v>1157.5200000000002</v>
      </c>
      <c r="H28" s="1022">
        <f t="shared" si="16"/>
        <v>146.83000000000001</v>
      </c>
      <c r="I28" s="1022">
        <f t="shared" ref="I28:K28" si="17">I12+I13+I14+I15+I16+I17+I18+I19+I20+I21+I22+I24+I25+I26+I27</f>
        <v>8807.4100000000017</v>
      </c>
      <c r="J28" s="1022">
        <f t="shared" si="17"/>
        <v>2943.8900000000003</v>
      </c>
      <c r="K28" s="1022">
        <f t="shared" si="17"/>
        <v>373.43999999999994</v>
      </c>
      <c r="L28" s="1022">
        <f t="shared" ref="L28" si="18">L12+L13+L14+L15+L16+L17+L18+L19+L20+L21+L22+L24+L25+L26+L27</f>
        <v>4476.08</v>
      </c>
      <c r="M28" s="1022">
        <f t="shared" ref="M28" si="19">M12+M13+M14+M15+M16+M17+M18+M19+M20+M21+M22+M24+M25+M26+M27</f>
        <v>1496.14</v>
      </c>
      <c r="N28" s="1022">
        <f t="shared" ref="N28" si="20">N12+N13+N14+N15+N16+N17+N18+N19+N20+N21+N22+N24+N25+N26+N27</f>
        <v>189.79</v>
      </c>
      <c r="O28" s="1022">
        <f t="shared" ref="O28" si="21">O12+O13+O14+O15+O16+O17+O18+O19+O20+O21+O22+O24+O25+O26+O27</f>
        <v>1909.36</v>
      </c>
      <c r="P28" s="1022">
        <f t="shared" ref="P28" si="22">P12+P13+P14+P15+P16+P17+P18+P19+P20+P21+P22+P24+P25+P26+P27</f>
        <v>638.19999999999993</v>
      </c>
      <c r="Q28" s="1022">
        <f t="shared" ref="Q28" si="23">Q12+Q13+Q14+Q15+Q16+Q17+Q18+Q19+Q20+Q21+Q22+Q24+Q25+Q26+Q27</f>
        <v>80.959999999999994</v>
      </c>
      <c r="R28" s="1022">
        <f t="shared" ref="R28" si="24">R12+R13+R14+R15+R16+R17+R18+R19+R20+R21+R22+R24+R25+R26+R27</f>
        <v>6385.44</v>
      </c>
      <c r="S28" s="1022">
        <f t="shared" ref="S28" si="25">S12+S13+S14+S15+S16+S17+S18+S19+S20+S21+S22+S24+S25+S26+S27</f>
        <v>2134.34</v>
      </c>
      <c r="T28" s="1022">
        <f t="shared" ref="T28" si="26">T12+T13+T14+T15+T16+T17+T18+T19+T20+T21+T22+T24+T25+T26+T27</f>
        <v>270.75000000000006</v>
      </c>
      <c r="U28" s="1022">
        <f t="shared" ref="U28" si="27">U12+U13+U14+U15+U16+U17+U18+U19+U20+U21+U22+U24+U25+U26+U27</f>
        <v>15192.850000000002</v>
      </c>
      <c r="V28" s="1022">
        <f t="shared" ref="V28" si="28">V12+V13+V14+V15+V16+V17+V18+V19+V20+V21+V22+V24+V25+V26+V27</f>
        <v>5078.2300000000005</v>
      </c>
      <c r="W28" s="1022">
        <f t="shared" ref="W28" si="29">W12+W13+W14+W15+W16+W17+W18+W19+W20+W21+W22+W24+W25+W26+W27</f>
        <v>644.19000000000005</v>
      </c>
      <c r="X28" s="263"/>
    </row>
    <row r="29" spans="1:24" x14ac:dyDescent="0.2">
      <c r="A29" s="99"/>
      <c r="B29" s="99"/>
    </row>
    <row r="33" spans="1:23" x14ac:dyDescent="0.2">
      <c r="A33" s="1699"/>
      <c r="B33" s="1699"/>
      <c r="C33" s="1699"/>
      <c r="D33" s="1699"/>
      <c r="E33" s="1699"/>
      <c r="F33" s="1699"/>
      <c r="G33" s="1699"/>
      <c r="H33" s="1699"/>
      <c r="I33" s="1699"/>
      <c r="J33" s="100"/>
      <c r="K33" s="100"/>
      <c r="L33" s="100"/>
      <c r="M33" s="100"/>
      <c r="N33" s="100"/>
      <c r="O33" s="1699"/>
      <c r="P33" s="1699"/>
      <c r="Q33" s="1699"/>
      <c r="R33" s="1699"/>
      <c r="S33" s="1699"/>
      <c r="T33" s="1699"/>
      <c r="U33" s="1699"/>
    </row>
    <row r="35" spans="1:23" ht="15.75" x14ac:dyDescent="0.25">
      <c r="A35" s="61" t="s">
        <v>11</v>
      </c>
      <c r="B35" s="61"/>
      <c r="C35" s="61"/>
      <c r="D35" s="61"/>
      <c r="E35" s="61"/>
      <c r="F35" s="61"/>
      <c r="G35" s="61"/>
      <c r="H35" s="61"/>
      <c r="I35" s="61"/>
      <c r="J35" s="48"/>
      <c r="K35" s="80"/>
      <c r="L35" s="482"/>
      <c r="M35" s="482"/>
      <c r="N35" s="483"/>
      <c r="O35" s="482"/>
      <c r="P35" s="482"/>
      <c r="Q35" s="482"/>
      <c r="R35" s="481"/>
      <c r="S35" s="481"/>
      <c r="T35" s="481"/>
      <c r="U35" s="1523" t="s">
        <v>12</v>
      </c>
      <c r="V35" s="1523"/>
      <c r="W35" s="482"/>
    </row>
    <row r="36" spans="1:23" ht="15.75" customHeight="1" x14ac:dyDescent="0.2">
      <c r="A36" s="1231" t="s">
        <v>13</v>
      </c>
      <c r="B36" s="1231"/>
      <c r="C36" s="1231"/>
      <c r="D36" s="1231"/>
      <c r="E36" s="1231"/>
      <c r="F36" s="1231"/>
      <c r="G36" s="1231"/>
      <c r="H36" s="1231"/>
      <c r="I36" s="1231"/>
      <c r="J36" s="1231"/>
      <c r="K36" s="1231"/>
      <c r="L36" s="1231"/>
      <c r="M36" s="1231"/>
      <c r="N36" s="1231"/>
      <c r="O36" s="1231"/>
      <c r="P36" s="1231"/>
      <c r="Q36" s="1231"/>
      <c r="R36" s="1231"/>
      <c r="S36" s="1231"/>
      <c r="T36" s="1231"/>
      <c r="U36" s="1231"/>
      <c r="V36" s="1231"/>
      <c r="W36" s="1231"/>
    </row>
    <row r="37" spans="1:23" ht="15.75" customHeight="1" x14ac:dyDescent="0.2">
      <c r="A37" s="1231" t="s">
        <v>14</v>
      </c>
      <c r="B37" s="1231"/>
      <c r="C37" s="1231"/>
      <c r="D37" s="1231"/>
      <c r="E37" s="1231"/>
      <c r="F37" s="1231"/>
      <c r="G37" s="1231"/>
      <c r="H37" s="1231"/>
      <c r="I37" s="1231"/>
      <c r="J37" s="1231"/>
      <c r="K37" s="1231"/>
      <c r="L37" s="1231"/>
      <c r="M37" s="1231"/>
      <c r="N37" s="1231"/>
      <c r="O37" s="1231"/>
      <c r="P37" s="1231"/>
      <c r="Q37" s="1231"/>
      <c r="R37" s="1231"/>
      <c r="S37" s="1231"/>
      <c r="T37" s="1231"/>
      <c r="U37" s="1231"/>
      <c r="V37" s="1231"/>
      <c r="W37" s="1231"/>
    </row>
    <row r="38" spans="1:23" ht="15.75" x14ac:dyDescent="0.25">
      <c r="A38" s="483"/>
      <c r="B38" s="483"/>
      <c r="C38" s="483"/>
      <c r="D38" s="483"/>
      <c r="E38" s="483"/>
      <c r="F38" s="483"/>
      <c r="G38" s="48"/>
      <c r="H38" s="48"/>
      <c r="I38" s="48"/>
      <c r="J38" s="48"/>
      <c r="K38" s="48"/>
      <c r="L38" s="482"/>
      <c r="M38" s="67"/>
      <c r="N38" s="67"/>
      <c r="O38" s="482"/>
      <c r="P38" s="482"/>
      <c r="Q38" s="482"/>
      <c r="R38" s="484"/>
      <c r="S38" s="67" t="s">
        <v>84</v>
      </c>
      <c r="T38" s="484"/>
      <c r="U38" s="484"/>
      <c r="V38" s="484"/>
      <c r="W38" s="484"/>
    </row>
  </sheetData>
  <mergeCells count="24">
    <mergeCell ref="L7:T7"/>
    <mergeCell ref="C8:E8"/>
    <mergeCell ref="V1:W1"/>
    <mergeCell ref="U7:W8"/>
    <mergeCell ref="R8:T8"/>
    <mergeCell ref="I8:K8"/>
    <mergeCell ref="L8:N8"/>
    <mergeCell ref="V5:W5"/>
    <mergeCell ref="A36:W36"/>
    <mergeCell ref="A37:W37"/>
    <mergeCell ref="F8:H8"/>
    <mergeCell ref="O8:Q8"/>
    <mergeCell ref="A2:W2"/>
    <mergeCell ref="A3:W3"/>
    <mergeCell ref="A4:W4"/>
    <mergeCell ref="A6:C6"/>
    <mergeCell ref="U35:V35"/>
    <mergeCell ref="A11:B11"/>
    <mergeCell ref="A23:B23"/>
    <mergeCell ref="A33:I33"/>
    <mergeCell ref="O33:U33"/>
    <mergeCell ref="B7:B8"/>
    <mergeCell ref="A7:A8"/>
    <mergeCell ref="C7:K7"/>
  </mergeCells>
  <pageMargins left="0.49" right="0.36" top="0.31496062992125984" bottom="0" header="0.31496062992125984" footer="0.23622047244094491"/>
  <pageSetup paperSize="9" scale="57" orientation="landscape" r:id="rId1"/>
  <colBreaks count="1" manualBreakCount="1">
    <brk id="23"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23"/>
  <sheetViews>
    <sheetView workbookViewId="0">
      <selection activeCell="C6" sqref="C6"/>
    </sheetView>
  </sheetViews>
  <sheetFormatPr defaultRowHeight="12.75" x14ac:dyDescent="0.2"/>
  <cols>
    <col min="1" max="1" width="9.140625" style="53"/>
    <col min="2" max="2" width="24.42578125" style="53" customWidth="1"/>
    <col min="3" max="3" width="21.85546875" style="53" bestFit="1" customWidth="1"/>
    <col min="4" max="4" width="15.28515625" style="53" bestFit="1" customWidth="1"/>
    <col min="5" max="5" width="10.85546875" style="53" customWidth="1"/>
    <col min="6" max="6" width="10.28515625" style="53" customWidth="1"/>
    <col min="7" max="7" width="42.42578125" style="53" customWidth="1"/>
    <col min="8" max="16384" width="9.140625" style="53"/>
  </cols>
  <sheetData>
    <row r="1" spans="1:7" ht="18" x14ac:dyDescent="0.25">
      <c r="A1" s="1706" t="s">
        <v>427</v>
      </c>
      <c r="B1" s="1706"/>
      <c r="C1" s="1706"/>
      <c r="D1" s="1706"/>
      <c r="E1" s="1706"/>
      <c r="F1" s="1706"/>
      <c r="G1" s="1706"/>
    </row>
    <row r="2" spans="1:7" ht="15.75" thickBot="1" x14ac:dyDescent="0.3">
      <c r="A2" s="137" t="s">
        <v>400</v>
      </c>
      <c r="B2" s="54"/>
      <c r="C2" s="54"/>
      <c r="D2" s="54"/>
      <c r="E2" s="54"/>
      <c r="F2" s="54"/>
      <c r="G2" s="54" t="s">
        <v>401</v>
      </c>
    </row>
    <row r="3" spans="1:7" ht="26.25" thickBot="1" x14ac:dyDescent="0.25">
      <c r="A3" s="138" t="s">
        <v>402</v>
      </c>
      <c r="B3" s="139" t="s">
        <v>403</v>
      </c>
      <c r="C3" s="138" t="s">
        <v>404</v>
      </c>
      <c r="D3" s="140" t="s">
        <v>405</v>
      </c>
      <c r="E3" s="141" t="s">
        <v>406</v>
      </c>
      <c r="F3" s="142" t="s">
        <v>18</v>
      </c>
      <c r="G3" s="143" t="s">
        <v>407</v>
      </c>
    </row>
    <row r="4" spans="1:7" ht="24.95" customHeight="1" x14ac:dyDescent="0.2">
      <c r="A4" s="1707">
        <v>1</v>
      </c>
      <c r="B4" s="1709" t="s">
        <v>408</v>
      </c>
      <c r="C4" s="144" t="s">
        <v>454</v>
      </c>
      <c r="D4" s="145">
        <f>AT27_Req_FG_CA_Pry!Q23</f>
        <v>0</v>
      </c>
      <c r="E4" s="146">
        <f>AT27_Req_FG_CA_Pry!R23</f>
        <v>0</v>
      </c>
      <c r="F4" s="145">
        <f>D4+E4</f>
        <v>0</v>
      </c>
      <c r="G4" s="164" t="s">
        <v>428</v>
      </c>
    </row>
    <row r="5" spans="1:7" ht="24.95" customHeight="1" x14ac:dyDescent="0.2">
      <c r="A5" s="1707"/>
      <c r="B5" s="1709"/>
      <c r="C5" s="144" t="s">
        <v>418</v>
      </c>
      <c r="D5" s="145">
        <v>0</v>
      </c>
      <c r="E5" s="146">
        <v>0</v>
      </c>
      <c r="F5" s="145">
        <f>D5+E5</f>
        <v>0</v>
      </c>
      <c r="G5" s="147"/>
    </row>
    <row r="6" spans="1:7" ht="24.95" customHeight="1" x14ac:dyDescent="0.2">
      <c r="A6" s="1708"/>
      <c r="B6" s="1710"/>
      <c r="C6" s="148" t="s">
        <v>455</v>
      </c>
      <c r="D6" s="149">
        <f>AT27A_Req_FG_CA_UPry!Q23</f>
        <v>0</v>
      </c>
      <c r="E6" s="146">
        <f>AT27A_Req_FG_CA_UPry!R23</f>
        <v>0</v>
      </c>
      <c r="F6" s="145">
        <f>D6+E6</f>
        <v>0</v>
      </c>
      <c r="G6" s="163" t="s">
        <v>429</v>
      </c>
    </row>
    <row r="7" spans="1:7" ht="24.95" customHeight="1" x14ac:dyDescent="0.2">
      <c r="A7" s="1711">
        <v>2</v>
      </c>
      <c r="B7" s="1712" t="s">
        <v>431</v>
      </c>
      <c r="C7" s="165" t="s">
        <v>432</v>
      </c>
      <c r="D7" s="149">
        <v>694.91</v>
      </c>
      <c r="E7" s="146">
        <v>231.64</v>
      </c>
      <c r="F7" s="145">
        <f>D7+E7</f>
        <v>926.55</v>
      </c>
      <c r="G7" s="1718" t="s">
        <v>433</v>
      </c>
    </row>
    <row r="8" spans="1:7" ht="24.95" customHeight="1" x14ac:dyDescent="0.2">
      <c r="A8" s="1707"/>
      <c r="B8" s="1713"/>
      <c r="C8" s="165" t="s">
        <v>434</v>
      </c>
      <c r="D8" s="149">
        <v>183.56</v>
      </c>
      <c r="E8" s="146">
        <v>61.19</v>
      </c>
      <c r="F8" s="145">
        <f>D8+E8</f>
        <v>244.75</v>
      </c>
      <c r="G8" s="1719"/>
    </row>
    <row r="9" spans="1:7" ht="24.95" customHeight="1" x14ac:dyDescent="0.2">
      <c r="A9" s="1711">
        <v>3</v>
      </c>
      <c r="B9" s="1712" t="s">
        <v>409</v>
      </c>
      <c r="C9" s="1714" t="s">
        <v>421</v>
      </c>
      <c r="D9" s="149">
        <v>0</v>
      </c>
      <c r="E9" s="150">
        <v>0</v>
      </c>
      <c r="F9" s="149">
        <f t="shared" ref="F9:F17" si="0">SUM(D9:E9)</f>
        <v>0</v>
      </c>
      <c r="G9" s="1716" t="s">
        <v>426</v>
      </c>
    </row>
    <row r="10" spans="1:7" ht="24.95" customHeight="1" x14ac:dyDescent="0.2">
      <c r="A10" s="1707"/>
      <c r="B10" s="1713"/>
      <c r="C10" s="1715"/>
      <c r="D10" s="149">
        <v>0</v>
      </c>
      <c r="E10" s="150">
        <v>0</v>
      </c>
      <c r="F10" s="149">
        <v>0</v>
      </c>
      <c r="G10" s="1717"/>
    </row>
    <row r="11" spans="1:7" ht="24.95" customHeight="1" x14ac:dyDescent="0.2">
      <c r="A11" s="1711">
        <v>4</v>
      </c>
      <c r="B11" s="1712" t="s">
        <v>141</v>
      </c>
      <c r="C11" s="1722" t="s">
        <v>459</v>
      </c>
      <c r="D11" s="149">
        <v>0</v>
      </c>
      <c r="E11" s="150">
        <v>0</v>
      </c>
      <c r="F11" s="149">
        <f t="shared" si="0"/>
        <v>0</v>
      </c>
      <c r="G11" s="1723" t="s">
        <v>410</v>
      </c>
    </row>
    <row r="12" spans="1:7" ht="24.95" customHeight="1" x14ac:dyDescent="0.2">
      <c r="A12" s="1707"/>
      <c r="B12" s="1713"/>
      <c r="C12" s="1715"/>
      <c r="D12" s="149">
        <f>7899*5000/100000</f>
        <v>394.95</v>
      </c>
      <c r="E12" s="150">
        <v>0</v>
      </c>
      <c r="F12" s="149">
        <f t="shared" si="0"/>
        <v>394.95</v>
      </c>
      <c r="G12" s="1724"/>
    </row>
    <row r="13" spans="1:7" ht="24.95" customHeight="1" x14ac:dyDescent="0.2">
      <c r="A13" s="1708">
        <v>5</v>
      </c>
      <c r="B13" s="1725" t="s">
        <v>411</v>
      </c>
      <c r="C13" s="148" t="s">
        <v>422</v>
      </c>
      <c r="D13" s="149" t="e">
        <f>AT27_Req_FG_CA_Pry!#REF!</f>
        <v>#REF!</v>
      </c>
      <c r="E13" s="150">
        <v>0</v>
      </c>
      <c r="F13" s="149" t="e">
        <f t="shared" si="0"/>
        <v>#REF!</v>
      </c>
      <c r="G13" s="1723" t="s">
        <v>410</v>
      </c>
    </row>
    <row r="14" spans="1:7" ht="24.95" customHeight="1" x14ac:dyDescent="0.2">
      <c r="A14" s="1708"/>
      <c r="B14" s="1726"/>
      <c r="C14" s="148" t="s">
        <v>423</v>
      </c>
      <c r="D14" s="149" t="e">
        <f>AT27A_Req_FG_CA_UPry!#REF!</f>
        <v>#REF!</v>
      </c>
      <c r="E14" s="150">
        <v>0</v>
      </c>
      <c r="F14" s="149" t="e">
        <f t="shared" si="0"/>
        <v>#REF!</v>
      </c>
      <c r="G14" s="1724"/>
    </row>
    <row r="15" spans="1:7" ht="24.95" customHeight="1" x14ac:dyDescent="0.2">
      <c r="A15" s="1711">
        <v>6</v>
      </c>
      <c r="B15" s="1712" t="s">
        <v>138</v>
      </c>
      <c r="C15" s="151" t="s">
        <v>412</v>
      </c>
      <c r="D15" s="149" t="e">
        <f>1.8/100*(D4+D13+D17+D19)</f>
        <v>#REF!</v>
      </c>
      <c r="E15" s="150">
        <v>0</v>
      </c>
      <c r="F15" s="149" t="e">
        <f t="shared" si="0"/>
        <v>#REF!</v>
      </c>
      <c r="G15" s="1720" t="s">
        <v>413</v>
      </c>
    </row>
    <row r="16" spans="1:7" ht="32.25" customHeight="1" x14ac:dyDescent="0.2">
      <c r="A16" s="1707"/>
      <c r="B16" s="1713"/>
      <c r="C16" s="151" t="s">
        <v>414</v>
      </c>
      <c r="D16" s="149" t="e">
        <f>1.8/100*(D6+D14+D18+D20)</f>
        <v>#REF!</v>
      </c>
      <c r="E16" s="150">
        <v>0</v>
      </c>
      <c r="F16" s="149" t="e">
        <f t="shared" si="0"/>
        <v>#REF!</v>
      </c>
      <c r="G16" s="1721"/>
    </row>
    <row r="17" spans="1:7" ht="24.95" customHeight="1" x14ac:dyDescent="0.2">
      <c r="A17" s="1711">
        <v>7</v>
      </c>
      <c r="B17" s="1712" t="s">
        <v>453</v>
      </c>
      <c r="C17" s="151" t="s">
        <v>419</v>
      </c>
      <c r="D17" s="149">
        <f>20218*10*750/100000</f>
        <v>1516.35</v>
      </c>
      <c r="E17" s="150">
        <v>1516.35</v>
      </c>
      <c r="F17" s="149">
        <f t="shared" si="0"/>
        <v>3032.7</v>
      </c>
      <c r="G17" s="1720" t="s">
        <v>415</v>
      </c>
    </row>
    <row r="18" spans="1:7" ht="24.95" customHeight="1" x14ac:dyDescent="0.2">
      <c r="A18" s="1707"/>
      <c r="B18" s="1713"/>
      <c r="C18" s="151" t="s">
        <v>420</v>
      </c>
      <c r="D18" s="149">
        <f>10237*10*750/100000</f>
        <v>767.77499999999998</v>
      </c>
      <c r="E18" s="150">
        <v>767.78</v>
      </c>
      <c r="F18" s="149">
        <f>SUM(D18:E18)</f>
        <v>1535.5549999999998</v>
      </c>
      <c r="G18" s="1721"/>
    </row>
    <row r="19" spans="1:7" ht="24.95" customHeight="1" x14ac:dyDescent="0.2">
      <c r="A19" s="1711">
        <v>8</v>
      </c>
      <c r="B19" s="1712" t="s">
        <v>416</v>
      </c>
      <c r="C19" s="148" t="s">
        <v>412</v>
      </c>
      <c r="D19" s="152">
        <f>AT27_Req_FG_CA_Pry!M23</f>
        <v>1635.55132</v>
      </c>
      <c r="E19" s="153">
        <v>0</v>
      </c>
      <c r="F19" s="152">
        <f>SUM(D19:E19)</f>
        <v>1635.55132</v>
      </c>
      <c r="G19" s="154" t="s">
        <v>424</v>
      </c>
    </row>
    <row r="20" spans="1:7" ht="24.95" customHeight="1" x14ac:dyDescent="0.2">
      <c r="A20" s="1707"/>
      <c r="B20" s="1713"/>
      <c r="C20" s="148" t="s">
        <v>414</v>
      </c>
      <c r="D20" s="152">
        <f>AT27A_Req_FG_CA_UPry!M23</f>
        <v>1727.9699999999998</v>
      </c>
      <c r="E20" s="153">
        <v>0</v>
      </c>
      <c r="F20" s="152">
        <f>SUM(D20:E20)</f>
        <v>1727.9699999999998</v>
      </c>
      <c r="G20" s="154" t="s">
        <v>424</v>
      </c>
    </row>
    <row r="21" spans="1:7" ht="24.95" customHeight="1" thickBot="1" x14ac:dyDescent="0.25">
      <c r="A21" s="155">
        <v>9</v>
      </c>
      <c r="B21" s="156" t="s">
        <v>417</v>
      </c>
      <c r="C21" s="154"/>
      <c r="D21" s="152">
        <v>0</v>
      </c>
      <c r="E21" s="153">
        <v>40</v>
      </c>
      <c r="F21" s="152">
        <f>SUM(D21:E21)</f>
        <v>40</v>
      </c>
      <c r="G21" s="154" t="s">
        <v>425</v>
      </c>
    </row>
    <row r="22" spans="1:7" ht="24.95" customHeight="1" thickBot="1" x14ac:dyDescent="0.25">
      <c r="A22" s="157"/>
      <c r="B22" s="158" t="s">
        <v>18</v>
      </c>
      <c r="C22" s="159"/>
      <c r="D22" s="160" t="e">
        <f>SUM(D4:D21)</f>
        <v>#REF!</v>
      </c>
      <c r="E22" s="161">
        <f>SUM(E4:E21)</f>
        <v>2616.96</v>
      </c>
      <c r="F22" s="160" t="e">
        <f>SUM(F4:F21)</f>
        <v>#REF!</v>
      </c>
      <c r="G22" s="162"/>
    </row>
    <row r="23" spans="1:7" x14ac:dyDescent="0.2">
      <c r="A23" s="62" t="s">
        <v>460</v>
      </c>
    </row>
  </sheetData>
  <mergeCells count="25">
    <mergeCell ref="A19:A20"/>
    <mergeCell ref="B19:B20"/>
    <mergeCell ref="A17:A18"/>
    <mergeCell ref="A15:A16"/>
    <mergeCell ref="B15:B16"/>
    <mergeCell ref="G15:G16"/>
    <mergeCell ref="B17:B18"/>
    <mergeCell ref="G17:G18"/>
    <mergeCell ref="A11:A12"/>
    <mergeCell ref="B11:B12"/>
    <mergeCell ref="C11:C12"/>
    <mergeCell ref="G11:G12"/>
    <mergeCell ref="A13:A14"/>
    <mergeCell ref="B13:B14"/>
    <mergeCell ref="G13:G14"/>
    <mergeCell ref="A1:G1"/>
    <mergeCell ref="A4:A6"/>
    <mergeCell ref="B4:B6"/>
    <mergeCell ref="A9:A10"/>
    <mergeCell ref="B9:B10"/>
    <mergeCell ref="C9:C10"/>
    <mergeCell ref="G9:G10"/>
    <mergeCell ref="A7:A8"/>
    <mergeCell ref="B7:B8"/>
    <mergeCell ref="G7:G8"/>
  </mergeCells>
  <pageMargins left="0.70866141732283472" right="0.33" top="0.4" bottom="0.39" header="0.21" footer="0.19"/>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pageSetUpPr fitToPage="1"/>
  </sheetPr>
  <dimension ref="A1:P38"/>
  <sheetViews>
    <sheetView topLeftCell="A7" zoomScaleSheetLayoutView="78" workbookViewId="0">
      <selection activeCell="N26" sqref="N26"/>
    </sheetView>
  </sheetViews>
  <sheetFormatPr defaultColWidth="9.140625" defaultRowHeight="12.75" x14ac:dyDescent="0.2"/>
  <cols>
    <col min="1" max="1" width="7.42578125" style="92" customWidth="1"/>
    <col min="2" max="2" width="20.5703125" style="92" customWidth="1"/>
    <col min="3" max="3" width="12.7109375" style="92" customWidth="1"/>
    <col min="4" max="4" width="14.7109375" style="92" customWidth="1"/>
    <col min="5" max="5" width="12.28515625" style="92" customWidth="1"/>
    <col min="6" max="6" width="13.85546875" style="92" customWidth="1"/>
    <col min="7" max="7" width="14.42578125" style="92" customWidth="1"/>
    <col min="8" max="8" width="16.42578125" style="92" customWidth="1"/>
    <col min="9" max="9" width="14.7109375" style="92" customWidth="1"/>
    <col min="10" max="10" width="15.140625" style="92" customWidth="1"/>
    <col min="11" max="11" width="12.28515625" style="92" customWidth="1"/>
    <col min="12" max="12" width="13.28515625" style="92" customWidth="1"/>
    <col min="13" max="16384" width="9.140625" style="92"/>
  </cols>
  <sheetData>
    <row r="1" spans="1:16" s="53" customFormat="1" x14ac:dyDescent="0.2">
      <c r="E1" s="1731"/>
      <c r="F1" s="1731"/>
      <c r="G1" s="1731"/>
      <c r="H1" s="1731"/>
      <c r="I1" s="1731"/>
      <c r="K1" s="631" t="s">
        <v>752</v>
      </c>
    </row>
    <row r="2" spans="1:16" s="53" customFormat="1" ht="15" x14ac:dyDescent="0.2">
      <c r="A2" s="1732" t="s">
        <v>0</v>
      </c>
      <c r="B2" s="1732"/>
      <c r="C2" s="1732"/>
      <c r="D2" s="1732"/>
      <c r="E2" s="1732"/>
      <c r="F2" s="1732"/>
      <c r="G2" s="1732"/>
      <c r="H2" s="1732"/>
      <c r="I2" s="1732"/>
      <c r="J2" s="1732"/>
      <c r="K2" s="1732"/>
      <c r="L2" s="1732"/>
    </row>
    <row r="3" spans="1:16" s="53" customFormat="1" ht="20.25" x14ac:dyDescent="0.3">
      <c r="A3" s="1733" t="s">
        <v>985</v>
      </c>
      <c r="B3" s="1733"/>
      <c r="C3" s="1733"/>
      <c r="D3" s="1733"/>
      <c r="E3" s="1733"/>
      <c r="F3" s="1733"/>
      <c r="G3" s="1733"/>
      <c r="H3" s="1733"/>
      <c r="I3" s="1733"/>
      <c r="J3" s="1733"/>
      <c r="K3" s="1733"/>
      <c r="L3" s="1733"/>
    </row>
    <row r="4" spans="1:16" s="53" customFormat="1" ht="14.25" customHeight="1" x14ac:dyDescent="0.2"/>
    <row r="5" spans="1:16" ht="16.5" customHeight="1" x14ac:dyDescent="0.25">
      <c r="A5" s="1734" t="s">
        <v>1045</v>
      </c>
      <c r="B5" s="1734"/>
      <c r="C5" s="1734"/>
      <c r="D5" s="1734"/>
      <c r="E5" s="1734"/>
      <c r="F5" s="1734"/>
      <c r="G5" s="1734"/>
      <c r="H5" s="1734"/>
      <c r="I5" s="1734"/>
      <c r="J5" s="1734"/>
      <c r="K5" s="1734"/>
      <c r="L5" s="1734"/>
    </row>
    <row r="6" spans="1:16" ht="13.5" customHeight="1" x14ac:dyDescent="0.2">
      <c r="A6" s="54"/>
      <c r="B6" s="54"/>
      <c r="C6" s="54"/>
      <c r="D6" s="54"/>
      <c r="E6" s="54"/>
      <c r="F6" s="54"/>
      <c r="G6" s="54"/>
      <c r="H6" s="54"/>
      <c r="I6" s="54"/>
      <c r="J6" s="54"/>
    </row>
    <row r="7" spans="1:16" ht="0.75" customHeight="1" x14ac:dyDescent="0.2"/>
    <row r="8" spans="1:16" x14ac:dyDescent="0.2">
      <c r="A8" s="1730" t="s">
        <v>743</v>
      </c>
      <c r="B8" s="1730"/>
      <c r="C8" s="630"/>
      <c r="J8" s="637" t="s">
        <v>1049</v>
      </c>
      <c r="K8" s="637"/>
      <c r="L8" s="637"/>
    </row>
    <row r="9" spans="1:16" s="635" customFormat="1" ht="30.75" customHeight="1" x14ac:dyDescent="0.2">
      <c r="A9" s="1524" t="s">
        <v>2</v>
      </c>
      <c r="B9" s="1524" t="s">
        <v>37</v>
      </c>
      <c r="C9" s="1728" t="s">
        <v>744</v>
      </c>
      <c r="D9" s="1728"/>
      <c r="E9" s="1728" t="s">
        <v>136</v>
      </c>
      <c r="F9" s="1728"/>
      <c r="G9" s="1728" t="s">
        <v>745</v>
      </c>
      <c r="H9" s="1728"/>
      <c r="I9" s="1728" t="s">
        <v>137</v>
      </c>
      <c r="J9" s="1728"/>
      <c r="K9" s="1728" t="s">
        <v>138</v>
      </c>
      <c r="L9" s="1728"/>
      <c r="O9" s="92"/>
      <c r="P9" s="636"/>
    </row>
    <row r="10" spans="1:16" s="635" customFormat="1" ht="53.25" customHeight="1" x14ac:dyDescent="0.2">
      <c r="A10" s="1524"/>
      <c r="B10" s="1524"/>
      <c r="C10" s="629" t="s">
        <v>746</v>
      </c>
      <c r="D10" s="629" t="s">
        <v>747</v>
      </c>
      <c r="E10" s="629" t="s">
        <v>748</v>
      </c>
      <c r="F10" s="629" t="s">
        <v>749</v>
      </c>
      <c r="G10" s="629" t="s">
        <v>748</v>
      </c>
      <c r="H10" s="629" t="s">
        <v>749</v>
      </c>
      <c r="I10" s="629" t="s">
        <v>746</v>
      </c>
      <c r="J10" s="629" t="s">
        <v>747</v>
      </c>
      <c r="K10" s="629" t="s">
        <v>746</v>
      </c>
      <c r="L10" s="629" t="s">
        <v>747</v>
      </c>
      <c r="O10" s="92"/>
    </row>
    <row r="11" spans="1:16" x14ac:dyDescent="0.2">
      <c r="A11" s="279">
        <v>1</v>
      </c>
      <c r="B11" s="279">
        <v>2</v>
      </c>
      <c r="C11" s="279">
        <v>3</v>
      </c>
      <c r="D11" s="279">
        <v>4</v>
      </c>
      <c r="E11" s="279">
        <v>5</v>
      </c>
      <c r="F11" s="279">
        <v>6</v>
      </c>
      <c r="G11" s="279">
        <v>7</v>
      </c>
      <c r="H11" s="279">
        <v>8</v>
      </c>
      <c r="I11" s="279">
        <v>9</v>
      </c>
      <c r="J11" s="279">
        <v>10</v>
      </c>
      <c r="K11" s="279">
        <v>11</v>
      </c>
      <c r="L11" s="279">
        <v>12</v>
      </c>
    </row>
    <row r="12" spans="1:16" ht="24.75" customHeight="1" x14ac:dyDescent="0.2">
      <c r="A12" s="627">
        <v>1</v>
      </c>
      <c r="B12" s="213" t="s">
        <v>382</v>
      </c>
      <c r="C12" s="1543" t="s">
        <v>396</v>
      </c>
      <c r="D12" s="1544"/>
      <c r="E12" s="1544"/>
      <c r="F12" s="1544"/>
      <c r="G12" s="1544"/>
      <c r="H12" s="1544"/>
      <c r="I12" s="1544"/>
      <c r="J12" s="1544"/>
      <c r="K12" s="1544"/>
      <c r="L12" s="1545"/>
    </row>
    <row r="13" spans="1:16" ht="24.75" customHeight="1" x14ac:dyDescent="0.2">
      <c r="A13" s="627">
        <v>2</v>
      </c>
      <c r="B13" s="213" t="s">
        <v>383</v>
      </c>
      <c r="C13" s="1546"/>
      <c r="D13" s="1547"/>
      <c r="E13" s="1547"/>
      <c r="F13" s="1547"/>
      <c r="G13" s="1547"/>
      <c r="H13" s="1547"/>
      <c r="I13" s="1547"/>
      <c r="J13" s="1547"/>
      <c r="K13" s="1547"/>
      <c r="L13" s="1548"/>
    </row>
    <row r="14" spans="1:16" ht="24.75" customHeight="1" x14ac:dyDescent="0.2">
      <c r="A14" s="627">
        <v>3</v>
      </c>
      <c r="B14" s="213" t="s">
        <v>384</v>
      </c>
      <c r="C14" s="1546"/>
      <c r="D14" s="1547"/>
      <c r="E14" s="1547"/>
      <c r="F14" s="1547"/>
      <c r="G14" s="1547"/>
      <c r="H14" s="1547"/>
      <c r="I14" s="1547"/>
      <c r="J14" s="1547"/>
      <c r="K14" s="1547"/>
      <c r="L14" s="1548"/>
    </row>
    <row r="15" spans="1:16" ht="24.75" customHeight="1" x14ac:dyDescent="0.2">
      <c r="A15" s="627">
        <v>4</v>
      </c>
      <c r="B15" s="213" t="s">
        <v>385</v>
      </c>
      <c r="C15" s="1546"/>
      <c r="D15" s="1547"/>
      <c r="E15" s="1547"/>
      <c r="F15" s="1547"/>
      <c r="G15" s="1547"/>
      <c r="H15" s="1547"/>
      <c r="I15" s="1547"/>
      <c r="J15" s="1547"/>
      <c r="K15" s="1547"/>
      <c r="L15" s="1548"/>
    </row>
    <row r="16" spans="1:16" ht="24.75" customHeight="1" x14ac:dyDescent="0.2">
      <c r="A16" s="627">
        <v>5</v>
      </c>
      <c r="B16" s="215" t="s">
        <v>386</v>
      </c>
      <c r="C16" s="1546"/>
      <c r="D16" s="1547"/>
      <c r="E16" s="1547"/>
      <c r="F16" s="1547"/>
      <c r="G16" s="1547"/>
      <c r="H16" s="1547"/>
      <c r="I16" s="1547"/>
      <c r="J16" s="1547"/>
      <c r="K16" s="1547"/>
      <c r="L16" s="1548"/>
    </row>
    <row r="17" spans="1:12" ht="24.75" customHeight="1" x14ac:dyDescent="0.2">
      <c r="A17" s="627">
        <v>6</v>
      </c>
      <c r="B17" s="213" t="s">
        <v>387</v>
      </c>
      <c r="C17" s="1546"/>
      <c r="D17" s="1547"/>
      <c r="E17" s="1547"/>
      <c r="F17" s="1547"/>
      <c r="G17" s="1547"/>
      <c r="H17" s="1547"/>
      <c r="I17" s="1547"/>
      <c r="J17" s="1547"/>
      <c r="K17" s="1547"/>
      <c r="L17" s="1548"/>
    </row>
    <row r="18" spans="1:12" ht="24.75" customHeight="1" x14ac:dyDescent="0.2">
      <c r="A18" s="627">
        <v>7</v>
      </c>
      <c r="B18" s="215" t="s">
        <v>388</v>
      </c>
      <c r="C18" s="1546"/>
      <c r="D18" s="1547"/>
      <c r="E18" s="1547"/>
      <c r="F18" s="1547"/>
      <c r="G18" s="1547"/>
      <c r="H18" s="1547"/>
      <c r="I18" s="1547"/>
      <c r="J18" s="1547"/>
      <c r="K18" s="1547"/>
      <c r="L18" s="1548"/>
    </row>
    <row r="19" spans="1:12" ht="24.75" customHeight="1" x14ac:dyDescent="0.2">
      <c r="A19" s="627">
        <v>8</v>
      </c>
      <c r="B19" s="213" t="s">
        <v>389</v>
      </c>
      <c r="C19" s="1546"/>
      <c r="D19" s="1547"/>
      <c r="E19" s="1547"/>
      <c r="F19" s="1547"/>
      <c r="G19" s="1547"/>
      <c r="H19" s="1547"/>
      <c r="I19" s="1547"/>
      <c r="J19" s="1547"/>
      <c r="K19" s="1547"/>
      <c r="L19" s="1548"/>
    </row>
    <row r="20" spans="1:12" ht="24.75" customHeight="1" x14ac:dyDescent="0.2">
      <c r="A20" s="627">
        <v>9</v>
      </c>
      <c r="B20" s="213" t="s">
        <v>390</v>
      </c>
      <c r="C20" s="1546"/>
      <c r="D20" s="1547"/>
      <c r="E20" s="1547"/>
      <c r="F20" s="1547"/>
      <c r="G20" s="1547"/>
      <c r="H20" s="1547"/>
      <c r="I20" s="1547"/>
      <c r="J20" s="1547"/>
      <c r="K20" s="1547"/>
      <c r="L20" s="1548"/>
    </row>
    <row r="21" spans="1:12" ht="24.75" customHeight="1" x14ac:dyDescent="0.2">
      <c r="A21" s="627">
        <v>10</v>
      </c>
      <c r="B21" s="213" t="s">
        <v>391</v>
      </c>
      <c r="C21" s="1546"/>
      <c r="D21" s="1547"/>
      <c r="E21" s="1547"/>
      <c r="F21" s="1547"/>
      <c r="G21" s="1547"/>
      <c r="H21" s="1547"/>
      <c r="I21" s="1547"/>
      <c r="J21" s="1547"/>
      <c r="K21" s="1547"/>
      <c r="L21" s="1548"/>
    </row>
    <row r="22" spans="1:12" ht="24.75" customHeight="1" x14ac:dyDescent="0.2">
      <c r="A22" s="627">
        <v>11</v>
      </c>
      <c r="B22" s="213" t="s">
        <v>392</v>
      </c>
      <c r="C22" s="1546"/>
      <c r="D22" s="1547"/>
      <c r="E22" s="1547"/>
      <c r="F22" s="1547"/>
      <c r="G22" s="1547"/>
      <c r="H22" s="1547"/>
      <c r="I22" s="1547"/>
      <c r="J22" s="1547"/>
      <c r="K22" s="1547"/>
      <c r="L22" s="1548"/>
    </row>
    <row r="23" spans="1:12" ht="24.75" customHeight="1" x14ac:dyDescent="0.2">
      <c r="A23" s="627">
        <v>12</v>
      </c>
      <c r="B23" s="213" t="s">
        <v>393</v>
      </c>
      <c r="C23" s="1546"/>
      <c r="D23" s="1547"/>
      <c r="E23" s="1547"/>
      <c r="F23" s="1547"/>
      <c r="G23" s="1547"/>
      <c r="H23" s="1547"/>
      <c r="I23" s="1547"/>
      <c r="J23" s="1547"/>
      <c r="K23" s="1547"/>
      <c r="L23" s="1548"/>
    </row>
    <row r="24" spans="1:12" ht="24.75" customHeight="1" x14ac:dyDescent="0.2">
      <c r="A24" s="627">
        <v>13</v>
      </c>
      <c r="B24" s="213" t="s">
        <v>394</v>
      </c>
      <c r="C24" s="1549"/>
      <c r="D24" s="1550"/>
      <c r="E24" s="1550"/>
      <c r="F24" s="1550"/>
      <c r="G24" s="1550"/>
      <c r="H24" s="1550"/>
      <c r="I24" s="1550"/>
      <c r="J24" s="1550"/>
      <c r="K24" s="1550"/>
      <c r="L24" s="1551"/>
    </row>
    <row r="25" spans="1:12" ht="24.75" customHeight="1" x14ac:dyDescent="0.2">
      <c r="A25" s="1308" t="s">
        <v>18</v>
      </c>
      <c r="B25" s="1300"/>
      <c r="C25" s="632"/>
      <c r="D25" s="632"/>
      <c r="E25" s="632"/>
      <c r="F25" s="632"/>
      <c r="G25" s="632"/>
      <c r="H25" s="632"/>
      <c r="I25" s="632"/>
      <c r="J25" s="632"/>
      <c r="K25" s="632"/>
      <c r="L25" s="632"/>
    </row>
    <row r="26" spans="1:12" x14ac:dyDescent="0.2">
      <c r="A26" s="59"/>
      <c r="B26" s="72"/>
      <c r="C26" s="72"/>
      <c r="D26" s="633"/>
      <c r="E26" s="633"/>
      <c r="F26" s="633"/>
      <c r="G26" s="633"/>
      <c r="H26" s="633"/>
      <c r="I26" s="633"/>
      <c r="J26" s="633"/>
    </row>
    <row r="27" spans="1:12" x14ac:dyDescent="0.2">
      <c r="A27" s="59"/>
      <c r="B27" s="72"/>
      <c r="C27" s="72"/>
      <c r="D27" s="633"/>
      <c r="E27" s="633"/>
      <c r="F27" s="633"/>
      <c r="G27" s="633"/>
      <c r="H27" s="633"/>
      <c r="I27" s="633"/>
      <c r="J27" s="633"/>
    </row>
    <row r="28" spans="1:12" x14ac:dyDescent="0.2">
      <c r="A28" s="59"/>
      <c r="B28" s="72"/>
      <c r="C28" s="72"/>
      <c r="D28" s="633"/>
      <c r="E28" s="633"/>
      <c r="F28" s="633"/>
      <c r="G28" s="633"/>
      <c r="H28" s="633"/>
      <c r="I28" s="633"/>
      <c r="J28" s="633"/>
    </row>
    <row r="29" spans="1:12" ht="15.75" customHeight="1" x14ac:dyDescent="0.2">
      <c r="A29" s="62" t="s">
        <v>11</v>
      </c>
      <c r="B29" s="62"/>
      <c r="C29" s="62"/>
      <c r="D29" s="62"/>
      <c r="E29" s="62"/>
      <c r="F29" s="62"/>
      <c r="G29" s="62"/>
      <c r="I29" s="1541" t="s">
        <v>12</v>
      </c>
      <c r="J29" s="1541"/>
    </row>
    <row r="30" spans="1:12" ht="12.75" customHeight="1" x14ac:dyDescent="0.2">
      <c r="A30" s="1729" t="s">
        <v>750</v>
      </c>
      <c r="B30" s="1729"/>
      <c r="C30" s="1729"/>
      <c r="D30" s="1729"/>
      <c r="E30" s="1729"/>
      <c r="F30" s="1729"/>
      <c r="G30" s="1729"/>
      <c r="H30" s="1729"/>
      <c r="I30" s="1729"/>
      <c r="J30" s="1729"/>
    </row>
    <row r="31" spans="1:12" ht="12.75" customHeight="1" x14ac:dyDescent="0.2">
      <c r="A31" s="634"/>
      <c r="B31" s="634"/>
      <c r="C31" s="634"/>
      <c r="D31" s="634"/>
      <c r="E31" s="634"/>
      <c r="F31" s="634"/>
      <c r="G31" s="634"/>
      <c r="H31" s="1541" t="s">
        <v>87</v>
      </c>
      <c r="I31" s="1541"/>
      <c r="J31" s="1541"/>
      <c r="K31" s="1541"/>
    </row>
    <row r="32" spans="1:12" x14ac:dyDescent="0.2">
      <c r="A32" s="62"/>
      <c r="B32" s="62"/>
      <c r="C32" s="62"/>
      <c r="E32" s="62"/>
      <c r="H32" s="1730" t="s">
        <v>84</v>
      </c>
      <c r="I32" s="1730"/>
      <c r="J32" s="1730"/>
    </row>
    <row r="36" spans="1:10" x14ac:dyDescent="0.2">
      <c r="A36" s="1727"/>
      <c r="B36" s="1727"/>
      <c r="C36" s="1727"/>
      <c r="D36" s="1727"/>
      <c r="E36" s="1727"/>
      <c r="F36" s="1727"/>
      <c r="G36" s="1727"/>
      <c r="H36" s="1727"/>
      <c r="I36" s="1727"/>
      <c r="J36" s="1727"/>
    </row>
    <row r="38" spans="1:10" x14ac:dyDescent="0.2">
      <c r="A38" s="1727"/>
      <c r="B38" s="1727"/>
      <c r="C38" s="1727"/>
      <c r="D38" s="1727"/>
      <c r="E38" s="1727"/>
      <c r="F38" s="1727"/>
      <c r="G38" s="1727"/>
      <c r="H38" s="1727"/>
      <c r="I38" s="1727"/>
      <c r="J38" s="1727"/>
    </row>
  </sheetData>
  <mergeCells count="20">
    <mergeCell ref="E1:I1"/>
    <mergeCell ref="A2:L2"/>
    <mergeCell ref="A3:L3"/>
    <mergeCell ref="A5:L5"/>
    <mergeCell ref="A8:B8"/>
    <mergeCell ref="A38:J38"/>
    <mergeCell ref="A25:B25"/>
    <mergeCell ref="C12:L24"/>
    <mergeCell ref="K9:L9"/>
    <mergeCell ref="I29:J29"/>
    <mergeCell ref="A30:J30"/>
    <mergeCell ref="H31:K31"/>
    <mergeCell ref="H32:J32"/>
    <mergeCell ref="A36:J36"/>
    <mergeCell ref="A9:A10"/>
    <mergeCell ref="B9:B10"/>
    <mergeCell ref="C9:D9"/>
    <mergeCell ref="E9:F9"/>
    <mergeCell ref="G9:H9"/>
    <mergeCell ref="I9:J9"/>
  </mergeCells>
  <printOptions horizontalCentered="1"/>
  <pageMargins left="0.31" right="0.36" top="0.23622047244094491" bottom="0" header="0.31496062992125984" footer="0.31496062992125984"/>
  <pageSetup paperSize="9" scale="8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pageSetUpPr fitToPage="1"/>
  </sheetPr>
  <dimension ref="A1:Q38"/>
  <sheetViews>
    <sheetView view="pageBreakPreview" topLeftCell="A10" zoomScale="78" zoomScaleSheetLayoutView="78" workbookViewId="0">
      <selection activeCell="Q17" sqref="Q17"/>
    </sheetView>
  </sheetViews>
  <sheetFormatPr defaultColWidth="9.140625" defaultRowHeight="12.75" x14ac:dyDescent="0.2"/>
  <cols>
    <col min="1" max="1" width="7.42578125" style="92" customWidth="1"/>
    <col min="2" max="2" width="20.5703125" style="92" customWidth="1"/>
    <col min="3" max="3" width="12.7109375" style="92" customWidth="1"/>
    <col min="4" max="4" width="14.7109375" style="92" customWidth="1"/>
    <col min="5" max="5" width="12.28515625" style="92" customWidth="1"/>
    <col min="6" max="6" width="13.85546875" style="92" customWidth="1"/>
    <col min="7" max="7" width="14.42578125" style="92" customWidth="1"/>
    <col min="8" max="8" width="16.42578125" style="92" customWidth="1"/>
    <col min="9" max="9" width="14.7109375" style="92" customWidth="1"/>
    <col min="10" max="10" width="15.140625" style="92" customWidth="1"/>
    <col min="11" max="11" width="12.28515625" style="92" customWidth="1"/>
    <col min="12" max="12" width="13.28515625" style="92" customWidth="1"/>
    <col min="13" max="16384" width="9.140625" style="92"/>
  </cols>
  <sheetData>
    <row r="1" spans="1:16" s="53" customFormat="1" x14ac:dyDescent="0.2">
      <c r="E1" s="1731"/>
      <c r="F1" s="1731"/>
      <c r="G1" s="1731"/>
      <c r="H1" s="1731"/>
      <c r="I1" s="1731"/>
      <c r="K1" s="631" t="s">
        <v>751</v>
      </c>
    </row>
    <row r="2" spans="1:16" s="53" customFormat="1" ht="15" x14ac:dyDescent="0.2">
      <c r="A2" s="1732" t="s">
        <v>0</v>
      </c>
      <c r="B2" s="1732"/>
      <c r="C2" s="1732"/>
      <c r="D2" s="1732"/>
      <c r="E2" s="1732"/>
      <c r="F2" s="1732"/>
      <c r="G2" s="1732"/>
      <c r="H2" s="1732"/>
      <c r="I2" s="1732"/>
      <c r="J2" s="1732"/>
      <c r="K2" s="1732"/>
      <c r="L2" s="1732"/>
    </row>
    <row r="3" spans="1:16" s="53" customFormat="1" ht="20.25" x14ac:dyDescent="0.3">
      <c r="A3" s="1733" t="s">
        <v>985</v>
      </c>
      <c r="B3" s="1733"/>
      <c r="C3" s="1733"/>
      <c r="D3" s="1733"/>
      <c r="E3" s="1733"/>
      <c r="F3" s="1733"/>
      <c r="G3" s="1733"/>
      <c r="H3" s="1733"/>
      <c r="I3" s="1733"/>
      <c r="J3" s="1733"/>
      <c r="K3" s="1733"/>
      <c r="L3" s="1733"/>
    </row>
    <row r="4" spans="1:16" s="53" customFormat="1" ht="14.25" customHeight="1" x14ac:dyDescent="0.2"/>
    <row r="5" spans="1:16" ht="16.5" customHeight="1" x14ac:dyDescent="0.25">
      <c r="A5" s="1734" t="s">
        <v>1046</v>
      </c>
      <c r="B5" s="1734"/>
      <c r="C5" s="1734"/>
      <c r="D5" s="1734"/>
      <c r="E5" s="1734"/>
      <c r="F5" s="1734"/>
      <c r="G5" s="1734"/>
      <c r="H5" s="1734"/>
      <c r="I5" s="1734"/>
      <c r="J5" s="1734"/>
      <c r="K5" s="1734"/>
      <c r="L5" s="1734"/>
    </row>
    <row r="6" spans="1:16" ht="13.5" customHeight="1" x14ac:dyDescent="0.2">
      <c r="A6" s="54"/>
      <c r="B6" s="54"/>
      <c r="C6" s="54"/>
      <c r="D6" s="54"/>
      <c r="E6" s="54"/>
      <c r="F6" s="54"/>
      <c r="G6" s="54"/>
      <c r="H6" s="54"/>
      <c r="I6" s="54"/>
      <c r="J6" s="54"/>
    </row>
    <row r="7" spans="1:16" ht="0.75" customHeight="1" x14ac:dyDescent="0.2"/>
    <row r="8" spans="1:16" x14ac:dyDescent="0.2">
      <c r="A8" s="1730" t="s">
        <v>743</v>
      </c>
      <c r="B8" s="1730"/>
      <c r="C8" s="630"/>
      <c r="J8" s="1735" t="s">
        <v>1049</v>
      </c>
      <c r="K8" s="1735"/>
      <c r="L8" s="1735"/>
    </row>
    <row r="9" spans="1:16" s="635" customFormat="1" ht="30.75" customHeight="1" x14ac:dyDescent="0.2">
      <c r="A9" s="1524" t="s">
        <v>2</v>
      </c>
      <c r="B9" s="1524" t="s">
        <v>37</v>
      </c>
      <c r="C9" s="1728" t="s">
        <v>744</v>
      </c>
      <c r="D9" s="1728"/>
      <c r="E9" s="1728" t="s">
        <v>136</v>
      </c>
      <c r="F9" s="1728"/>
      <c r="G9" s="1728" t="s">
        <v>745</v>
      </c>
      <c r="H9" s="1728"/>
      <c r="I9" s="1728" t="s">
        <v>137</v>
      </c>
      <c r="J9" s="1728"/>
      <c r="K9" s="1728" t="s">
        <v>138</v>
      </c>
      <c r="L9" s="1728"/>
      <c r="O9" s="92"/>
      <c r="P9" s="636"/>
    </row>
    <row r="10" spans="1:16" s="635" customFormat="1" ht="53.25" customHeight="1" x14ac:dyDescent="0.2">
      <c r="A10" s="1524"/>
      <c r="B10" s="1524"/>
      <c r="C10" s="629" t="s">
        <v>746</v>
      </c>
      <c r="D10" s="629" t="s">
        <v>747</v>
      </c>
      <c r="E10" s="629" t="s">
        <v>748</v>
      </c>
      <c r="F10" s="629" t="s">
        <v>749</v>
      </c>
      <c r="G10" s="629" t="s">
        <v>748</v>
      </c>
      <c r="H10" s="629" t="s">
        <v>749</v>
      </c>
      <c r="I10" s="629" t="s">
        <v>746</v>
      </c>
      <c r="J10" s="629" t="s">
        <v>747</v>
      </c>
      <c r="K10" s="629" t="s">
        <v>746</v>
      </c>
      <c r="L10" s="629" t="s">
        <v>747</v>
      </c>
      <c r="O10" s="92"/>
    </row>
    <row r="11" spans="1:16" x14ac:dyDescent="0.2">
      <c r="A11" s="279">
        <v>1</v>
      </c>
      <c r="B11" s="279">
        <v>2</v>
      </c>
      <c r="C11" s="279">
        <v>3</v>
      </c>
      <c r="D11" s="279">
        <v>4</v>
      </c>
      <c r="E11" s="279">
        <v>5</v>
      </c>
      <c r="F11" s="279">
        <v>6</v>
      </c>
      <c r="G11" s="279">
        <v>7</v>
      </c>
      <c r="H11" s="279">
        <v>8</v>
      </c>
      <c r="I11" s="279">
        <v>9</v>
      </c>
      <c r="J11" s="279">
        <v>10</v>
      </c>
      <c r="K11" s="279">
        <v>11</v>
      </c>
      <c r="L11" s="279">
        <v>12</v>
      </c>
    </row>
    <row r="12" spans="1:16" ht="24.75" customHeight="1" x14ac:dyDescent="0.2">
      <c r="A12" s="627">
        <v>1</v>
      </c>
      <c r="B12" s="213" t="s">
        <v>382</v>
      </c>
      <c r="C12" s="1543" t="s">
        <v>396</v>
      </c>
      <c r="D12" s="1544"/>
      <c r="E12" s="1544"/>
      <c r="F12" s="1544"/>
      <c r="G12" s="1544"/>
      <c r="H12" s="1544"/>
      <c r="I12" s="1544"/>
      <c r="J12" s="1544"/>
      <c r="K12" s="1544"/>
      <c r="L12" s="1545"/>
    </row>
    <row r="13" spans="1:16" ht="24.75" customHeight="1" x14ac:dyDescent="0.2">
      <c r="A13" s="627">
        <v>2</v>
      </c>
      <c r="B13" s="213" t="s">
        <v>383</v>
      </c>
      <c r="C13" s="1546"/>
      <c r="D13" s="1547"/>
      <c r="E13" s="1547"/>
      <c r="F13" s="1547"/>
      <c r="G13" s="1547"/>
      <c r="H13" s="1547"/>
      <c r="I13" s="1547"/>
      <c r="J13" s="1547"/>
      <c r="K13" s="1547"/>
      <c r="L13" s="1548"/>
    </row>
    <row r="14" spans="1:16" ht="24.75" customHeight="1" x14ac:dyDescent="0.2">
      <c r="A14" s="627">
        <v>3</v>
      </c>
      <c r="B14" s="213" t="s">
        <v>384</v>
      </c>
      <c r="C14" s="1546"/>
      <c r="D14" s="1547"/>
      <c r="E14" s="1547"/>
      <c r="F14" s="1547"/>
      <c r="G14" s="1547"/>
      <c r="H14" s="1547"/>
      <c r="I14" s="1547"/>
      <c r="J14" s="1547"/>
      <c r="K14" s="1547"/>
      <c r="L14" s="1548"/>
    </row>
    <row r="15" spans="1:16" ht="24.75" customHeight="1" x14ac:dyDescent="0.2">
      <c r="A15" s="627">
        <v>4</v>
      </c>
      <c r="B15" s="213" t="s">
        <v>385</v>
      </c>
      <c r="C15" s="1546"/>
      <c r="D15" s="1547"/>
      <c r="E15" s="1547"/>
      <c r="F15" s="1547"/>
      <c r="G15" s="1547"/>
      <c r="H15" s="1547"/>
      <c r="I15" s="1547"/>
      <c r="J15" s="1547"/>
      <c r="K15" s="1547"/>
      <c r="L15" s="1548"/>
    </row>
    <row r="16" spans="1:16" ht="24.75" customHeight="1" x14ac:dyDescent="0.2">
      <c r="A16" s="627">
        <v>5</v>
      </c>
      <c r="B16" s="215" t="s">
        <v>386</v>
      </c>
      <c r="C16" s="1546"/>
      <c r="D16" s="1547"/>
      <c r="E16" s="1547"/>
      <c r="F16" s="1547"/>
      <c r="G16" s="1547"/>
      <c r="H16" s="1547"/>
      <c r="I16" s="1547"/>
      <c r="J16" s="1547"/>
      <c r="K16" s="1547"/>
      <c r="L16" s="1548"/>
    </row>
    <row r="17" spans="1:17" ht="24.75" customHeight="1" x14ac:dyDescent="0.2">
      <c r="A17" s="627">
        <v>6</v>
      </c>
      <c r="B17" s="213" t="s">
        <v>387</v>
      </c>
      <c r="C17" s="1546"/>
      <c r="D17" s="1547"/>
      <c r="E17" s="1547"/>
      <c r="F17" s="1547"/>
      <c r="G17" s="1547"/>
      <c r="H17" s="1547"/>
      <c r="I17" s="1547"/>
      <c r="J17" s="1547"/>
      <c r="K17" s="1547"/>
      <c r="L17" s="1548"/>
      <c r="Q17" s="1038" t="s">
        <v>1133</v>
      </c>
    </row>
    <row r="18" spans="1:17" ht="24.75" customHeight="1" x14ac:dyDescent="0.2">
      <c r="A18" s="627">
        <v>7</v>
      </c>
      <c r="B18" s="215" t="s">
        <v>388</v>
      </c>
      <c r="C18" s="1546"/>
      <c r="D18" s="1547"/>
      <c r="E18" s="1547"/>
      <c r="F18" s="1547"/>
      <c r="G18" s="1547"/>
      <c r="H18" s="1547"/>
      <c r="I18" s="1547"/>
      <c r="J18" s="1547"/>
      <c r="K18" s="1547"/>
      <c r="L18" s="1548"/>
    </row>
    <row r="19" spans="1:17" ht="24.75" customHeight="1" x14ac:dyDescent="0.2">
      <c r="A19" s="627">
        <v>8</v>
      </c>
      <c r="B19" s="213" t="s">
        <v>389</v>
      </c>
      <c r="C19" s="1546"/>
      <c r="D19" s="1547"/>
      <c r="E19" s="1547"/>
      <c r="F19" s="1547"/>
      <c r="G19" s="1547"/>
      <c r="H19" s="1547"/>
      <c r="I19" s="1547"/>
      <c r="J19" s="1547"/>
      <c r="K19" s="1547"/>
      <c r="L19" s="1548"/>
    </row>
    <row r="20" spans="1:17" ht="24.75" customHeight="1" x14ac:dyDescent="0.2">
      <c r="A20" s="627">
        <v>9</v>
      </c>
      <c r="B20" s="213" t="s">
        <v>390</v>
      </c>
      <c r="C20" s="1546"/>
      <c r="D20" s="1547"/>
      <c r="E20" s="1547"/>
      <c r="F20" s="1547"/>
      <c r="G20" s="1547"/>
      <c r="H20" s="1547"/>
      <c r="I20" s="1547"/>
      <c r="J20" s="1547"/>
      <c r="K20" s="1547"/>
      <c r="L20" s="1548"/>
    </row>
    <row r="21" spans="1:17" ht="24.75" customHeight="1" x14ac:dyDescent="0.2">
      <c r="A21" s="627">
        <v>10</v>
      </c>
      <c r="B21" s="213" t="s">
        <v>391</v>
      </c>
      <c r="C21" s="1546"/>
      <c r="D21" s="1547"/>
      <c r="E21" s="1547"/>
      <c r="F21" s="1547"/>
      <c r="G21" s="1547"/>
      <c r="H21" s="1547"/>
      <c r="I21" s="1547"/>
      <c r="J21" s="1547"/>
      <c r="K21" s="1547"/>
      <c r="L21" s="1548"/>
    </row>
    <row r="22" spans="1:17" ht="24.75" customHeight="1" x14ac:dyDescent="0.2">
      <c r="A22" s="627">
        <v>11</v>
      </c>
      <c r="B22" s="213" t="s">
        <v>392</v>
      </c>
      <c r="C22" s="1546"/>
      <c r="D22" s="1547"/>
      <c r="E22" s="1547"/>
      <c r="F22" s="1547"/>
      <c r="G22" s="1547"/>
      <c r="H22" s="1547"/>
      <c r="I22" s="1547"/>
      <c r="J22" s="1547"/>
      <c r="K22" s="1547"/>
      <c r="L22" s="1548"/>
    </row>
    <row r="23" spans="1:17" ht="24.75" customHeight="1" x14ac:dyDescent="0.2">
      <c r="A23" s="627">
        <v>12</v>
      </c>
      <c r="B23" s="213" t="s">
        <v>393</v>
      </c>
      <c r="C23" s="1546"/>
      <c r="D23" s="1547"/>
      <c r="E23" s="1547"/>
      <c r="F23" s="1547"/>
      <c r="G23" s="1547"/>
      <c r="H23" s="1547"/>
      <c r="I23" s="1547"/>
      <c r="J23" s="1547"/>
      <c r="K23" s="1547"/>
      <c r="L23" s="1548"/>
    </row>
    <row r="24" spans="1:17" ht="24.75" customHeight="1" x14ac:dyDescent="0.2">
      <c r="A24" s="627">
        <v>13</v>
      </c>
      <c r="B24" s="213" t="s">
        <v>394</v>
      </c>
      <c r="C24" s="1549"/>
      <c r="D24" s="1550"/>
      <c r="E24" s="1550"/>
      <c r="F24" s="1550"/>
      <c r="G24" s="1550"/>
      <c r="H24" s="1550"/>
      <c r="I24" s="1550"/>
      <c r="J24" s="1550"/>
      <c r="K24" s="1550"/>
      <c r="L24" s="1551"/>
    </row>
    <row r="25" spans="1:17" ht="24.75" customHeight="1" x14ac:dyDescent="0.2">
      <c r="A25" s="1308" t="s">
        <v>18</v>
      </c>
      <c r="B25" s="1300"/>
      <c r="C25" s="632"/>
      <c r="D25" s="632"/>
      <c r="E25" s="632"/>
      <c r="F25" s="632"/>
      <c r="G25" s="632"/>
      <c r="H25" s="632"/>
      <c r="I25" s="632"/>
      <c r="J25" s="632"/>
      <c r="K25" s="632"/>
      <c r="L25" s="632"/>
    </row>
    <row r="26" spans="1:17" x14ac:dyDescent="0.2">
      <c r="A26" s="59"/>
      <c r="B26" s="72"/>
      <c r="C26" s="72"/>
      <c r="D26" s="633"/>
      <c r="E26" s="633"/>
      <c r="F26" s="633"/>
      <c r="G26" s="633"/>
      <c r="H26" s="633"/>
      <c r="I26" s="633"/>
      <c r="J26" s="633"/>
    </row>
    <row r="27" spans="1:17" x14ac:dyDescent="0.2">
      <c r="A27" s="59"/>
      <c r="B27" s="72"/>
      <c r="C27" s="72"/>
      <c r="D27" s="633"/>
      <c r="E27" s="633"/>
      <c r="F27" s="633"/>
      <c r="G27" s="633"/>
      <c r="H27" s="633"/>
      <c r="I27" s="633"/>
      <c r="J27" s="633"/>
    </row>
    <row r="28" spans="1:17" x14ac:dyDescent="0.2">
      <c r="A28" s="59"/>
      <c r="B28" s="72"/>
      <c r="C28" s="72"/>
      <c r="D28" s="633"/>
      <c r="E28" s="633"/>
      <c r="F28" s="633"/>
      <c r="G28" s="633"/>
      <c r="H28" s="633"/>
      <c r="I28" s="633"/>
      <c r="J28" s="633"/>
    </row>
    <row r="29" spans="1:17" ht="15.75" customHeight="1" x14ac:dyDescent="0.2">
      <c r="A29" s="62" t="s">
        <v>11</v>
      </c>
      <c r="B29" s="62"/>
      <c r="C29" s="62"/>
      <c r="D29" s="62"/>
      <c r="E29" s="62"/>
      <c r="F29" s="62"/>
      <c r="G29" s="62"/>
      <c r="I29" s="1541" t="s">
        <v>12</v>
      </c>
      <c r="J29" s="1541"/>
    </row>
    <row r="30" spans="1:17" ht="12.75" customHeight="1" x14ac:dyDescent="0.2">
      <c r="A30" s="1729" t="s">
        <v>750</v>
      </c>
      <c r="B30" s="1729"/>
      <c r="C30" s="1729"/>
      <c r="D30" s="1729"/>
      <c r="E30" s="1729"/>
      <c r="F30" s="1729"/>
      <c r="G30" s="1729"/>
      <c r="H30" s="1729"/>
      <c r="I30" s="1729"/>
      <c r="J30" s="1729"/>
    </row>
    <row r="31" spans="1:17" ht="12.75" customHeight="1" x14ac:dyDescent="0.2">
      <c r="A31" s="634"/>
      <c r="B31" s="634"/>
      <c r="C31" s="634"/>
      <c r="D31" s="634"/>
      <c r="E31" s="634"/>
      <c r="F31" s="634"/>
      <c r="G31" s="634"/>
      <c r="H31" s="1541" t="s">
        <v>87</v>
      </c>
      <c r="I31" s="1541"/>
      <c r="J31" s="1541"/>
      <c r="K31" s="1541"/>
    </row>
    <row r="32" spans="1:17" x14ac:dyDescent="0.2">
      <c r="A32" s="62"/>
      <c r="B32" s="62"/>
      <c r="C32" s="62"/>
      <c r="E32" s="62"/>
      <c r="H32" s="1730" t="s">
        <v>84</v>
      </c>
      <c r="I32" s="1730"/>
      <c r="J32" s="1730"/>
    </row>
    <row r="36" spans="1:10" x14ac:dyDescent="0.2">
      <c r="A36" s="1727"/>
      <c r="B36" s="1727"/>
      <c r="C36" s="1727"/>
      <c r="D36" s="1727"/>
      <c r="E36" s="1727"/>
      <c r="F36" s="1727"/>
      <c r="G36" s="1727"/>
      <c r="H36" s="1727"/>
      <c r="I36" s="1727"/>
      <c r="J36" s="1727"/>
    </row>
    <row r="38" spans="1:10" x14ac:dyDescent="0.2">
      <c r="A38" s="1727"/>
      <c r="B38" s="1727"/>
      <c r="C38" s="1727"/>
      <c r="D38" s="1727"/>
      <c r="E38" s="1727"/>
      <c r="F38" s="1727"/>
      <c r="G38" s="1727"/>
      <c r="H38" s="1727"/>
      <c r="I38" s="1727"/>
      <c r="J38" s="1727"/>
    </row>
  </sheetData>
  <mergeCells count="21">
    <mergeCell ref="G9:H9"/>
    <mergeCell ref="I9:J9"/>
    <mergeCell ref="E1:I1"/>
    <mergeCell ref="A5:L5"/>
    <mergeCell ref="A8:B8"/>
    <mergeCell ref="A38:J38"/>
    <mergeCell ref="A3:L3"/>
    <mergeCell ref="A2:L2"/>
    <mergeCell ref="J8:L8"/>
    <mergeCell ref="C12:L24"/>
    <mergeCell ref="A25:B25"/>
    <mergeCell ref="K9:L9"/>
    <mergeCell ref="I29:J29"/>
    <mergeCell ref="A30:J30"/>
    <mergeCell ref="H31:K31"/>
    <mergeCell ref="H32:J32"/>
    <mergeCell ref="A36:J36"/>
    <mergeCell ref="A9:A10"/>
    <mergeCell ref="B9:B10"/>
    <mergeCell ref="C9:D9"/>
    <mergeCell ref="E9:F9"/>
  </mergeCells>
  <printOptions horizontalCentered="1"/>
  <pageMargins left="0.31" right="0.36" top="0.23622047244094491" bottom="0" header="0.31496062992125984" footer="0.31496062992125984"/>
  <pageSetup paperSize="9" scale="8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8"/>
  <sheetViews>
    <sheetView view="pageBreakPreview" topLeftCell="A10" zoomScaleNormal="80" zoomScaleSheetLayoutView="100" workbookViewId="0">
      <selection activeCell="A29" sqref="A29"/>
    </sheetView>
  </sheetViews>
  <sheetFormatPr defaultRowHeight="12.75" x14ac:dyDescent="0.2"/>
  <cols>
    <col min="1" max="1" width="12" style="53" customWidth="1"/>
    <col min="2" max="2" width="36" style="53" customWidth="1"/>
    <col min="3" max="3" width="28.5703125" style="53" customWidth="1"/>
    <col min="4" max="6" width="21.7109375" style="53" customWidth="1"/>
    <col min="7" max="7" width="57.140625" style="53" customWidth="1"/>
    <col min="8" max="8" width="10" style="53" bestFit="1" customWidth="1"/>
    <col min="9" max="9" width="11" style="53" bestFit="1" customWidth="1"/>
    <col min="10" max="10" width="9.140625" style="53"/>
    <col min="11" max="11" width="9.5703125" style="53" bestFit="1" customWidth="1"/>
    <col min="12" max="16384" width="9.140625" style="53"/>
  </cols>
  <sheetData>
    <row r="1" spans="1:11" ht="18" x14ac:dyDescent="0.25">
      <c r="A1" s="1739" t="s">
        <v>1081</v>
      </c>
      <c r="B1" s="1739"/>
      <c r="C1" s="1739"/>
      <c r="D1" s="1739"/>
      <c r="E1" s="1739"/>
      <c r="F1" s="1739"/>
      <c r="G1" s="1739"/>
    </row>
    <row r="2" spans="1:11" ht="18" x14ac:dyDescent="0.25">
      <c r="A2" s="1740" t="s">
        <v>1082</v>
      </c>
      <c r="B2" s="1740"/>
      <c r="C2" s="1740"/>
      <c r="D2" s="1740"/>
      <c r="E2" s="1740"/>
      <c r="F2" s="1740"/>
      <c r="G2" s="1740"/>
    </row>
    <row r="3" spans="1:11" ht="18.75" thickBot="1" x14ac:dyDescent="0.3">
      <c r="A3" s="57" t="s">
        <v>400</v>
      </c>
      <c r="B3" s="854"/>
      <c r="C3" s="854"/>
      <c r="D3" s="854"/>
      <c r="E3" s="854"/>
      <c r="F3" s="854"/>
      <c r="G3" s="854" t="s">
        <v>401</v>
      </c>
    </row>
    <row r="4" spans="1:11" ht="13.5" thickBot="1" x14ac:dyDescent="0.25">
      <c r="A4" s="823" t="s">
        <v>402</v>
      </c>
      <c r="B4" s="824" t="s">
        <v>403</v>
      </c>
      <c r="C4" s="832" t="s">
        <v>404</v>
      </c>
      <c r="D4" s="833" t="s">
        <v>405</v>
      </c>
      <c r="E4" s="834" t="s">
        <v>406</v>
      </c>
      <c r="F4" s="835" t="s">
        <v>18</v>
      </c>
      <c r="G4" s="832" t="s">
        <v>407</v>
      </c>
      <c r="K4" s="225"/>
    </row>
    <row r="5" spans="1:11" ht="19.5" customHeight="1" thickBot="1" x14ac:dyDescent="0.25">
      <c r="A5" s="1741" t="s">
        <v>251</v>
      </c>
      <c r="B5" s="1742"/>
      <c r="C5" s="1742"/>
      <c r="D5" s="1742"/>
      <c r="E5" s="1742"/>
      <c r="F5" s="1743"/>
      <c r="G5" s="784"/>
      <c r="K5" s="225"/>
    </row>
    <row r="6" spans="1:11" ht="19.5" customHeight="1" x14ac:dyDescent="0.2">
      <c r="A6" s="1744">
        <v>1</v>
      </c>
      <c r="B6" s="1745" t="s">
        <v>408</v>
      </c>
      <c r="C6" s="1104" t="s">
        <v>1083</v>
      </c>
      <c r="D6" s="1112">
        <f>328421*234*4.03/100000</f>
        <v>3097.0757142000002</v>
      </c>
      <c r="E6" s="811">
        <f>328421*234*0.45/100000</f>
        <v>345.82731300000006</v>
      </c>
      <c r="F6" s="658">
        <f>D6+E6</f>
        <v>3442.9030272000005</v>
      </c>
      <c r="G6" s="806" t="s">
        <v>1085</v>
      </c>
      <c r="K6" s="166"/>
    </row>
    <row r="7" spans="1:11" ht="19.5" customHeight="1" x14ac:dyDescent="0.2">
      <c r="A7" s="1736"/>
      <c r="B7" s="1746"/>
      <c r="C7" s="1105" t="s">
        <v>1084</v>
      </c>
      <c r="D7" s="1113">
        <f>229322*6.04*234/100000</f>
        <v>3241.1454192000001</v>
      </c>
      <c r="E7" s="805">
        <f>229322*0.67*234/100000</f>
        <v>359.53103160000006</v>
      </c>
      <c r="F7" s="840">
        <f>D7+E7</f>
        <v>3600.6764508000001</v>
      </c>
      <c r="G7" s="980" t="s">
        <v>1086</v>
      </c>
    </row>
    <row r="8" spans="1:11" ht="19.5" customHeight="1" x14ac:dyDescent="0.2">
      <c r="A8" s="856">
        <v>2</v>
      </c>
      <c r="B8" s="1106" t="s">
        <v>576</v>
      </c>
      <c r="C8" s="794" t="s">
        <v>624</v>
      </c>
      <c r="D8" s="1113">
        <v>0</v>
      </c>
      <c r="E8" s="805">
        <v>0</v>
      </c>
      <c r="F8" s="840">
        <f>D8+E8</f>
        <v>0</v>
      </c>
      <c r="G8" s="860"/>
    </row>
    <row r="9" spans="1:11" ht="19.5" customHeight="1" x14ac:dyDescent="0.2">
      <c r="A9" s="1736">
        <v>3</v>
      </c>
      <c r="B9" s="1737" t="s">
        <v>411</v>
      </c>
      <c r="C9" s="1105" t="s">
        <v>1087</v>
      </c>
      <c r="D9" s="1113">
        <f>7685.05*10*251.65/100000</f>
        <v>193.39428325</v>
      </c>
      <c r="E9" s="807">
        <v>0</v>
      </c>
      <c r="F9" s="515">
        <f t="shared" ref="F9:F14" si="0">SUM(D9:E9)</f>
        <v>193.39428325</v>
      </c>
      <c r="G9" s="1738" t="s">
        <v>940</v>
      </c>
    </row>
    <row r="10" spans="1:11" ht="19.5" customHeight="1" x14ac:dyDescent="0.2">
      <c r="A10" s="1736"/>
      <c r="B10" s="1737"/>
      <c r="C10" s="1105" t="s">
        <v>1088</v>
      </c>
      <c r="D10" s="1113">
        <f>8049.2*251.65*10/100000</f>
        <v>202.55811800000001</v>
      </c>
      <c r="E10" s="807">
        <v>0</v>
      </c>
      <c r="F10" s="515">
        <f t="shared" si="0"/>
        <v>202.55811800000001</v>
      </c>
      <c r="G10" s="1738"/>
    </row>
    <row r="11" spans="1:11" ht="19.5" customHeight="1" x14ac:dyDescent="0.2">
      <c r="A11" s="856">
        <v>4</v>
      </c>
      <c r="B11" s="1110" t="s">
        <v>630</v>
      </c>
      <c r="C11" s="1105" t="s">
        <v>628</v>
      </c>
      <c r="D11" s="1113">
        <v>0</v>
      </c>
      <c r="E11" s="807">
        <v>10</v>
      </c>
      <c r="F11" s="515">
        <f t="shared" si="0"/>
        <v>10</v>
      </c>
      <c r="G11" s="812" t="s">
        <v>629</v>
      </c>
    </row>
    <row r="12" spans="1:11" ht="15.75" customHeight="1" x14ac:dyDescent="0.2">
      <c r="A12" s="1736">
        <v>5</v>
      </c>
      <c r="B12" s="1746" t="s">
        <v>138</v>
      </c>
      <c r="C12" s="1105" t="s">
        <v>412</v>
      </c>
      <c r="D12" s="1113">
        <f>2.7/100*(D6+D9+D14+D24+D26)</f>
        <v>140.84226857115002</v>
      </c>
      <c r="E12" s="807">
        <v>0</v>
      </c>
      <c r="F12" s="515">
        <f t="shared" si="0"/>
        <v>140.84226857115002</v>
      </c>
      <c r="G12" s="1747" t="s">
        <v>926</v>
      </c>
    </row>
    <row r="13" spans="1:11" ht="15.75" customHeight="1" x14ac:dyDescent="0.2">
      <c r="A13" s="1736"/>
      <c r="B13" s="1746"/>
      <c r="C13" s="1105" t="s">
        <v>414</v>
      </c>
      <c r="D13" s="1113">
        <f>2.7/100*(D7+D10+D15+D25+D27)</f>
        <v>124.94889021690003</v>
      </c>
      <c r="E13" s="807">
        <v>0</v>
      </c>
      <c r="F13" s="515">
        <f t="shared" si="0"/>
        <v>124.94889021690003</v>
      </c>
      <c r="G13" s="1747"/>
    </row>
    <row r="14" spans="1:11" ht="15.75" customHeight="1" x14ac:dyDescent="0.2">
      <c r="A14" s="1736">
        <v>6</v>
      </c>
      <c r="B14" s="1746" t="s">
        <v>453</v>
      </c>
      <c r="C14" s="1105" t="s">
        <v>921</v>
      </c>
      <c r="D14" s="1113">
        <f>18777*10*900/100000</f>
        <v>1689.93</v>
      </c>
      <c r="E14" s="807">
        <f>18777*10*1100/100000</f>
        <v>2065.4699999999998</v>
      </c>
      <c r="F14" s="515">
        <f t="shared" si="0"/>
        <v>3755.3999999999996</v>
      </c>
      <c r="G14" s="1747" t="s">
        <v>686</v>
      </c>
    </row>
    <row r="15" spans="1:11" ht="15.75" customHeight="1" x14ac:dyDescent="0.2">
      <c r="A15" s="1736"/>
      <c r="B15" s="1746"/>
      <c r="C15" s="1105" t="s">
        <v>922</v>
      </c>
      <c r="D15" s="1113">
        <f>10410*10*900/100000</f>
        <v>936.9</v>
      </c>
      <c r="E15" s="807">
        <f>10410*10*1100/100000</f>
        <v>1145.0999999999999</v>
      </c>
      <c r="F15" s="515">
        <f t="shared" ref="F15:F28" si="1">SUM(D15:E15)</f>
        <v>2082</v>
      </c>
      <c r="G15" s="1747"/>
    </row>
    <row r="16" spans="1:11" ht="15.75" customHeight="1" x14ac:dyDescent="0.2">
      <c r="A16" s="1736">
        <v>7</v>
      </c>
      <c r="B16" s="1746" t="s">
        <v>625</v>
      </c>
      <c r="C16" s="1105" t="s">
        <v>921</v>
      </c>
      <c r="D16" s="1109">
        <v>0</v>
      </c>
      <c r="E16" s="807">
        <f>18777*1*2000/100000</f>
        <v>375.54</v>
      </c>
      <c r="F16" s="515">
        <f t="shared" si="1"/>
        <v>375.54</v>
      </c>
      <c r="G16" s="1747" t="s">
        <v>687</v>
      </c>
    </row>
    <row r="17" spans="1:11" ht="15.75" customHeight="1" x14ac:dyDescent="0.2">
      <c r="A17" s="1736"/>
      <c r="B17" s="1746"/>
      <c r="C17" s="1105" t="s">
        <v>922</v>
      </c>
      <c r="D17" s="1109">
        <v>0</v>
      </c>
      <c r="E17" s="807">
        <f>10410*1*2000/100000</f>
        <v>208.2</v>
      </c>
      <c r="F17" s="515">
        <f t="shared" si="1"/>
        <v>208.2</v>
      </c>
      <c r="G17" s="1747"/>
    </row>
    <row r="18" spans="1:11" s="516" customFormat="1" ht="19.5" customHeight="1" x14ac:dyDescent="0.2">
      <c r="A18" s="1746">
        <v>8</v>
      </c>
      <c r="B18" s="1746" t="s">
        <v>627</v>
      </c>
      <c r="C18" s="1105" t="s">
        <v>921</v>
      </c>
      <c r="D18" s="1109">
        <v>0</v>
      </c>
      <c r="E18" s="807">
        <f>18777*1*1000/100000</f>
        <v>187.77</v>
      </c>
      <c r="F18" s="515">
        <f t="shared" si="1"/>
        <v>187.77</v>
      </c>
      <c r="G18" s="1747" t="s">
        <v>626</v>
      </c>
      <c r="I18" s="53">
        <v>18777</v>
      </c>
    </row>
    <row r="19" spans="1:11" s="516" customFormat="1" ht="19.5" customHeight="1" x14ac:dyDescent="0.2">
      <c r="A19" s="1746"/>
      <c r="B19" s="1746"/>
      <c r="C19" s="1105" t="s">
        <v>922</v>
      </c>
      <c r="D19" s="1109">
        <v>0</v>
      </c>
      <c r="E19" s="807">
        <f>10410*1*1000/100000</f>
        <v>104.1</v>
      </c>
      <c r="F19" s="515">
        <f t="shared" si="1"/>
        <v>104.1</v>
      </c>
      <c r="G19" s="1747"/>
      <c r="I19" s="53">
        <v>10410</v>
      </c>
    </row>
    <row r="20" spans="1:11" s="516" customFormat="1" ht="19.5" customHeight="1" x14ac:dyDescent="0.2">
      <c r="A20" s="1746">
        <v>9</v>
      </c>
      <c r="B20" s="1748" t="s">
        <v>695</v>
      </c>
      <c r="C20" s="1105" t="s">
        <v>921</v>
      </c>
      <c r="D20" s="1109">
        <v>0</v>
      </c>
      <c r="E20" s="808">
        <f>18777*1000*0.00001</f>
        <v>187.77</v>
      </c>
      <c r="F20" s="798">
        <f t="shared" si="1"/>
        <v>187.77</v>
      </c>
      <c r="G20" s="1747" t="s">
        <v>696</v>
      </c>
      <c r="I20" s="53"/>
    </row>
    <row r="21" spans="1:11" s="516" customFormat="1" ht="19.5" customHeight="1" x14ac:dyDescent="0.2">
      <c r="A21" s="1746"/>
      <c r="B21" s="1748"/>
      <c r="C21" s="794" t="s">
        <v>922</v>
      </c>
      <c r="D21" s="1109">
        <v>0</v>
      </c>
      <c r="E21" s="808">
        <f>10410*1000*0.00001</f>
        <v>104.10000000000001</v>
      </c>
      <c r="F21" s="798">
        <f t="shared" si="1"/>
        <v>104.10000000000001</v>
      </c>
      <c r="G21" s="1747"/>
      <c r="I21" s="53"/>
    </row>
    <row r="22" spans="1:11" s="516" customFormat="1" ht="19.5" customHeight="1" x14ac:dyDescent="0.2">
      <c r="A22" s="1746">
        <v>10</v>
      </c>
      <c r="B22" s="1746" t="s">
        <v>694</v>
      </c>
      <c r="C22" s="1105" t="s">
        <v>1083</v>
      </c>
      <c r="D22" s="1109">
        <v>0</v>
      </c>
      <c r="E22" s="808">
        <f>328421*39*5*0.00001</f>
        <v>640.42095000000006</v>
      </c>
      <c r="F22" s="798">
        <f t="shared" si="1"/>
        <v>640.42095000000006</v>
      </c>
      <c r="G22" s="1747" t="s">
        <v>697</v>
      </c>
      <c r="I22" s="53"/>
    </row>
    <row r="23" spans="1:11" s="516" customFormat="1" ht="19.5" customHeight="1" x14ac:dyDescent="0.2">
      <c r="A23" s="1746"/>
      <c r="B23" s="1746"/>
      <c r="C23" s="1105" t="s">
        <v>1084</v>
      </c>
      <c r="D23" s="1109">
        <v>0</v>
      </c>
      <c r="E23" s="808">
        <f>229322*39*5*0.00001</f>
        <v>447.17790000000002</v>
      </c>
      <c r="F23" s="798">
        <f t="shared" si="1"/>
        <v>447.17790000000002</v>
      </c>
      <c r="G23" s="1747"/>
      <c r="I23" s="53"/>
    </row>
    <row r="24" spans="1:11" ht="19.5" customHeight="1" x14ac:dyDescent="0.2">
      <c r="A24" s="1736">
        <v>11</v>
      </c>
      <c r="B24" s="1749" t="s">
        <v>1176</v>
      </c>
      <c r="C24" s="1105" t="s">
        <v>412</v>
      </c>
      <c r="D24" s="1109">
        <f>(7651.85*3000*0.00001)+2.5%*(7651.58*3000*0.00001)</f>
        <v>235.29418500000003</v>
      </c>
      <c r="E24" s="808">
        <v>0</v>
      </c>
      <c r="F24" s="798">
        <f t="shared" si="1"/>
        <v>235.29418500000003</v>
      </c>
      <c r="G24" s="1754" t="s">
        <v>768</v>
      </c>
      <c r="H24" s="516"/>
    </row>
    <row r="25" spans="1:11" ht="19.5" customHeight="1" x14ac:dyDescent="0.2">
      <c r="A25" s="1736"/>
      <c r="B25" s="1750"/>
      <c r="C25" s="1105" t="s">
        <v>414</v>
      </c>
      <c r="D25" s="1109">
        <f>(8012.15*3000*0.00001)+2.5%*(8012.15*3000*0.00001)</f>
        <v>246.37361250000004</v>
      </c>
      <c r="E25" s="808">
        <v>0</v>
      </c>
      <c r="F25" s="798">
        <f t="shared" si="1"/>
        <v>246.37361250000004</v>
      </c>
      <c r="G25" s="1755"/>
      <c r="H25" s="516"/>
      <c r="I25" s="516"/>
    </row>
    <row r="26" spans="1:11" ht="19.5" customHeight="1" x14ac:dyDescent="0.2">
      <c r="A26" s="1736">
        <v>12</v>
      </c>
      <c r="B26" s="1749" t="s">
        <v>1177</v>
      </c>
      <c r="C26" s="797" t="s">
        <v>412</v>
      </c>
      <c r="D26" s="515">
        <f>(33.47*2000*0.00001)+2.5%*(33.47*2000*0.00001)</f>
        <v>0.68613500000000016</v>
      </c>
      <c r="E26" s="807">
        <v>0</v>
      </c>
      <c r="F26" s="515">
        <f t="shared" si="1"/>
        <v>0.68613500000000016</v>
      </c>
      <c r="G26" s="1754" t="s">
        <v>1178</v>
      </c>
      <c r="H26" s="516"/>
      <c r="I26" s="516"/>
    </row>
    <row r="27" spans="1:11" ht="19.5" customHeight="1" x14ac:dyDescent="0.2">
      <c r="A27" s="1736"/>
      <c r="B27" s="1750"/>
      <c r="C27" s="797" t="s">
        <v>414</v>
      </c>
      <c r="D27" s="515">
        <f>(37.05*2000*0.00001)+2.5%*(37.05*2000*0.00001)</f>
        <v>0.75952500000000012</v>
      </c>
      <c r="E27" s="807">
        <v>0</v>
      </c>
      <c r="F27" s="515">
        <f t="shared" si="1"/>
        <v>0.75952500000000012</v>
      </c>
      <c r="G27" s="1755"/>
      <c r="H27" s="516"/>
      <c r="I27" s="516"/>
    </row>
    <row r="28" spans="1:11" ht="19.5" customHeight="1" thickBot="1" x14ac:dyDescent="0.25">
      <c r="A28" s="791">
        <v>13</v>
      </c>
      <c r="B28" s="1111" t="s">
        <v>417</v>
      </c>
      <c r="C28" s="810"/>
      <c r="D28" s="1113">
        <v>0</v>
      </c>
      <c r="E28" s="807">
        <v>40</v>
      </c>
      <c r="F28" s="515">
        <f t="shared" si="1"/>
        <v>40</v>
      </c>
      <c r="G28" s="809" t="s">
        <v>425</v>
      </c>
    </row>
    <row r="29" spans="1:11" ht="19.5" customHeight="1" thickBot="1" x14ac:dyDescent="0.25">
      <c r="A29" s="822" t="s">
        <v>928</v>
      </c>
      <c r="B29" s="823" t="s">
        <v>18</v>
      </c>
      <c r="C29" s="824"/>
      <c r="D29" s="825">
        <f>SUM(D6:D28)</f>
        <v>10109.908150938048</v>
      </c>
      <c r="E29" s="825">
        <f t="shared" ref="E29:F29" si="2">SUM(E6:E28)</f>
        <v>6221.0071946000007</v>
      </c>
      <c r="F29" s="825">
        <f t="shared" si="2"/>
        <v>16330.915345538053</v>
      </c>
      <c r="G29" s="826"/>
    </row>
    <row r="30" spans="1:11" ht="9.75" customHeight="1" x14ac:dyDescent="0.2"/>
    <row r="31" spans="1:11" ht="19.5" customHeight="1" thickBot="1" x14ac:dyDescent="0.25">
      <c r="A31" s="1751" t="s">
        <v>927</v>
      </c>
      <c r="B31" s="1751"/>
      <c r="C31" s="1751"/>
      <c r="D31" s="1751"/>
      <c r="E31" s="1751"/>
      <c r="F31" s="1751"/>
      <c r="G31" s="817"/>
      <c r="K31" s="225"/>
    </row>
    <row r="32" spans="1:11" ht="29.25" customHeight="1" x14ac:dyDescent="0.2">
      <c r="A32" s="792">
        <v>1</v>
      </c>
      <c r="B32" s="861" t="s">
        <v>409</v>
      </c>
      <c r="C32" s="836" t="s">
        <v>632</v>
      </c>
      <c r="D32" s="805">
        <v>0</v>
      </c>
      <c r="E32" s="840">
        <v>0</v>
      </c>
      <c r="F32" s="805">
        <f t="shared" ref="F32" si="3">SUM(D32:E32)</f>
        <v>0</v>
      </c>
      <c r="G32" s="816" t="s">
        <v>919</v>
      </c>
      <c r="I32" s="783">
        <f>347250*100*241*0.000001</f>
        <v>8368.7250000000004</v>
      </c>
    </row>
    <row r="33" spans="1:9" ht="29.25" customHeight="1" x14ac:dyDescent="0.2">
      <c r="A33" s="795">
        <v>2</v>
      </c>
      <c r="B33" s="859" t="s">
        <v>899</v>
      </c>
      <c r="C33" s="837" t="s">
        <v>632</v>
      </c>
      <c r="D33" s="840">
        <f>F33*90%</f>
        <v>0</v>
      </c>
      <c r="E33" s="840">
        <f>F33*10%</f>
        <v>0</v>
      </c>
      <c r="F33" s="803">
        <v>0</v>
      </c>
      <c r="G33" s="858" t="s">
        <v>925</v>
      </c>
      <c r="I33" s="783"/>
    </row>
    <row r="34" spans="1:9" ht="27" customHeight="1" x14ac:dyDescent="0.2">
      <c r="A34" s="795">
        <v>3</v>
      </c>
      <c r="B34" s="857" t="s">
        <v>574</v>
      </c>
      <c r="C34" s="802" t="s">
        <v>1109</v>
      </c>
      <c r="D34" s="995">
        <f>F34*90%</f>
        <v>10.035</v>
      </c>
      <c r="E34" s="995">
        <f>F34*10%</f>
        <v>1.115</v>
      </c>
      <c r="F34" s="515">
        <v>11.15</v>
      </c>
      <c r="G34" s="1752" t="s">
        <v>920</v>
      </c>
    </row>
    <row r="35" spans="1:9" ht="41.25" customHeight="1" thickBot="1" x14ac:dyDescent="0.25">
      <c r="A35" s="815">
        <v>4</v>
      </c>
      <c r="B35" s="810" t="s">
        <v>575</v>
      </c>
      <c r="C35" s="839" t="s">
        <v>1108</v>
      </c>
      <c r="D35" s="840">
        <f>F35*90%</f>
        <v>424.89000000000004</v>
      </c>
      <c r="E35" s="805">
        <f>F35*10%</f>
        <v>47.210000000000008</v>
      </c>
      <c r="F35" s="515">
        <v>472.1</v>
      </c>
      <c r="G35" s="1753"/>
    </row>
    <row r="36" spans="1:9" ht="19.5" customHeight="1" thickBot="1" x14ac:dyDescent="0.25">
      <c r="A36" s="827" t="s">
        <v>929</v>
      </c>
      <c r="B36" s="828" t="s">
        <v>18</v>
      </c>
      <c r="C36" s="828"/>
      <c r="D36" s="829">
        <f>D32+D33+D34+D35</f>
        <v>434.92500000000007</v>
      </c>
      <c r="E36" s="829">
        <f>E32+E33+E34+E35</f>
        <v>48.32500000000001</v>
      </c>
      <c r="F36" s="829">
        <f>F32+F33+F34+F35</f>
        <v>483.25</v>
      </c>
      <c r="G36" s="830"/>
    </row>
    <row r="37" spans="1:9" ht="33" customHeight="1" thickBot="1" x14ac:dyDescent="0.25">
      <c r="A37" s="818">
        <v>1</v>
      </c>
      <c r="B37" s="819" t="s">
        <v>798</v>
      </c>
      <c r="C37" s="820" t="s">
        <v>628</v>
      </c>
      <c r="D37" s="821">
        <f>(D6+D7+D9+D10+D11+D12+D13+D14+D15+D24+D25+D26+D27)*5%</f>
        <v>505.49540754690247</v>
      </c>
      <c r="E37" s="821">
        <f>(E6+E7+E18+E19)*5%</f>
        <v>49.861417230000008</v>
      </c>
      <c r="F37" s="821">
        <f>SUM(D37:E37)</f>
        <v>555.3568247769025</v>
      </c>
      <c r="G37" s="819" t="s">
        <v>923</v>
      </c>
    </row>
    <row r="38" spans="1:9" ht="19.5" customHeight="1" thickBot="1" x14ac:dyDescent="0.25">
      <c r="A38" s="831" t="s">
        <v>930</v>
      </c>
      <c r="B38" s="828" t="s">
        <v>18</v>
      </c>
      <c r="C38" s="828"/>
      <c r="D38" s="829">
        <f>D37</f>
        <v>505.49540754690247</v>
      </c>
      <c r="E38" s="829">
        <f t="shared" ref="E38:F38" si="4">E37</f>
        <v>49.861417230000008</v>
      </c>
      <c r="F38" s="829">
        <f t="shared" si="4"/>
        <v>555.3568247769025</v>
      </c>
      <c r="G38" s="830"/>
    </row>
    <row r="39" spans="1:9" ht="19.5" customHeight="1" thickBot="1" x14ac:dyDescent="0.25">
      <c r="A39" s="831"/>
      <c r="B39" s="828" t="s">
        <v>931</v>
      </c>
      <c r="C39" s="828"/>
      <c r="D39" s="829">
        <f>D29+D36+D38</f>
        <v>11050.328558484951</v>
      </c>
      <c r="E39" s="829">
        <f>E29+E36+E38</f>
        <v>6319.1936118300009</v>
      </c>
      <c r="F39" s="829">
        <f>F29+F36+F38</f>
        <v>17369.522170314955</v>
      </c>
      <c r="G39" s="830"/>
    </row>
    <row r="40" spans="1:9" ht="19.5" customHeight="1" x14ac:dyDescent="0.2">
      <c r="A40" s="62" t="s">
        <v>1094</v>
      </c>
      <c r="E40" s="517"/>
    </row>
    <row r="41" spans="1:9" x14ac:dyDescent="0.2">
      <c r="A41" s="1730"/>
      <c r="B41" s="1730"/>
      <c r="E41" s="517"/>
    </row>
    <row r="44" spans="1:9" x14ac:dyDescent="0.2">
      <c r="F44" s="517"/>
    </row>
    <row r="48" spans="1:9" x14ac:dyDescent="0.2">
      <c r="F48" s="517"/>
    </row>
  </sheetData>
  <mergeCells count="35">
    <mergeCell ref="A24:A25"/>
    <mergeCell ref="B24:B25"/>
    <mergeCell ref="A31:F31"/>
    <mergeCell ref="G34:G35"/>
    <mergeCell ref="A41:B41"/>
    <mergeCell ref="B26:B27"/>
    <mergeCell ref="A26:A27"/>
    <mergeCell ref="G24:G25"/>
    <mergeCell ref="G26:G27"/>
    <mergeCell ref="A20:A21"/>
    <mergeCell ref="B20:B21"/>
    <mergeCell ref="G20:G21"/>
    <mergeCell ref="A22:A23"/>
    <mergeCell ref="B22:B23"/>
    <mergeCell ref="G22:G23"/>
    <mergeCell ref="A16:A17"/>
    <mergeCell ref="B16:B17"/>
    <mergeCell ref="G16:G17"/>
    <mergeCell ref="A18:A19"/>
    <mergeCell ref="B18:B19"/>
    <mergeCell ref="G18:G19"/>
    <mergeCell ref="A12:A13"/>
    <mergeCell ref="B12:B13"/>
    <mergeCell ref="G12:G13"/>
    <mergeCell ref="A14:A15"/>
    <mergeCell ref="B14:B15"/>
    <mergeCell ref="G14:G15"/>
    <mergeCell ref="A9:A10"/>
    <mergeCell ref="B9:B10"/>
    <mergeCell ref="G9:G10"/>
    <mergeCell ref="A1:G1"/>
    <mergeCell ref="A2:G2"/>
    <mergeCell ref="A5:F5"/>
    <mergeCell ref="A6:A7"/>
    <mergeCell ref="B6:B7"/>
  </mergeCells>
  <pageMargins left="0.43307086614173229" right="0.23622047244094491" top="0.23622047244094491" bottom="0.27559055118110237" header="0.15748031496062992" footer="0.15748031496062992"/>
  <pageSetup paperSize="9" scale="72"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8"/>
  <sheetViews>
    <sheetView view="pageBreakPreview" zoomScaleNormal="80" zoomScaleSheetLayoutView="100" workbookViewId="0">
      <selection sqref="A1:G1"/>
    </sheetView>
  </sheetViews>
  <sheetFormatPr defaultRowHeight="12.75" x14ac:dyDescent="0.2"/>
  <cols>
    <col min="1" max="1" width="12" style="53" customWidth="1"/>
    <col min="2" max="2" width="35.85546875" style="53" customWidth="1"/>
    <col min="3" max="3" width="27.5703125" style="53" customWidth="1"/>
    <col min="4" max="4" width="20.85546875" style="53" customWidth="1"/>
    <col min="5" max="5" width="20.5703125" style="53" customWidth="1"/>
    <col min="6" max="6" width="20.42578125" style="53" customWidth="1"/>
    <col min="7" max="7" width="58.42578125" style="53" customWidth="1"/>
    <col min="8" max="8" width="10" style="53" bestFit="1" customWidth="1"/>
    <col min="9" max="9" width="11" style="53" bestFit="1" customWidth="1"/>
    <col min="10" max="10" width="9.140625" style="53"/>
    <col min="11" max="11" width="9.5703125" style="53" bestFit="1" customWidth="1"/>
    <col min="12" max="16384" width="9.140625" style="53"/>
  </cols>
  <sheetData>
    <row r="1" spans="1:11" ht="18" x14ac:dyDescent="0.25">
      <c r="A1" s="1740" t="s">
        <v>1081</v>
      </c>
      <c r="B1" s="1740"/>
      <c r="C1" s="1740"/>
      <c r="D1" s="1740"/>
      <c r="E1" s="1740"/>
      <c r="F1" s="1740"/>
      <c r="G1" s="1740"/>
    </row>
    <row r="2" spans="1:11" ht="18" x14ac:dyDescent="0.25">
      <c r="A2" s="1740" t="s">
        <v>1110</v>
      </c>
      <c r="B2" s="1740"/>
      <c r="C2" s="1740"/>
      <c r="D2" s="1740"/>
      <c r="E2" s="1740"/>
      <c r="F2" s="1740"/>
      <c r="G2" s="1740"/>
    </row>
    <row r="3" spans="1:11" ht="18.75" thickBot="1" x14ac:dyDescent="0.3">
      <c r="A3" s="57" t="s">
        <v>400</v>
      </c>
      <c r="B3" s="1027"/>
      <c r="C3" s="1027"/>
      <c r="D3" s="1027"/>
      <c r="E3" s="1027"/>
      <c r="F3" s="1027"/>
      <c r="G3" s="1027" t="s">
        <v>401</v>
      </c>
    </row>
    <row r="4" spans="1:11" ht="13.5" thickBot="1" x14ac:dyDescent="0.25">
      <c r="A4" s="823" t="s">
        <v>402</v>
      </c>
      <c r="B4" s="824" t="s">
        <v>403</v>
      </c>
      <c r="C4" s="832" t="s">
        <v>404</v>
      </c>
      <c r="D4" s="833" t="s">
        <v>405</v>
      </c>
      <c r="E4" s="834" t="s">
        <v>406</v>
      </c>
      <c r="F4" s="835" t="s">
        <v>18</v>
      </c>
      <c r="G4" s="832" t="s">
        <v>407</v>
      </c>
      <c r="K4" s="225"/>
    </row>
    <row r="5" spans="1:11" ht="19.5" customHeight="1" thickBot="1" x14ac:dyDescent="0.25">
      <c r="A5" s="1741" t="s">
        <v>251</v>
      </c>
      <c r="B5" s="1742"/>
      <c r="C5" s="1742"/>
      <c r="D5" s="1742"/>
      <c r="E5" s="1742"/>
      <c r="F5" s="1743"/>
      <c r="G5" s="784"/>
      <c r="K5" s="225"/>
    </row>
    <row r="6" spans="1:11" ht="19.5" customHeight="1" x14ac:dyDescent="0.2">
      <c r="A6" s="1744">
        <v>1</v>
      </c>
      <c r="B6" s="1756" t="s">
        <v>408</v>
      </c>
      <c r="C6" s="796" t="s">
        <v>1089</v>
      </c>
      <c r="D6" s="658">
        <f>339326*234*4.03/100000</f>
        <v>3199.9120452000002</v>
      </c>
      <c r="E6" s="811">
        <f>339326*234*0.45/100000</f>
        <v>357.31027800000004</v>
      </c>
      <c r="F6" s="658">
        <f>D6+E6</f>
        <v>3557.2223232000001</v>
      </c>
      <c r="G6" s="806" t="s">
        <v>1085</v>
      </c>
      <c r="K6" s="166"/>
    </row>
    <row r="7" spans="1:11" ht="19.5" customHeight="1" x14ac:dyDescent="0.2">
      <c r="A7" s="1736"/>
      <c r="B7" s="1750"/>
      <c r="C7" s="797" t="s">
        <v>1090</v>
      </c>
      <c r="D7" s="515">
        <f>239000*6.04*234/100000</f>
        <v>3377.9304000000002</v>
      </c>
      <c r="E7" s="805">
        <f>239000*0.67*234/100000</f>
        <v>374.70420000000001</v>
      </c>
      <c r="F7" s="515">
        <f>D7+E7</f>
        <v>3752.6346000000003</v>
      </c>
      <c r="G7" s="1032" t="s">
        <v>1086</v>
      </c>
    </row>
    <row r="8" spans="1:11" ht="19.5" customHeight="1" x14ac:dyDescent="0.2">
      <c r="A8" s="1028">
        <v>2</v>
      </c>
      <c r="B8" s="1029" t="s">
        <v>576</v>
      </c>
      <c r="C8" s="797" t="s">
        <v>624</v>
      </c>
      <c r="D8" s="515">
        <v>0</v>
      </c>
      <c r="E8" s="807">
        <v>0</v>
      </c>
      <c r="F8" s="515">
        <f>D8+E8</f>
        <v>0</v>
      </c>
      <c r="G8" s="1032"/>
    </row>
    <row r="9" spans="1:11" ht="19.5" customHeight="1" x14ac:dyDescent="0.2">
      <c r="A9" s="1736">
        <v>3</v>
      </c>
      <c r="B9" s="1749" t="s">
        <v>411</v>
      </c>
      <c r="C9" s="797" t="s">
        <v>1091</v>
      </c>
      <c r="D9" s="515">
        <f>7940.23*10*251.65/100000</f>
        <v>199.81588794999999</v>
      </c>
      <c r="E9" s="807">
        <v>0</v>
      </c>
      <c r="F9" s="515">
        <f t="shared" ref="F9:F14" si="0">SUM(D9:E9)</f>
        <v>199.81588794999999</v>
      </c>
      <c r="G9" s="1738" t="s">
        <v>940</v>
      </c>
    </row>
    <row r="10" spans="1:11" ht="19.5" customHeight="1" x14ac:dyDescent="0.2">
      <c r="A10" s="1736"/>
      <c r="B10" s="1749"/>
      <c r="C10" s="797" t="s">
        <v>1092</v>
      </c>
      <c r="D10" s="515">
        <f>8388.9*251.65*10/100000</f>
        <v>211.10666850000001</v>
      </c>
      <c r="E10" s="807">
        <v>0</v>
      </c>
      <c r="F10" s="515">
        <f t="shared" si="0"/>
        <v>211.10666850000001</v>
      </c>
      <c r="G10" s="1738"/>
    </row>
    <row r="11" spans="1:11" ht="19.5" customHeight="1" x14ac:dyDescent="0.2">
      <c r="A11" s="1028">
        <v>4</v>
      </c>
      <c r="B11" s="1031" t="s">
        <v>630</v>
      </c>
      <c r="C11" s="797" t="s">
        <v>628</v>
      </c>
      <c r="D11" s="515">
        <v>0</v>
      </c>
      <c r="E11" s="807">
        <v>10</v>
      </c>
      <c r="F11" s="515">
        <f t="shared" si="0"/>
        <v>10</v>
      </c>
      <c r="G11" s="812" t="s">
        <v>629</v>
      </c>
    </row>
    <row r="12" spans="1:11" ht="15.75" customHeight="1" x14ac:dyDescent="0.2">
      <c r="A12" s="1736">
        <v>5</v>
      </c>
      <c r="B12" s="1750" t="s">
        <v>138</v>
      </c>
      <c r="C12" s="797" t="s">
        <v>412</v>
      </c>
      <c r="D12" s="515">
        <f>2.7/100*(D6+D9+D14+D24+D26)</f>
        <v>144.00387733005005</v>
      </c>
      <c r="E12" s="807">
        <v>0</v>
      </c>
      <c r="F12" s="515">
        <f t="shared" si="0"/>
        <v>144.00387733005005</v>
      </c>
      <c r="G12" s="1747" t="s">
        <v>926</v>
      </c>
    </row>
    <row r="13" spans="1:11" ht="15.75" customHeight="1" x14ac:dyDescent="0.2">
      <c r="A13" s="1736"/>
      <c r="B13" s="1750"/>
      <c r="C13" s="797" t="s">
        <v>414</v>
      </c>
      <c r="D13" s="515">
        <f>2.7/100*(D7+D10+D15+D25+D27)</f>
        <v>129.15492318450003</v>
      </c>
      <c r="E13" s="807">
        <v>0</v>
      </c>
      <c r="F13" s="515">
        <f t="shared" si="0"/>
        <v>129.15492318450003</v>
      </c>
      <c r="G13" s="1747"/>
    </row>
    <row r="14" spans="1:11" ht="15.75" customHeight="1" x14ac:dyDescent="0.2">
      <c r="A14" s="1736">
        <v>6</v>
      </c>
      <c r="B14" s="1750" t="s">
        <v>453</v>
      </c>
      <c r="C14" s="797" t="s">
        <v>921</v>
      </c>
      <c r="D14" s="515">
        <f>18777*10*900/100000</f>
        <v>1689.93</v>
      </c>
      <c r="E14" s="807">
        <f>18777*10*1100/100000</f>
        <v>2065.4699999999998</v>
      </c>
      <c r="F14" s="515">
        <f t="shared" si="0"/>
        <v>3755.3999999999996</v>
      </c>
      <c r="G14" s="1747" t="s">
        <v>686</v>
      </c>
    </row>
    <row r="15" spans="1:11" ht="15.75" customHeight="1" x14ac:dyDescent="0.2">
      <c r="A15" s="1736"/>
      <c r="B15" s="1750"/>
      <c r="C15" s="797" t="s">
        <v>922</v>
      </c>
      <c r="D15" s="515">
        <f>10410*10*900/100000</f>
        <v>936.9</v>
      </c>
      <c r="E15" s="807">
        <f>10410*10*1100/100000</f>
        <v>1145.0999999999999</v>
      </c>
      <c r="F15" s="515">
        <f t="shared" ref="F15:F28" si="1">SUM(D15:E15)</f>
        <v>2082</v>
      </c>
      <c r="G15" s="1747"/>
    </row>
    <row r="16" spans="1:11" ht="15.75" customHeight="1" x14ac:dyDescent="0.2">
      <c r="A16" s="1736">
        <v>7</v>
      </c>
      <c r="B16" s="1750" t="s">
        <v>625</v>
      </c>
      <c r="C16" s="797" t="s">
        <v>921</v>
      </c>
      <c r="D16" s="515">
        <v>0</v>
      </c>
      <c r="E16" s="807">
        <f>18777*1*2000/100000</f>
        <v>375.54</v>
      </c>
      <c r="F16" s="515">
        <f t="shared" si="1"/>
        <v>375.54</v>
      </c>
      <c r="G16" s="1747" t="s">
        <v>687</v>
      </c>
    </row>
    <row r="17" spans="1:11" ht="15.75" customHeight="1" x14ac:dyDescent="0.2">
      <c r="A17" s="1736"/>
      <c r="B17" s="1750"/>
      <c r="C17" s="797" t="s">
        <v>922</v>
      </c>
      <c r="D17" s="515">
        <v>0</v>
      </c>
      <c r="E17" s="807">
        <f>10410*1*2000/100000</f>
        <v>208.2</v>
      </c>
      <c r="F17" s="515">
        <f t="shared" si="1"/>
        <v>208.2</v>
      </c>
      <c r="G17" s="1747"/>
    </row>
    <row r="18" spans="1:11" s="516" customFormat="1" ht="19.5" customHeight="1" x14ac:dyDescent="0.2">
      <c r="A18" s="1746">
        <v>8</v>
      </c>
      <c r="B18" s="1750" t="s">
        <v>627</v>
      </c>
      <c r="C18" s="797" t="s">
        <v>921</v>
      </c>
      <c r="D18" s="515">
        <v>0</v>
      </c>
      <c r="E18" s="807">
        <f>18777*1*1000/100000</f>
        <v>187.77</v>
      </c>
      <c r="F18" s="515">
        <f t="shared" si="1"/>
        <v>187.77</v>
      </c>
      <c r="G18" s="1747" t="s">
        <v>626</v>
      </c>
      <c r="I18" s="53">
        <v>18777</v>
      </c>
    </row>
    <row r="19" spans="1:11" s="516" customFormat="1" ht="19.5" customHeight="1" x14ac:dyDescent="0.2">
      <c r="A19" s="1746"/>
      <c r="B19" s="1750"/>
      <c r="C19" s="797" t="s">
        <v>922</v>
      </c>
      <c r="D19" s="515">
        <v>0</v>
      </c>
      <c r="E19" s="807">
        <f>10410*1*1000/100000</f>
        <v>104.1</v>
      </c>
      <c r="F19" s="515">
        <f t="shared" si="1"/>
        <v>104.1</v>
      </c>
      <c r="G19" s="1747"/>
      <c r="I19" s="53">
        <v>10410</v>
      </c>
    </row>
    <row r="20" spans="1:11" s="516" customFormat="1" ht="19.5" customHeight="1" x14ac:dyDescent="0.2">
      <c r="A20" s="1746">
        <v>9</v>
      </c>
      <c r="B20" s="1757" t="s">
        <v>695</v>
      </c>
      <c r="C20" s="797" t="s">
        <v>921</v>
      </c>
      <c r="D20" s="515">
        <v>0</v>
      </c>
      <c r="E20" s="807">
        <f>18777*1000*0.00001</f>
        <v>187.77</v>
      </c>
      <c r="F20" s="515">
        <f t="shared" si="1"/>
        <v>187.77</v>
      </c>
      <c r="G20" s="1747" t="s">
        <v>696</v>
      </c>
      <c r="I20" s="53"/>
    </row>
    <row r="21" spans="1:11" s="516" customFormat="1" ht="19.5" customHeight="1" thickBot="1" x14ac:dyDescent="0.25">
      <c r="A21" s="1746"/>
      <c r="B21" s="1757"/>
      <c r="C21" s="797" t="s">
        <v>922</v>
      </c>
      <c r="D21" s="515">
        <v>0</v>
      </c>
      <c r="E21" s="807">
        <f>10410*1000*0.00001</f>
        <v>104.10000000000001</v>
      </c>
      <c r="F21" s="515">
        <f t="shared" si="1"/>
        <v>104.10000000000001</v>
      </c>
      <c r="G21" s="1747"/>
      <c r="I21" s="53"/>
    </row>
    <row r="22" spans="1:11" s="516" customFormat="1" ht="19.5" customHeight="1" x14ac:dyDescent="0.2">
      <c r="A22" s="1746">
        <v>10</v>
      </c>
      <c r="B22" s="1750" t="s">
        <v>694</v>
      </c>
      <c r="C22" s="796" t="s">
        <v>1089</v>
      </c>
      <c r="D22" s="515">
        <v>0</v>
      </c>
      <c r="E22" s="807">
        <f>339326*39*5*0.00001</f>
        <v>661.68570000000011</v>
      </c>
      <c r="F22" s="515">
        <f t="shared" si="1"/>
        <v>661.68570000000011</v>
      </c>
      <c r="G22" s="1747" t="s">
        <v>697</v>
      </c>
      <c r="I22" s="53"/>
    </row>
    <row r="23" spans="1:11" s="516" customFormat="1" ht="19.5" customHeight="1" x14ac:dyDescent="0.2">
      <c r="A23" s="1746"/>
      <c r="B23" s="1750"/>
      <c r="C23" s="797" t="s">
        <v>1090</v>
      </c>
      <c r="D23" s="515">
        <v>0</v>
      </c>
      <c r="E23" s="807">
        <f>239000*39*5*0.00001</f>
        <v>466.05</v>
      </c>
      <c r="F23" s="515">
        <f t="shared" si="1"/>
        <v>466.05</v>
      </c>
      <c r="G23" s="1747"/>
      <c r="I23" s="53"/>
    </row>
    <row r="24" spans="1:11" ht="19.5" customHeight="1" x14ac:dyDescent="0.2">
      <c r="A24" s="1736">
        <v>11</v>
      </c>
      <c r="B24" s="1749" t="s">
        <v>1176</v>
      </c>
      <c r="C24" s="797" t="s">
        <v>412</v>
      </c>
      <c r="D24" s="515">
        <f>(7906.76*3000*0.00001)+2.5%*(7906.76*3000*0.00001)</f>
        <v>243.13287000000003</v>
      </c>
      <c r="E24" s="807">
        <v>0</v>
      </c>
      <c r="F24" s="515">
        <f t="shared" si="1"/>
        <v>243.13287000000003</v>
      </c>
      <c r="G24" s="813" t="s">
        <v>768</v>
      </c>
      <c r="H24" s="516"/>
    </row>
    <row r="25" spans="1:11" ht="19.5" customHeight="1" x14ac:dyDescent="0.2">
      <c r="A25" s="1736"/>
      <c r="B25" s="1750"/>
      <c r="C25" s="797" t="s">
        <v>414</v>
      </c>
      <c r="D25" s="515">
        <f>(8351.84*3000*0.00001)+2.5%*(8351.84*3000*0.00001)</f>
        <v>256.81907999999999</v>
      </c>
      <c r="E25" s="807">
        <v>0</v>
      </c>
      <c r="F25" s="515">
        <f t="shared" si="1"/>
        <v>256.81907999999999</v>
      </c>
      <c r="G25" s="813" t="s">
        <v>768</v>
      </c>
      <c r="H25" s="516"/>
      <c r="I25" s="516"/>
    </row>
    <row r="26" spans="1:11" ht="19.5" customHeight="1" x14ac:dyDescent="0.2">
      <c r="A26" s="791"/>
      <c r="B26" s="1749" t="s">
        <v>1177</v>
      </c>
      <c r="C26" s="797" t="s">
        <v>412</v>
      </c>
      <c r="D26" s="515">
        <f>(33.47*2000*0.00001)+2.5%*(33.47*2000*0.00001)</f>
        <v>0.68613500000000016</v>
      </c>
      <c r="E26" s="807">
        <v>0</v>
      </c>
      <c r="F26" s="515">
        <f t="shared" si="1"/>
        <v>0.68613500000000016</v>
      </c>
      <c r="G26" s="809"/>
      <c r="H26" s="516"/>
      <c r="I26" s="516"/>
    </row>
    <row r="27" spans="1:11" ht="19.5" customHeight="1" x14ac:dyDescent="0.2">
      <c r="A27" s="791"/>
      <c r="B27" s="1750"/>
      <c r="C27" s="797" t="s">
        <v>414</v>
      </c>
      <c r="D27" s="515">
        <f>(37.05*2000*0.00001)+2.5%*(37.05*2000*0.00001)</f>
        <v>0.75952500000000012</v>
      </c>
      <c r="E27" s="807">
        <v>0</v>
      </c>
      <c r="F27" s="515">
        <f t="shared" si="1"/>
        <v>0.75952500000000012</v>
      </c>
      <c r="G27" s="809"/>
      <c r="H27" s="516"/>
      <c r="I27" s="516"/>
    </row>
    <row r="28" spans="1:11" ht="19.5" customHeight="1" thickBot="1" x14ac:dyDescent="0.25">
      <c r="A28" s="791">
        <v>12</v>
      </c>
      <c r="B28" s="794" t="s">
        <v>417</v>
      </c>
      <c r="C28" s="839"/>
      <c r="D28" s="798">
        <v>0</v>
      </c>
      <c r="E28" s="808">
        <v>40</v>
      </c>
      <c r="F28" s="798">
        <f t="shared" si="1"/>
        <v>40</v>
      </c>
      <c r="G28" s="809" t="s">
        <v>425</v>
      </c>
    </row>
    <row r="29" spans="1:11" ht="19.5" customHeight="1" thickBot="1" x14ac:dyDescent="0.25">
      <c r="A29" s="822" t="s">
        <v>932</v>
      </c>
      <c r="B29" s="823" t="s">
        <v>18</v>
      </c>
      <c r="C29" s="824"/>
      <c r="D29" s="825">
        <f>SUM(D6:D28)</f>
        <v>10390.151412164547</v>
      </c>
      <c r="E29" s="825">
        <f t="shared" ref="E29:F29" si="2">SUM(E6:E28)</f>
        <v>6287.8001780000013</v>
      </c>
      <c r="F29" s="825">
        <f t="shared" si="2"/>
        <v>16677.951590164554</v>
      </c>
      <c r="G29" s="826"/>
    </row>
    <row r="30" spans="1:11" ht="9.75" customHeight="1" x14ac:dyDescent="0.2"/>
    <row r="31" spans="1:11" ht="19.5" customHeight="1" thickBot="1" x14ac:dyDescent="0.25">
      <c r="A31" s="1751" t="s">
        <v>927</v>
      </c>
      <c r="B31" s="1751"/>
      <c r="C31" s="1751"/>
      <c r="D31" s="1751"/>
      <c r="E31" s="1751"/>
      <c r="F31" s="1751"/>
      <c r="G31" s="817"/>
      <c r="K31" s="225"/>
    </row>
    <row r="32" spans="1:11" ht="29.25" customHeight="1" x14ac:dyDescent="0.2">
      <c r="A32" s="792">
        <v>1</v>
      </c>
      <c r="B32" s="793" t="s">
        <v>409</v>
      </c>
      <c r="C32" s="1033" t="s">
        <v>632</v>
      </c>
      <c r="D32" s="805">
        <v>0</v>
      </c>
      <c r="E32" s="840">
        <v>0</v>
      </c>
      <c r="F32" s="805">
        <f t="shared" ref="F32" si="3">SUM(D32:E32)</f>
        <v>0</v>
      </c>
      <c r="G32" s="816" t="s">
        <v>919</v>
      </c>
      <c r="I32" s="783"/>
    </row>
    <row r="33" spans="1:9" ht="29.25" customHeight="1" x14ac:dyDescent="0.2">
      <c r="A33" s="795">
        <v>2</v>
      </c>
      <c r="B33" s="814" t="s">
        <v>899</v>
      </c>
      <c r="C33" s="804" t="s">
        <v>1093</v>
      </c>
      <c r="D33" s="840">
        <f>F33*90%</f>
        <v>0</v>
      </c>
      <c r="E33" s="840">
        <f>F33*10%</f>
        <v>0</v>
      </c>
      <c r="F33" s="803">
        <v>0</v>
      </c>
      <c r="G33" s="1030" t="s">
        <v>925</v>
      </c>
      <c r="I33" s="783"/>
    </row>
    <row r="34" spans="1:9" ht="27" customHeight="1" x14ac:dyDescent="0.2">
      <c r="A34" s="795">
        <v>3</v>
      </c>
      <c r="B34" s="797" t="s">
        <v>574</v>
      </c>
      <c r="C34" s="870" t="s">
        <v>1109</v>
      </c>
      <c r="D34" s="995">
        <f>F34*90%</f>
        <v>10.035</v>
      </c>
      <c r="E34" s="995">
        <f>F34*10%</f>
        <v>1.115</v>
      </c>
      <c r="F34" s="515">
        <v>11.15</v>
      </c>
      <c r="G34" s="1752" t="s">
        <v>920</v>
      </c>
    </row>
    <row r="35" spans="1:9" ht="41.25" customHeight="1" thickBot="1" x14ac:dyDescent="0.25">
      <c r="A35" s="815">
        <v>4</v>
      </c>
      <c r="B35" s="839" t="s">
        <v>575</v>
      </c>
      <c r="C35" s="810" t="s">
        <v>1108</v>
      </c>
      <c r="D35" s="840">
        <f>F35*90%</f>
        <v>424.89000000000004</v>
      </c>
      <c r="E35" s="805">
        <f>F35*10%</f>
        <v>47.210000000000008</v>
      </c>
      <c r="F35" s="515">
        <v>472.1</v>
      </c>
      <c r="G35" s="1753"/>
    </row>
    <row r="36" spans="1:9" ht="19.5" customHeight="1" thickBot="1" x14ac:dyDescent="0.25">
      <c r="A36" s="827" t="s">
        <v>929</v>
      </c>
      <c r="B36" s="828" t="s">
        <v>18</v>
      </c>
      <c r="C36" s="828"/>
      <c r="D36" s="829">
        <f>D32+D33+D34+D35</f>
        <v>434.92500000000007</v>
      </c>
      <c r="E36" s="829">
        <f>E32+E33+E34+E35</f>
        <v>48.32500000000001</v>
      </c>
      <c r="F36" s="829">
        <f>F32+F33+F34+F35</f>
        <v>483.25</v>
      </c>
      <c r="G36" s="830"/>
    </row>
    <row r="37" spans="1:9" ht="33" customHeight="1" thickBot="1" x14ac:dyDescent="0.25">
      <c r="A37" s="818">
        <v>1</v>
      </c>
      <c r="B37" s="819" t="s">
        <v>798</v>
      </c>
      <c r="C37" s="820" t="s">
        <v>628</v>
      </c>
      <c r="D37" s="821">
        <f>(D6+D7+D9+D10+D11+D12+D13+D14+D15+D24+D25+D26+D27)*5%</f>
        <v>519.50757060822741</v>
      </c>
      <c r="E37" s="821">
        <v>525.27</v>
      </c>
      <c r="F37" s="821">
        <f>SUM(D37:E37)</f>
        <v>1044.7775706082275</v>
      </c>
      <c r="G37" s="819" t="s">
        <v>923</v>
      </c>
    </row>
    <row r="38" spans="1:9" ht="19.5" customHeight="1" thickBot="1" x14ac:dyDescent="0.25">
      <c r="A38" s="831" t="s">
        <v>930</v>
      </c>
      <c r="B38" s="828" t="s">
        <v>18</v>
      </c>
      <c r="C38" s="828"/>
      <c r="D38" s="829">
        <f>D37</f>
        <v>519.50757060822741</v>
      </c>
      <c r="E38" s="829">
        <f t="shared" ref="E38:F38" si="4">E37</f>
        <v>525.27</v>
      </c>
      <c r="F38" s="829">
        <f t="shared" si="4"/>
        <v>1044.7775706082275</v>
      </c>
      <c r="G38" s="830"/>
    </row>
    <row r="39" spans="1:9" ht="19.5" customHeight="1" thickBot="1" x14ac:dyDescent="0.25">
      <c r="A39" s="831"/>
      <c r="B39" s="828" t="s">
        <v>931</v>
      </c>
      <c r="C39" s="828"/>
      <c r="D39" s="829">
        <f>D29+D36+D38</f>
        <v>11344.583982772774</v>
      </c>
      <c r="E39" s="829">
        <f>E29+E36+E38</f>
        <v>6861.3951780000007</v>
      </c>
      <c r="F39" s="829">
        <f>F29+F36+F38</f>
        <v>18205.979160772782</v>
      </c>
      <c r="G39" s="830"/>
    </row>
    <row r="40" spans="1:9" ht="19.5" customHeight="1" x14ac:dyDescent="0.2">
      <c r="A40" s="62" t="s">
        <v>1094</v>
      </c>
      <c r="E40" s="517"/>
    </row>
    <row r="41" spans="1:9" x14ac:dyDescent="0.2">
      <c r="A41" s="1730"/>
      <c r="B41" s="1730"/>
      <c r="E41" s="517"/>
    </row>
    <row r="48" spans="1:9" x14ac:dyDescent="0.2">
      <c r="F48" s="517"/>
    </row>
  </sheetData>
  <mergeCells count="32">
    <mergeCell ref="A24:A25"/>
    <mergeCell ref="B24:B25"/>
    <mergeCell ref="A31:F31"/>
    <mergeCell ref="G34:G35"/>
    <mergeCell ref="A41:B41"/>
    <mergeCell ref="B26:B27"/>
    <mergeCell ref="A20:A21"/>
    <mergeCell ref="B20:B21"/>
    <mergeCell ref="G20:G21"/>
    <mergeCell ref="A22:A23"/>
    <mergeCell ref="B22:B23"/>
    <mergeCell ref="G22:G23"/>
    <mergeCell ref="A16:A17"/>
    <mergeCell ref="B16:B17"/>
    <mergeCell ref="G16:G17"/>
    <mergeCell ref="A18:A19"/>
    <mergeCell ref="B18:B19"/>
    <mergeCell ref="G18:G19"/>
    <mergeCell ref="A12:A13"/>
    <mergeCell ref="B12:B13"/>
    <mergeCell ref="G12:G13"/>
    <mergeCell ref="A14:A15"/>
    <mergeCell ref="B14:B15"/>
    <mergeCell ref="G14:G15"/>
    <mergeCell ref="A9:A10"/>
    <mergeCell ref="B9:B10"/>
    <mergeCell ref="G9:G10"/>
    <mergeCell ref="A1:G1"/>
    <mergeCell ref="A2:G2"/>
    <mergeCell ref="A5:F5"/>
    <mergeCell ref="A6:A7"/>
    <mergeCell ref="B6:B7"/>
  </mergeCells>
  <pageMargins left="0.43307086614173229" right="0.23622047244094491" top="0.23622047244094491" bottom="0.27559055118110237" header="0.15748031496062992" footer="0.15748031496062992"/>
  <pageSetup paperSize="9" scale="72"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8"/>
  <sheetViews>
    <sheetView view="pageBreakPreview" zoomScaleNormal="100" zoomScaleSheetLayoutView="100" workbookViewId="0">
      <selection sqref="A1:G1"/>
    </sheetView>
  </sheetViews>
  <sheetFormatPr defaultRowHeight="12.75" x14ac:dyDescent="0.2"/>
  <cols>
    <col min="1" max="1" width="12" style="53" customWidth="1"/>
    <col min="2" max="2" width="37.7109375" style="53" customWidth="1"/>
    <col min="3" max="3" width="29.28515625" style="53" customWidth="1"/>
    <col min="4" max="4" width="20.42578125" style="53" customWidth="1"/>
    <col min="5" max="5" width="20.28515625" style="53" customWidth="1"/>
    <col min="6" max="6" width="20.42578125" style="53" customWidth="1"/>
    <col min="7" max="7" width="57.85546875" style="53" customWidth="1"/>
    <col min="8" max="8" width="10" style="53" bestFit="1" customWidth="1"/>
    <col min="9" max="9" width="11" style="53" bestFit="1" customWidth="1"/>
    <col min="10" max="10" width="9.140625" style="53"/>
    <col min="11" max="11" width="9.5703125" style="53" bestFit="1" customWidth="1"/>
    <col min="12" max="16384" width="9.140625" style="53"/>
  </cols>
  <sheetData>
    <row r="1" spans="1:11" ht="18" x14ac:dyDescent="0.25">
      <c r="A1" s="1740" t="s">
        <v>1081</v>
      </c>
      <c r="B1" s="1740"/>
      <c r="C1" s="1740"/>
      <c r="D1" s="1740"/>
      <c r="E1" s="1740"/>
      <c r="F1" s="1740"/>
      <c r="G1" s="1740"/>
    </row>
    <row r="2" spans="1:11" ht="18" x14ac:dyDescent="0.25">
      <c r="A2" s="1740" t="s">
        <v>1168</v>
      </c>
      <c r="B2" s="1740"/>
      <c r="C2" s="1740"/>
      <c r="D2" s="1740"/>
      <c r="E2" s="1740"/>
      <c r="F2" s="1740"/>
      <c r="G2" s="1740"/>
    </row>
    <row r="3" spans="1:11" ht="18.75" thickBot="1" x14ac:dyDescent="0.3">
      <c r="A3" s="57" t="s">
        <v>400</v>
      </c>
      <c r="B3" s="1100"/>
      <c r="C3" s="1100"/>
      <c r="D3" s="1100"/>
      <c r="E3" s="1100"/>
      <c r="F3" s="1100"/>
      <c r="G3" s="1100" t="s">
        <v>401</v>
      </c>
    </row>
    <row r="4" spans="1:11" ht="13.5" thickBot="1" x14ac:dyDescent="0.25">
      <c r="A4" s="823" t="s">
        <v>402</v>
      </c>
      <c r="B4" s="824" t="s">
        <v>403</v>
      </c>
      <c r="C4" s="832" t="s">
        <v>404</v>
      </c>
      <c r="D4" s="833" t="s">
        <v>405</v>
      </c>
      <c r="E4" s="834" t="s">
        <v>406</v>
      </c>
      <c r="F4" s="835" t="s">
        <v>18</v>
      </c>
      <c r="G4" s="832" t="s">
        <v>407</v>
      </c>
      <c r="K4" s="225"/>
    </row>
    <row r="5" spans="1:11" ht="19.5" customHeight="1" thickBot="1" x14ac:dyDescent="0.25">
      <c r="A5" s="1741" t="s">
        <v>251</v>
      </c>
      <c r="B5" s="1742"/>
      <c r="C5" s="1742"/>
      <c r="D5" s="1742"/>
      <c r="E5" s="1742"/>
      <c r="F5" s="1743"/>
      <c r="G5" s="784"/>
      <c r="K5" s="225"/>
    </row>
    <row r="6" spans="1:11" ht="18" customHeight="1" x14ac:dyDescent="0.2">
      <c r="A6" s="1744">
        <v>1</v>
      </c>
      <c r="B6" s="1756" t="s">
        <v>408</v>
      </c>
      <c r="C6" s="796" t="s">
        <v>1169</v>
      </c>
      <c r="D6" s="658">
        <f>345577*234*4.03/100000</f>
        <v>3258.8602254000002</v>
      </c>
      <c r="E6" s="811">
        <f>345577*234*0.45/100000</f>
        <v>363.89258100000001</v>
      </c>
      <c r="F6" s="658">
        <f>D6+E6</f>
        <v>3622.7528064000003</v>
      </c>
      <c r="G6" s="806" t="s">
        <v>1085</v>
      </c>
      <c r="K6" s="166"/>
    </row>
    <row r="7" spans="1:11" ht="19.5" customHeight="1" x14ac:dyDescent="0.2">
      <c r="A7" s="1736"/>
      <c r="B7" s="1750"/>
      <c r="C7" s="797" t="s">
        <v>1170</v>
      </c>
      <c r="D7" s="515">
        <f>241444*6.04*234/100000</f>
        <v>3412.4729183999998</v>
      </c>
      <c r="E7" s="805">
        <f>241444*0.67*234/100000</f>
        <v>378.53590320000001</v>
      </c>
      <c r="F7" s="515">
        <f>D7+E7</f>
        <v>3791.0088215999999</v>
      </c>
      <c r="G7" s="1103" t="s">
        <v>1086</v>
      </c>
    </row>
    <row r="8" spans="1:11" ht="18" customHeight="1" x14ac:dyDescent="0.2">
      <c r="A8" s="1101">
        <v>2</v>
      </c>
      <c r="B8" s="1105" t="s">
        <v>576</v>
      </c>
      <c r="C8" s="797" t="s">
        <v>624</v>
      </c>
      <c r="D8" s="515">
        <v>0</v>
      </c>
      <c r="E8" s="807">
        <v>0</v>
      </c>
      <c r="F8" s="515">
        <f>D8+E8</f>
        <v>0</v>
      </c>
      <c r="G8" s="1103"/>
    </row>
    <row r="9" spans="1:11" ht="19.5" customHeight="1" x14ac:dyDescent="0.2">
      <c r="A9" s="1736">
        <v>3</v>
      </c>
      <c r="B9" s="1749" t="s">
        <v>411</v>
      </c>
      <c r="C9" s="797" t="s">
        <v>1171</v>
      </c>
      <c r="D9" s="515">
        <f>8086.5*10*251.65/100000</f>
        <v>203.49677249999999</v>
      </c>
      <c r="E9" s="807">
        <v>0</v>
      </c>
      <c r="F9" s="515">
        <f t="shared" ref="F9:F14" si="0">SUM(D9:E9)</f>
        <v>203.49677249999999</v>
      </c>
      <c r="G9" s="1738" t="s">
        <v>940</v>
      </c>
    </row>
    <row r="10" spans="1:11" ht="18" customHeight="1" x14ac:dyDescent="0.2">
      <c r="A10" s="1736"/>
      <c r="B10" s="1749"/>
      <c r="C10" s="797" t="s">
        <v>1172</v>
      </c>
      <c r="D10" s="515">
        <f>8474.68*251.65*10/100000</f>
        <v>213.26532219999999</v>
      </c>
      <c r="E10" s="807">
        <v>0</v>
      </c>
      <c r="F10" s="515">
        <f t="shared" si="0"/>
        <v>213.26532219999999</v>
      </c>
      <c r="G10" s="1738"/>
    </row>
    <row r="11" spans="1:11" ht="19.5" customHeight="1" x14ac:dyDescent="0.2">
      <c r="A11" s="1101">
        <v>4</v>
      </c>
      <c r="B11" s="1102" t="s">
        <v>630</v>
      </c>
      <c r="C11" s="797" t="s">
        <v>628</v>
      </c>
      <c r="D11" s="515">
        <v>0</v>
      </c>
      <c r="E11" s="807">
        <v>10</v>
      </c>
      <c r="F11" s="515">
        <f t="shared" si="0"/>
        <v>10</v>
      </c>
      <c r="G11" s="812" t="s">
        <v>629</v>
      </c>
    </row>
    <row r="12" spans="1:11" ht="15.75" customHeight="1" x14ac:dyDescent="0.2">
      <c r="A12" s="1736">
        <v>5</v>
      </c>
      <c r="B12" s="1750" t="s">
        <v>138</v>
      </c>
      <c r="C12" s="797" t="s">
        <v>412</v>
      </c>
      <c r="D12" s="515">
        <f>2.7/100*(D6+D9+D14+D24+D26)</f>
        <v>145.81630274580004</v>
      </c>
      <c r="E12" s="807">
        <v>0</v>
      </c>
      <c r="F12" s="515">
        <f t="shared" si="0"/>
        <v>145.81630274580004</v>
      </c>
      <c r="G12" s="1747" t="s">
        <v>926</v>
      </c>
    </row>
    <row r="13" spans="1:11" ht="12.75" customHeight="1" x14ac:dyDescent="0.2">
      <c r="A13" s="1736"/>
      <c r="B13" s="1750"/>
      <c r="C13" s="797" t="s">
        <v>414</v>
      </c>
      <c r="D13" s="515">
        <f>2.7/100*(D7+D10+D15+D25+D27)</f>
        <v>130.21708197870001</v>
      </c>
      <c r="E13" s="807">
        <v>0</v>
      </c>
      <c r="F13" s="515">
        <f t="shared" si="0"/>
        <v>130.21708197870001</v>
      </c>
      <c r="G13" s="1747"/>
    </row>
    <row r="14" spans="1:11" ht="15.75" customHeight="1" x14ac:dyDescent="0.2">
      <c r="A14" s="1736">
        <v>6</v>
      </c>
      <c r="B14" s="1750" t="s">
        <v>453</v>
      </c>
      <c r="C14" s="797" t="s">
        <v>921</v>
      </c>
      <c r="D14" s="515">
        <f>18777*10*900/100000</f>
        <v>1689.93</v>
      </c>
      <c r="E14" s="807">
        <f>18777*10*1100/100000</f>
        <v>2065.4699999999998</v>
      </c>
      <c r="F14" s="515">
        <f t="shared" si="0"/>
        <v>3755.3999999999996</v>
      </c>
      <c r="G14" s="1747" t="s">
        <v>686</v>
      </c>
    </row>
    <row r="15" spans="1:11" ht="15.75" customHeight="1" x14ac:dyDescent="0.2">
      <c r="A15" s="1736"/>
      <c r="B15" s="1750"/>
      <c r="C15" s="797" t="s">
        <v>922</v>
      </c>
      <c r="D15" s="515">
        <f>10410*10*900/100000</f>
        <v>936.9</v>
      </c>
      <c r="E15" s="807">
        <f>10410*10*1100/100000</f>
        <v>1145.0999999999999</v>
      </c>
      <c r="F15" s="515">
        <f t="shared" ref="F15:F28" si="1">SUM(D15:E15)</f>
        <v>2082</v>
      </c>
      <c r="G15" s="1747"/>
    </row>
    <row r="16" spans="1:11" ht="15.75" customHeight="1" x14ac:dyDescent="0.2">
      <c r="A16" s="1736">
        <v>7</v>
      </c>
      <c r="B16" s="1750" t="s">
        <v>625</v>
      </c>
      <c r="C16" s="797" t="s">
        <v>921</v>
      </c>
      <c r="D16" s="515">
        <v>0</v>
      </c>
      <c r="E16" s="807">
        <f>18777*1*2000/100000</f>
        <v>375.54</v>
      </c>
      <c r="F16" s="515">
        <f t="shared" si="1"/>
        <v>375.54</v>
      </c>
      <c r="G16" s="1747" t="s">
        <v>687</v>
      </c>
    </row>
    <row r="17" spans="1:11" ht="15.75" customHeight="1" x14ac:dyDescent="0.2">
      <c r="A17" s="1736"/>
      <c r="B17" s="1750"/>
      <c r="C17" s="797" t="s">
        <v>922</v>
      </c>
      <c r="D17" s="515">
        <v>0</v>
      </c>
      <c r="E17" s="807">
        <f>10410*1*2000/100000</f>
        <v>208.2</v>
      </c>
      <c r="F17" s="515">
        <f t="shared" si="1"/>
        <v>208.2</v>
      </c>
      <c r="G17" s="1747"/>
    </row>
    <row r="18" spans="1:11" s="516" customFormat="1" ht="19.5" customHeight="1" x14ac:dyDescent="0.2">
      <c r="A18" s="1746">
        <v>8</v>
      </c>
      <c r="B18" s="1750" t="s">
        <v>627</v>
      </c>
      <c r="C18" s="797" t="s">
        <v>921</v>
      </c>
      <c r="D18" s="515">
        <v>0</v>
      </c>
      <c r="E18" s="807">
        <f>18777*1*1000/100000</f>
        <v>187.77</v>
      </c>
      <c r="F18" s="515">
        <f t="shared" si="1"/>
        <v>187.77</v>
      </c>
      <c r="G18" s="1747" t="s">
        <v>626</v>
      </c>
      <c r="I18" s="53"/>
    </row>
    <row r="19" spans="1:11" s="516" customFormat="1" ht="19.5" customHeight="1" x14ac:dyDescent="0.2">
      <c r="A19" s="1746"/>
      <c r="B19" s="1750"/>
      <c r="C19" s="797" t="s">
        <v>922</v>
      </c>
      <c r="D19" s="515">
        <v>0</v>
      </c>
      <c r="E19" s="807">
        <f>10410*1*1000/100000</f>
        <v>104.1</v>
      </c>
      <c r="F19" s="515">
        <f t="shared" si="1"/>
        <v>104.1</v>
      </c>
      <c r="G19" s="1747"/>
      <c r="I19" s="53"/>
    </row>
    <row r="20" spans="1:11" s="516" customFormat="1" ht="19.5" customHeight="1" x14ac:dyDescent="0.2">
      <c r="A20" s="1746">
        <v>9</v>
      </c>
      <c r="B20" s="1757" t="s">
        <v>695</v>
      </c>
      <c r="C20" s="797" t="s">
        <v>921</v>
      </c>
      <c r="D20" s="515">
        <v>0</v>
      </c>
      <c r="E20" s="807">
        <f>18777*1000*0.00001</f>
        <v>187.77</v>
      </c>
      <c r="F20" s="515">
        <f t="shared" si="1"/>
        <v>187.77</v>
      </c>
      <c r="G20" s="1747" t="s">
        <v>696</v>
      </c>
      <c r="I20" s="53"/>
    </row>
    <row r="21" spans="1:11" s="516" customFormat="1" ht="19.5" customHeight="1" thickBot="1" x14ac:dyDescent="0.25">
      <c r="A21" s="1746"/>
      <c r="B21" s="1757"/>
      <c r="C21" s="797" t="s">
        <v>922</v>
      </c>
      <c r="D21" s="515">
        <v>0</v>
      </c>
      <c r="E21" s="807">
        <f>10410*1000*0.00001</f>
        <v>104.10000000000001</v>
      </c>
      <c r="F21" s="515">
        <f t="shared" si="1"/>
        <v>104.10000000000001</v>
      </c>
      <c r="G21" s="1747"/>
      <c r="I21" s="53"/>
    </row>
    <row r="22" spans="1:11" s="516" customFormat="1" ht="19.5" customHeight="1" x14ac:dyDescent="0.2">
      <c r="A22" s="1746">
        <v>10</v>
      </c>
      <c r="B22" s="1750" t="s">
        <v>694</v>
      </c>
      <c r="C22" s="796" t="s">
        <v>1169</v>
      </c>
      <c r="D22" s="515">
        <v>0</v>
      </c>
      <c r="E22" s="807">
        <f>345577*39*5*0.00001</f>
        <v>673.87515000000008</v>
      </c>
      <c r="F22" s="515">
        <f t="shared" si="1"/>
        <v>673.87515000000008</v>
      </c>
      <c r="G22" s="1747" t="s">
        <v>697</v>
      </c>
      <c r="I22" s="53"/>
    </row>
    <row r="23" spans="1:11" s="516" customFormat="1" ht="19.5" customHeight="1" x14ac:dyDescent="0.2">
      <c r="A23" s="1746"/>
      <c r="B23" s="1750"/>
      <c r="C23" s="797" t="s">
        <v>1170</v>
      </c>
      <c r="D23" s="515">
        <v>0</v>
      </c>
      <c r="E23" s="807">
        <f>241444*39*5*0.00001</f>
        <v>470.81580000000002</v>
      </c>
      <c r="F23" s="515">
        <f t="shared" si="1"/>
        <v>470.81580000000002</v>
      </c>
      <c r="G23" s="1747"/>
      <c r="I23" s="53"/>
    </row>
    <row r="24" spans="1:11" ht="19.5" customHeight="1" x14ac:dyDescent="0.2">
      <c r="A24" s="1736">
        <v>11</v>
      </c>
      <c r="B24" s="1749" t="s">
        <v>1176</v>
      </c>
      <c r="C24" s="797" t="s">
        <v>1179</v>
      </c>
      <c r="D24" s="515">
        <f>(8053.03*3000*0.00001)+2.5%*(8053.03*3000*0.00001)</f>
        <v>247.63067250000003</v>
      </c>
      <c r="E24" s="807">
        <v>0</v>
      </c>
      <c r="F24" s="515">
        <f t="shared" si="1"/>
        <v>247.63067250000003</v>
      </c>
      <c r="G24" s="1754" t="s">
        <v>768</v>
      </c>
      <c r="H24" s="516"/>
    </row>
    <row r="25" spans="1:11" ht="19.5" customHeight="1" x14ac:dyDescent="0.2">
      <c r="A25" s="1736"/>
      <c r="B25" s="1750"/>
      <c r="C25" s="797" t="s">
        <v>1180</v>
      </c>
      <c r="D25" s="515">
        <f>(8437.63*3000*0.00001)+2.5%*(8437.63*3000*0.00001)</f>
        <v>259.45712249999997</v>
      </c>
      <c r="E25" s="807">
        <v>0</v>
      </c>
      <c r="F25" s="515">
        <f t="shared" si="1"/>
        <v>259.45712249999997</v>
      </c>
      <c r="G25" s="1755"/>
      <c r="H25" s="516"/>
      <c r="I25" s="516"/>
    </row>
    <row r="26" spans="1:11" ht="19.5" customHeight="1" x14ac:dyDescent="0.2">
      <c r="A26" s="791"/>
      <c r="B26" s="1749" t="s">
        <v>1177</v>
      </c>
      <c r="C26" s="797" t="s">
        <v>1181</v>
      </c>
      <c r="D26" s="515">
        <f>(33.47*2000*0.00001)+2.5%*(33.47*2000*0.00001)</f>
        <v>0.68613500000000016</v>
      </c>
      <c r="E26" s="807">
        <v>0</v>
      </c>
      <c r="F26" s="515">
        <f t="shared" si="1"/>
        <v>0.68613500000000016</v>
      </c>
      <c r="G26" s="1754" t="s">
        <v>1178</v>
      </c>
      <c r="H26" s="516"/>
      <c r="I26" s="516"/>
    </row>
    <row r="27" spans="1:11" ht="19.5" customHeight="1" x14ac:dyDescent="0.2">
      <c r="A27" s="791"/>
      <c r="B27" s="1750"/>
      <c r="C27" s="797" t="s">
        <v>1182</v>
      </c>
      <c r="D27" s="515">
        <f>(37.05*2000*0.00001)+2.5%*(37.05*2000*0.00001)</f>
        <v>0.75952500000000012</v>
      </c>
      <c r="E27" s="807">
        <v>0</v>
      </c>
      <c r="F27" s="515">
        <f t="shared" si="1"/>
        <v>0.75952500000000012</v>
      </c>
      <c r="G27" s="1755"/>
      <c r="H27" s="516"/>
      <c r="I27" s="516"/>
    </row>
    <row r="28" spans="1:11" ht="19.5" customHeight="1" thickBot="1" x14ac:dyDescent="0.25">
      <c r="A28" s="791">
        <v>12</v>
      </c>
      <c r="B28" s="794" t="s">
        <v>417</v>
      </c>
      <c r="C28" s="839"/>
      <c r="D28" s="798">
        <v>0</v>
      </c>
      <c r="E28" s="808">
        <v>40</v>
      </c>
      <c r="F28" s="798">
        <f t="shared" si="1"/>
        <v>40</v>
      </c>
      <c r="G28" s="809" t="s">
        <v>425</v>
      </c>
    </row>
    <row r="29" spans="1:11" ht="15.75" customHeight="1" thickBot="1" x14ac:dyDescent="0.25">
      <c r="A29" s="822" t="s">
        <v>932</v>
      </c>
      <c r="B29" s="823" t="s">
        <v>18</v>
      </c>
      <c r="C29" s="824"/>
      <c r="D29" s="825">
        <f>SUM(D6:D28)</f>
        <v>10499.492078224499</v>
      </c>
      <c r="E29" s="825">
        <f t="shared" ref="E29:F29" si="2">SUM(E6:E28)</f>
        <v>6315.1694342000019</v>
      </c>
      <c r="F29" s="825">
        <f t="shared" si="2"/>
        <v>16814.661512424504</v>
      </c>
      <c r="G29" s="826"/>
    </row>
    <row r="30" spans="1:11" ht="9.75" customHeight="1" x14ac:dyDescent="0.2"/>
    <row r="31" spans="1:11" ht="19.5" customHeight="1" thickBot="1" x14ac:dyDescent="0.25">
      <c r="A31" s="1751" t="s">
        <v>927</v>
      </c>
      <c r="B31" s="1751"/>
      <c r="C31" s="1751"/>
      <c r="D31" s="1751"/>
      <c r="E31" s="1751"/>
      <c r="F31" s="1751"/>
      <c r="G31" s="817"/>
      <c r="K31" s="225"/>
    </row>
    <row r="32" spans="1:11" ht="27.75" customHeight="1" x14ac:dyDescent="0.2">
      <c r="A32" s="792">
        <v>1</v>
      </c>
      <c r="B32" s="793" t="s">
        <v>409</v>
      </c>
      <c r="C32" s="1104" t="s">
        <v>632</v>
      </c>
      <c r="D32" s="805">
        <v>0</v>
      </c>
      <c r="E32" s="840">
        <v>0</v>
      </c>
      <c r="F32" s="805">
        <f t="shared" ref="F32" si="3">SUM(D32:E32)</f>
        <v>0</v>
      </c>
      <c r="G32" s="816" t="s">
        <v>919</v>
      </c>
      <c r="I32" s="783"/>
    </row>
    <row r="33" spans="1:9" ht="27.75" customHeight="1" x14ac:dyDescent="0.2">
      <c r="A33" s="795">
        <v>2</v>
      </c>
      <c r="B33" s="814" t="s">
        <v>899</v>
      </c>
      <c r="C33" s="804" t="s">
        <v>1093</v>
      </c>
      <c r="D33" s="840">
        <f>F33*90%</f>
        <v>0</v>
      </c>
      <c r="E33" s="840">
        <f>F33*10%</f>
        <v>0</v>
      </c>
      <c r="F33" s="803">
        <v>0</v>
      </c>
      <c r="G33" s="1107" t="s">
        <v>925</v>
      </c>
      <c r="I33" s="783"/>
    </row>
    <row r="34" spans="1:9" ht="27" customHeight="1" x14ac:dyDescent="0.2">
      <c r="A34" s="795">
        <v>3</v>
      </c>
      <c r="B34" s="797" t="s">
        <v>574</v>
      </c>
      <c r="C34" s="870" t="s">
        <v>1109</v>
      </c>
      <c r="D34" s="995">
        <f>F34*90%</f>
        <v>10.035</v>
      </c>
      <c r="E34" s="995">
        <f>F34*10%</f>
        <v>1.115</v>
      </c>
      <c r="F34" s="515">
        <v>11.15</v>
      </c>
      <c r="G34" s="1752" t="s">
        <v>920</v>
      </c>
    </row>
    <row r="35" spans="1:9" ht="39" customHeight="1" thickBot="1" x14ac:dyDescent="0.25">
      <c r="A35" s="815">
        <v>4</v>
      </c>
      <c r="B35" s="839" t="s">
        <v>575</v>
      </c>
      <c r="C35" s="810" t="s">
        <v>1108</v>
      </c>
      <c r="D35" s="840">
        <f>F35*90%</f>
        <v>424.89000000000004</v>
      </c>
      <c r="E35" s="805">
        <f>F35*10%</f>
        <v>47.210000000000008</v>
      </c>
      <c r="F35" s="515">
        <v>472.1</v>
      </c>
      <c r="G35" s="1753"/>
    </row>
    <row r="36" spans="1:9" ht="15.75" customHeight="1" thickBot="1" x14ac:dyDescent="0.25">
      <c r="A36" s="827" t="s">
        <v>929</v>
      </c>
      <c r="B36" s="828" t="s">
        <v>18</v>
      </c>
      <c r="C36" s="828"/>
      <c r="D36" s="829">
        <f>D32+D33+D34+D35</f>
        <v>434.92500000000007</v>
      </c>
      <c r="E36" s="829">
        <f>E32+E33+E34+E35</f>
        <v>48.32500000000001</v>
      </c>
      <c r="F36" s="829">
        <f>F32+F33+F34+F35</f>
        <v>483.25</v>
      </c>
      <c r="G36" s="830"/>
    </row>
    <row r="37" spans="1:9" ht="33" customHeight="1" thickBot="1" x14ac:dyDescent="0.25">
      <c r="A37" s="818">
        <v>1</v>
      </c>
      <c r="B37" s="819" t="s">
        <v>798</v>
      </c>
      <c r="C37" s="820" t="s">
        <v>628</v>
      </c>
      <c r="D37" s="821">
        <f>(D6+D7+D9+D10+D11+D12+D13+D14+D15+D24+D25+D26+D27)*5%</f>
        <v>524.97460391122502</v>
      </c>
      <c r="E37" s="821">
        <v>525.27</v>
      </c>
      <c r="F37" s="821">
        <f>SUM(D37:E37)</f>
        <v>1050.2446039112251</v>
      </c>
      <c r="G37" s="819" t="s">
        <v>923</v>
      </c>
    </row>
    <row r="38" spans="1:9" ht="16.5" customHeight="1" thickBot="1" x14ac:dyDescent="0.25">
      <c r="A38" s="831" t="s">
        <v>930</v>
      </c>
      <c r="B38" s="828" t="s">
        <v>18</v>
      </c>
      <c r="C38" s="828"/>
      <c r="D38" s="829">
        <f>D37</f>
        <v>524.97460391122502</v>
      </c>
      <c r="E38" s="829">
        <f t="shared" ref="E38:F38" si="4">E37</f>
        <v>525.27</v>
      </c>
      <c r="F38" s="829">
        <f t="shared" si="4"/>
        <v>1050.2446039112251</v>
      </c>
      <c r="G38" s="830"/>
    </row>
    <row r="39" spans="1:9" ht="15" customHeight="1" thickBot="1" x14ac:dyDescent="0.25">
      <c r="A39" s="831"/>
      <c r="B39" s="828" t="s">
        <v>931</v>
      </c>
      <c r="C39" s="828"/>
      <c r="D39" s="829">
        <f>D29+D36+D38</f>
        <v>11459.391682135723</v>
      </c>
      <c r="E39" s="829">
        <f>E29+E36+E38</f>
        <v>6888.7644342000021</v>
      </c>
      <c r="F39" s="829">
        <f>F29+F36+F38</f>
        <v>18348.156116335729</v>
      </c>
      <c r="G39" s="830"/>
    </row>
    <row r="40" spans="1:9" ht="19.5" customHeight="1" x14ac:dyDescent="0.2">
      <c r="A40" s="62" t="s">
        <v>1094</v>
      </c>
      <c r="E40" s="517"/>
    </row>
    <row r="41" spans="1:9" x14ac:dyDescent="0.2">
      <c r="A41" s="1108" t="s">
        <v>1173</v>
      </c>
      <c r="B41" s="1108"/>
      <c r="E41" s="517"/>
    </row>
    <row r="42" spans="1:9" x14ac:dyDescent="0.2">
      <c r="A42" s="1108" t="s">
        <v>1174</v>
      </c>
    </row>
    <row r="48" spans="1:9" x14ac:dyDescent="0.2">
      <c r="F48" s="517"/>
    </row>
  </sheetData>
  <mergeCells count="33">
    <mergeCell ref="A9:A10"/>
    <mergeCell ref="B9:B10"/>
    <mergeCell ref="G9:G10"/>
    <mergeCell ref="A1:G1"/>
    <mergeCell ref="A2:G2"/>
    <mergeCell ref="A5:F5"/>
    <mergeCell ref="A6:A7"/>
    <mergeCell ref="B6:B7"/>
    <mergeCell ref="A12:A13"/>
    <mergeCell ref="B12:B13"/>
    <mergeCell ref="G12:G13"/>
    <mergeCell ref="A14:A15"/>
    <mergeCell ref="B14:B15"/>
    <mergeCell ref="G14:G15"/>
    <mergeCell ref="A16:A17"/>
    <mergeCell ref="B16:B17"/>
    <mergeCell ref="G16:G17"/>
    <mergeCell ref="A18:A19"/>
    <mergeCell ref="B18:B19"/>
    <mergeCell ref="G18:G19"/>
    <mergeCell ref="A20:A21"/>
    <mergeCell ref="B20:B21"/>
    <mergeCell ref="G20:G21"/>
    <mergeCell ref="A22:A23"/>
    <mergeCell ref="B22:B23"/>
    <mergeCell ref="G22:G23"/>
    <mergeCell ref="A24:A25"/>
    <mergeCell ref="B24:B25"/>
    <mergeCell ref="A31:F31"/>
    <mergeCell ref="G34:G35"/>
    <mergeCell ref="B26:B27"/>
    <mergeCell ref="G24:G25"/>
    <mergeCell ref="G26:G27"/>
  </mergeCells>
  <pageMargins left="0.43307086614173229" right="0.23622047244094491" top="0.23622047244094491" bottom="0.22" header="0.15748031496062992" footer="0.16"/>
  <pageSetup paperSize="9" scale="72"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9"/>
  <sheetViews>
    <sheetView workbookViewId="0">
      <selection activeCell="N9" sqref="N9"/>
    </sheetView>
  </sheetViews>
  <sheetFormatPr defaultRowHeight="12.75" x14ac:dyDescent="0.2"/>
  <cols>
    <col min="1" max="12" width="11" customWidth="1"/>
  </cols>
  <sheetData>
    <row r="1" spans="1:13" ht="48" customHeight="1" x14ac:dyDescent="0.2">
      <c r="A1" s="1764" t="s">
        <v>1111</v>
      </c>
      <c r="B1" s="1764"/>
      <c r="C1" s="1764"/>
      <c r="D1" s="1764"/>
      <c r="E1" s="1764"/>
      <c r="F1" s="1764"/>
      <c r="G1" s="1764"/>
      <c r="H1" s="1764"/>
      <c r="I1" s="1764"/>
      <c r="J1" s="1764"/>
      <c r="K1" s="1764"/>
      <c r="L1" s="1764"/>
      <c r="M1" s="997"/>
    </row>
    <row r="2" spans="1:13" ht="15" x14ac:dyDescent="0.25">
      <c r="A2" s="1768"/>
      <c r="B2" s="1768"/>
      <c r="C2" s="1768"/>
      <c r="D2" s="1768"/>
      <c r="E2" s="1768"/>
      <c r="F2" s="1768"/>
      <c r="G2" s="1768"/>
      <c r="H2" s="1768"/>
      <c r="I2" s="1768"/>
      <c r="J2" s="1768"/>
      <c r="K2" s="1768"/>
      <c r="L2" s="1768"/>
      <c r="M2" s="996"/>
    </row>
    <row r="3" spans="1:13" ht="51" customHeight="1" x14ac:dyDescent="0.25">
      <c r="A3" s="1765" t="s">
        <v>1112</v>
      </c>
      <c r="B3" s="1766"/>
      <c r="C3" s="1767"/>
      <c r="D3" s="1758" t="s">
        <v>1113</v>
      </c>
      <c r="E3" s="1759"/>
      <c r="F3" s="1760"/>
      <c r="G3" s="1758" t="s">
        <v>1114</v>
      </c>
      <c r="H3" s="1759"/>
      <c r="I3" s="1760"/>
      <c r="J3" s="1769" t="s">
        <v>1115</v>
      </c>
      <c r="K3" s="1770"/>
      <c r="L3" s="1771"/>
      <c r="M3" s="996"/>
    </row>
    <row r="4" spans="1:13" ht="36" customHeight="1" x14ac:dyDescent="0.25">
      <c r="A4" s="1000" t="s">
        <v>1116</v>
      </c>
      <c r="B4" s="1000" t="s">
        <v>1117</v>
      </c>
      <c r="C4" s="1000" t="s">
        <v>1118</v>
      </c>
      <c r="D4" s="1000" t="s">
        <v>1116</v>
      </c>
      <c r="E4" s="1000" t="s">
        <v>1117</v>
      </c>
      <c r="F4" s="1000" t="s">
        <v>1118</v>
      </c>
      <c r="G4" s="1000" t="s">
        <v>1116</v>
      </c>
      <c r="H4" s="1000" t="s">
        <v>1117</v>
      </c>
      <c r="I4" s="1000" t="s">
        <v>1118</v>
      </c>
      <c r="J4" s="1000" t="s">
        <v>1116</v>
      </c>
      <c r="K4" s="1000" t="s">
        <v>1117</v>
      </c>
      <c r="L4" s="1000" t="s">
        <v>1118</v>
      </c>
      <c r="M4" s="996"/>
    </row>
    <row r="5" spans="1:13" ht="6" customHeight="1" x14ac:dyDescent="0.25">
      <c r="A5" s="998"/>
      <c r="B5" s="999"/>
      <c r="C5" s="999"/>
      <c r="D5" s="999"/>
      <c r="E5" s="999"/>
      <c r="F5" s="999"/>
      <c r="G5" s="1003"/>
      <c r="H5" s="1003"/>
      <c r="I5" s="1003"/>
      <c r="J5" s="1003"/>
      <c r="K5" s="1003"/>
      <c r="L5" s="1004"/>
      <c r="M5" s="996"/>
    </row>
    <row r="6" spans="1:13" ht="24" customHeight="1" x14ac:dyDescent="0.25">
      <c r="A6" s="1761" t="s">
        <v>1082</v>
      </c>
      <c r="B6" s="1762"/>
      <c r="C6" s="1762"/>
      <c r="D6" s="1762"/>
      <c r="E6" s="1762"/>
      <c r="F6" s="1762"/>
      <c r="G6" s="1762"/>
      <c r="H6" s="1762"/>
      <c r="I6" s="1762"/>
      <c r="J6" s="1762"/>
      <c r="K6" s="1762"/>
      <c r="L6" s="1763"/>
      <c r="M6" s="996"/>
    </row>
    <row r="7" spans="1:13" ht="42.75" customHeight="1" x14ac:dyDescent="0.25">
      <c r="A7" s="1001">
        <v>11800</v>
      </c>
      <c r="B7" s="1001">
        <v>5245</v>
      </c>
      <c r="C7" s="1005">
        <v>17045</v>
      </c>
      <c r="D7" s="1001">
        <v>328421</v>
      </c>
      <c r="E7" s="1001">
        <v>229322</v>
      </c>
      <c r="F7" s="1005">
        <v>557743</v>
      </c>
      <c r="G7" s="1001">
        <v>128084</v>
      </c>
      <c r="H7" s="1001">
        <v>134153</v>
      </c>
      <c r="I7" s="1005">
        <v>262237</v>
      </c>
      <c r="J7" s="1001">
        <v>473.91080000000005</v>
      </c>
      <c r="K7" s="1001">
        <v>496.36610000000002</v>
      </c>
      <c r="L7" s="1005">
        <v>970.27690000000007</v>
      </c>
      <c r="M7" s="1002"/>
    </row>
    <row r="8" spans="1:13" ht="23.25" customHeight="1" x14ac:dyDescent="0.25">
      <c r="A8" s="1761" t="s">
        <v>1110</v>
      </c>
      <c r="B8" s="1762"/>
      <c r="C8" s="1762"/>
      <c r="D8" s="1762"/>
      <c r="E8" s="1762"/>
      <c r="F8" s="1762"/>
      <c r="G8" s="1762"/>
      <c r="H8" s="1762"/>
      <c r="I8" s="1762"/>
      <c r="J8" s="1762"/>
      <c r="K8" s="1762"/>
      <c r="L8" s="1763"/>
      <c r="M8" s="996"/>
    </row>
    <row r="9" spans="1:13" ht="36" customHeight="1" x14ac:dyDescent="0.25">
      <c r="A9" s="1001">
        <v>11800</v>
      </c>
      <c r="B9" s="1001">
        <v>5245</v>
      </c>
      <c r="C9" s="1005">
        <v>17045</v>
      </c>
      <c r="D9" s="1001">
        <v>339326</v>
      </c>
      <c r="E9" s="1001">
        <v>239000</v>
      </c>
      <c r="F9" s="1005">
        <v>578326</v>
      </c>
      <c r="G9" s="1001">
        <v>132337</v>
      </c>
      <c r="H9" s="1001">
        <v>139815</v>
      </c>
      <c r="I9" s="1005">
        <v>272152</v>
      </c>
      <c r="J9" s="1001">
        <v>489.64690000000002</v>
      </c>
      <c r="K9" s="1001">
        <v>517.31550000000004</v>
      </c>
      <c r="L9" s="1005">
        <v>1006.9624000000001</v>
      </c>
      <c r="M9" s="1002"/>
    </row>
  </sheetData>
  <mergeCells count="8">
    <mergeCell ref="G3:I3"/>
    <mergeCell ref="A6:L6"/>
    <mergeCell ref="A8:L8"/>
    <mergeCell ref="A1:L1"/>
    <mergeCell ref="A3:C3"/>
    <mergeCell ref="D3:F3"/>
    <mergeCell ref="A2:L2"/>
    <mergeCell ref="J3:L3"/>
  </mergeCells>
  <pageMargins left="0.70866141732283472" right="0.70866141732283472" top="0.74803149606299213" bottom="0.74803149606299213" header="0.31496062992125984" footer="0.31496062992125984"/>
  <pageSetup paperSize="9" orientation="landscape"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8"/>
  <sheetViews>
    <sheetView view="pageBreakPreview" topLeftCell="A26" zoomScaleNormal="80" zoomScaleSheetLayoutView="100" workbookViewId="0">
      <selection activeCell="F42" sqref="F42"/>
    </sheetView>
  </sheetViews>
  <sheetFormatPr defaultRowHeight="12.75" x14ac:dyDescent="0.2"/>
  <cols>
    <col min="1" max="1" width="12" style="53" customWidth="1"/>
    <col min="2" max="2" width="36.5703125" style="53" customWidth="1"/>
    <col min="3" max="3" width="29.7109375" style="53" customWidth="1"/>
    <col min="4" max="4" width="23.140625" style="53" customWidth="1"/>
    <col min="5" max="5" width="20.42578125" style="53" customWidth="1"/>
    <col min="6" max="6" width="20" style="53" customWidth="1"/>
    <col min="7" max="7" width="57" style="53" customWidth="1"/>
    <col min="8" max="8" width="10" style="53" bestFit="1" customWidth="1"/>
    <col min="9" max="9" width="11" style="53" bestFit="1" customWidth="1"/>
    <col min="10" max="10" width="9.140625" style="53"/>
    <col min="11" max="11" width="9.5703125" style="53" bestFit="1" customWidth="1"/>
    <col min="12" max="16384" width="9.140625" style="53"/>
  </cols>
  <sheetData>
    <row r="1" spans="1:11" ht="18" x14ac:dyDescent="0.25">
      <c r="A1" s="1740" t="s">
        <v>1081</v>
      </c>
      <c r="B1" s="1740"/>
      <c r="C1" s="1740"/>
      <c r="D1" s="1740"/>
      <c r="E1" s="1740"/>
      <c r="F1" s="1740"/>
      <c r="G1" s="1740"/>
    </row>
    <row r="2" spans="1:11" ht="18" x14ac:dyDescent="0.25">
      <c r="A2" s="1740" t="s">
        <v>1110</v>
      </c>
      <c r="B2" s="1740"/>
      <c r="C2" s="1740"/>
      <c r="D2" s="1740"/>
      <c r="E2" s="1740"/>
      <c r="F2" s="1740"/>
      <c r="G2" s="1740"/>
    </row>
    <row r="3" spans="1:11" ht="18.75" thickBot="1" x14ac:dyDescent="0.3">
      <c r="A3" s="57" t="s">
        <v>400</v>
      </c>
      <c r="B3" s="854"/>
      <c r="C3" s="854"/>
      <c r="D3" s="854"/>
      <c r="E3" s="854"/>
      <c r="F3" s="854"/>
      <c r="G3" s="854" t="s">
        <v>401</v>
      </c>
    </row>
    <row r="4" spans="1:11" ht="13.5" thickBot="1" x14ac:dyDescent="0.25">
      <c r="A4" s="823" t="s">
        <v>402</v>
      </c>
      <c r="B4" s="824" t="s">
        <v>403</v>
      </c>
      <c r="C4" s="832" t="s">
        <v>404</v>
      </c>
      <c r="D4" s="833" t="s">
        <v>405</v>
      </c>
      <c r="E4" s="834" t="s">
        <v>406</v>
      </c>
      <c r="F4" s="835" t="s">
        <v>18</v>
      </c>
      <c r="G4" s="832" t="s">
        <v>407</v>
      </c>
      <c r="K4" s="225"/>
    </row>
    <row r="5" spans="1:11" ht="19.5" customHeight="1" thickBot="1" x14ac:dyDescent="0.25">
      <c r="A5" s="1741" t="s">
        <v>251</v>
      </c>
      <c r="B5" s="1742"/>
      <c r="C5" s="1742"/>
      <c r="D5" s="1742"/>
      <c r="E5" s="1742"/>
      <c r="F5" s="1743"/>
      <c r="G5" s="784"/>
      <c r="K5" s="225"/>
    </row>
    <row r="6" spans="1:11" ht="19.5" customHeight="1" x14ac:dyDescent="0.2">
      <c r="A6" s="1744">
        <v>1</v>
      </c>
      <c r="B6" s="1756" t="s">
        <v>408</v>
      </c>
      <c r="C6" s="796" t="s">
        <v>1089</v>
      </c>
      <c r="D6" s="658">
        <f>339326*234*4.03/100000</f>
        <v>3199.9120452000002</v>
      </c>
      <c r="E6" s="811">
        <f>339326*234*0.45/100000</f>
        <v>357.31027800000004</v>
      </c>
      <c r="F6" s="658">
        <f>D6+E6</f>
        <v>3557.2223232000001</v>
      </c>
      <c r="G6" s="806" t="s">
        <v>1085</v>
      </c>
      <c r="K6" s="166"/>
    </row>
    <row r="7" spans="1:11" ht="19.5" customHeight="1" x14ac:dyDescent="0.2">
      <c r="A7" s="1736"/>
      <c r="B7" s="1750"/>
      <c r="C7" s="797" t="s">
        <v>1090</v>
      </c>
      <c r="D7" s="515">
        <f>239000*6.04*234/100000</f>
        <v>3377.9304000000002</v>
      </c>
      <c r="E7" s="805">
        <f>239000*0.67*234/100000</f>
        <v>374.70420000000001</v>
      </c>
      <c r="F7" s="515">
        <f>D7+E7</f>
        <v>3752.6346000000003</v>
      </c>
      <c r="G7" s="980" t="s">
        <v>1086</v>
      </c>
    </row>
    <row r="8" spans="1:11" ht="19.5" customHeight="1" x14ac:dyDescent="0.2">
      <c r="A8" s="856">
        <v>2</v>
      </c>
      <c r="B8" s="857" t="s">
        <v>576</v>
      </c>
      <c r="C8" s="797" t="s">
        <v>624</v>
      </c>
      <c r="D8" s="515">
        <v>0</v>
      </c>
      <c r="E8" s="807">
        <v>0</v>
      </c>
      <c r="F8" s="515">
        <f>D8+E8</f>
        <v>0</v>
      </c>
      <c r="G8" s="860"/>
    </row>
    <row r="9" spans="1:11" ht="19.5" customHeight="1" x14ac:dyDescent="0.2">
      <c r="A9" s="1736">
        <v>3</v>
      </c>
      <c r="B9" s="1749" t="s">
        <v>411</v>
      </c>
      <c r="C9" s="797" t="s">
        <v>1091</v>
      </c>
      <c r="D9" s="515">
        <f>7940.23*10*251.65/100000</f>
        <v>199.81588794999999</v>
      </c>
      <c r="E9" s="807">
        <v>0</v>
      </c>
      <c r="F9" s="515">
        <f t="shared" ref="F9:F14" si="0">SUM(D9:E9)</f>
        <v>199.81588794999999</v>
      </c>
      <c r="G9" s="1738" t="s">
        <v>940</v>
      </c>
    </row>
    <row r="10" spans="1:11" ht="19.5" customHeight="1" x14ac:dyDescent="0.2">
      <c r="A10" s="1736"/>
      <c r="B10" s="1749"/>
      <c r="C10" s="797" t="s">
        <v>1092</v>
      </c>
      <c r="D10" s="515">
        <f>8388.9*251.65*10/100000</f>
        <v>211.10666850000001</v>
      </c>
      <c r="E10" s="807">
        <v>0</v>
      </c>
      <c r="F10" s="515">
        <f t="shared" si="0"/>
        <v>211.10666850000001</v>
      </c>
      <c r="G10" s="1738"/>
    </row>
    <row r="11" spans="1:11" ht="19.5" customHeight="1" x14ac:dyDescent="0.2">
      <c r="A11" s="856">
        <v>4</v>
      </c>
      <c r="B11" s="859" t="s">
        <v>630</v>
      </c>
      <c r="C11" s="797" t="s">
        <v>628</v>
      </c>
      <c r="D11" s="515">
        <v>0</v>
      </c>
      <c r="E11" s="807">
        <v>10</v>
      </c>
      <c r="F11" s="515">
        <f t="shared" si="0"/>
        <v>10</v>
      </c>
      <c r="G11" s="812" t="s">
        <v>629</v>
      </c>
    </row>
    <row r="12" spans="1:11" ht="15.75" customHeight="1" x14ac:dyDescent="0.2">
      <c r="A12" s="1736">
        <v>5</v>
      </c>
      <c r="B12" s="1750" t="s">
        <v>138</v>
      </c>
      <c r="C12" s="797" t="s">
        <v>412</v>
      </c>
      <c r="D12" s="515">
        <f>2.7/100*(D6+D9+D14+D24+D26)</f>
        <v>144.00387733005005</v>
      </c>
      <c r="E12" s="807">
        <v>0</v>
      </c>
      <c r="F12" s="515">
        <f t="shared" si="0"/>
        <v>144.00387733005005</v>
      </c>
      <c r="G12" s="1747" t="s">
        <v>926</v>
      </c>
    </row>
    <row r="13" spans="1:11" ht="15.75" customHeight="1" x14ac:dyDescent="0.2">
      <c r="A13" s="1736"/>
      <c r="B13" s="1750"/>
      <c r="C13" s="797" t="s">
        <v>414</v>
      </c>
      <c r="D13" s="515">
        <f>2.7/100*(D7+D10+D15+D25+D27)</f>
        <v>129.15492318450003</v>
      </c>
      <c r="E13" s="807">
        <v>0</v>
      </c>
      <c r="F13" s="515">
        <f t="shared" si="0"/>
        <v>129.15492318450003</v>
      </c>
      <c r="G13" s="1747"/>
    </row>
    <row r="14" spans="1:11" ht="15.75" customHeight="1" x14ac:dyDescent="0.2">
      <c r="A14" s="1736">
        <v>6</v>
      </c>
      <c r="B14" s="1750" t="s">
        <v>453</v>
      </c>
      <c r="C14" s="797" t="s">
        <v>921</v>
      </c>
      <c r="D14" s="515">
        <f>18777*10*900/100000</f>
        <v>1689.93</v>
      </c>
      <c r="E14" s="807">
        <f>18777*10*1100/100000</f>
        <v>2065.4699999999998</v>
      </c>
      <c r="F14" s="515">
        <f t="shared" si="0"/>
        <v>3755.3999999999996</v>
      </c>
      <c r="G14" s="1747" t="s">
        <v>686</v>
      </c>
    </row>
    <row r="15" spans="1:11" ht="15.75" customHeight="1" x14ac:dyDescent="0.2">
      <c r="A15" s="1736"/>
      <c r="B15" s="1750"/>
      <c r="C15" s="797" t="s">
        <v>922</v>
      </c>
      <c r="D15" s="515">
        <f>10410*10*900/100000</f>
        <v>936.9</v>
      </c>
      <c r="E15" s="807">
        <f>10410*10*1100/100000</f>
        <v>1145.0999999999999</v>
      </c>
      <c r="F15" s="515">
        <f t="shared" ref="F15:F28" si="1">SUM(D15:E15)</f>
        <v>2082</v>
      </c>
      <c r="G15" s="1747"/>
    </row>
    <row r="16" spans="1:11" ht="15.75" customHeight="1" x14ac:dyDescent="0.2">
      <c r="A16" s="1736">
        <v>7</v>
      </c>
      <c r="B16" s="1750" t="s">
        <v>625</v>
      </c>
      <c r="C16" s="797" t="s">
        <v>921</v>
      </c>
      <c r="D16" s="515">
        <v>0</v>
      </c>
      <c r="E16" s="807">
        <f>18777*1*2000/100000</f>
        <v>375.54</v>
      </c>
      <c r="F16" s="515">
        <f t="shared" si="1"/>
        <v>375.54</v>
      </c>
      <c r="G16" s="1747" t="s">
        <v>687</v>
      </c>
    </row>
    <row r="17" spans="1:11" ht="15.75" customHeight="1" x14ac:dyDescent="0.2">
      <c r="A17" s="1736"/>
      <c r="B17" s="1750"/>
      <c r="C17" s="797" t="s">
        <v>922</v>
      </c>
      <c r="D17" s="515">
        <v>0</v>
      </c>
      <c r="E17" s="807">
        <f>10410*1*2000/100000</f>
        <v>208.2</v>
      </c>
      <c r="F17" s="515">
        <f t="shared" si="1"/>
        <v>208.2</v>
      </c>
      <c r="G17" s="1747"/>
    </row>
    <row r="18" spans="1:11" s="516" customFormat="1" ht="19.5" customHeight="1" x14ac:dyDescent="0.2">
      <c r="A18" s="1746">
        <v>8</v>
      </c>
      <c r="B18" s="1750" t="s">
        <v>627</v>
      </c>
      <c r="C18" s="797" t="s">
        <v>921</v>
      </c>
      <c r="D18" s="515">
        <v>0</v>
      </c>
      <c r="E18" s="807">
        <f>18777*1*1000/100000</f>
        <v>187.77</v>
      </c>
      <c r="F18" s="515">
        <f t="shared" si="1"/>
        <v>187.77</v>
      </c>
      <c r="G18" s="1747" t="s">
        <v>626</v>
      </c>
      <c r="I18" s="53">
        <v>18777</v>
      </c>
    </row>
    <row r="19" spans="1:11" s="516" customFormat="1" ht="19.5" customHeight="1" x14ac:dyDescent="0.2">
      <c r="A19" s="1746"/>
      <c r="B19" s="1750"/>
      <c r="C19" s="797" t="s">
        <v>922</v>
      </c>
      <c r="D19" s="515">
        <v>0</v>
      </c>
      <c r="E19" s="807">
        <f>10410*1*1000/100000</f>
        <v>104.1</v>
      </c>
      <c r="F19" s="515">
        <f t="shared" si="1"/>
        <v>104.1</v>
      </c>
      <c r="G19" s="1747"/>
      <c r="I19" s="53">
        <v>10410</v>
      </c>
    </row>
    <row r="20" spans="1:11" s="516" customFormat="1" ht="19.5" customHeight="1" x14ac:dyDescent="0.2">
      <c r="A20" s="1746">
        <v>9</v>
      </c>
      <c r="B20" s="1757" t="s">
        <v>695</v>
      </c>
      <c r="C20" s="797" t="s">
        <v>921</v>
      </c>
      <c r="D20" s="515">
        <v>0</v>
      </c>
      <c r="E20" s="807">
        <f>18777*1000*0.00001</f>
        <v>187.77</v>
      </c>
      <c r="F20" s="515">
        <f t="shared" si="1"/>
        <v>187.77</v>
      </c>
      <c r="G20" s="1747" t="s">
        <v>696</v>
      </c>
      <c r="I20" s="53"/>
    </row>
    <row r="21" spans="1:11" s="516" customFormat="1" ht="19.5" customHeight="1" thickBot="1" x14ac:dyDescent="0.25">
      <c r="A21" s="1746"/>
      <c r="B21" s="1757"/>
      <c r="C21" s="797" t="s">
        <v>922</v>
      </c>
      <c r="D21" s="515">
        <v>0</v>
      </c>
      <c r="E21" s="807">
        <f>10410*1000*0.00001</f>
        <v>104.10000000000001</v>
      </c>
      <c r="F21" s="515">
        <f t="shared" si="1"/>
        <v>104.10000000000001</v>
      </c>
      <c r="G21" s="1747"/>
      <c r="I21" s="53"/>
    </row>
    <row r="22" spans="1:11" s="516" customFormat="1" ht="19.5" customHeight="1" x14ac:dyDescent="0.2">
      <c r="A22" s="1746">
        <v>10</v>
      </c>
      <c r="B22" s="1750" t="s">
        <v>694</v>
      </c>
      <c r="C22" s="796" t="s">
        <v>1089</v>
      </c>
      <c r="D22" s="515">
        <v>0</v>
      </c>
      <c r="E22" s="807">
        <f>339326*39*5*0.00001</f>
        <v>661.68570000000011</v>
      </c>
      <c r="F22" s="515">
        <f t="shared" si="1"/>
        <v>661.68570000000011</v>
      </c>
      <c r="G22" s="1747" t="s">
        <v>697</v>
      </c>
      <c r="I22" s="53"/>
    </row>
    <row r="23" spans="1:11" s="516" customFormat="1" ht="19.5" customHeight="1" x14ac:dyDescent="0.2">
      <c r="A23" s="1746"/>
      <c r="B23" s="1750"/>
      <c r="C23" s="797" t="s">
        <v>1090</v>
      </c>
      <c r="D23" s="515">
        <v>0</v>
      </c>
      <c r="E23" s="807">
        <f>239000*39*5*0.00001</f>
        <v>466.05</v>
      </c>
      <c r="F23" s="515">
        <f t="shared" si="1"/>
        <v>466.05</v>
      </c>
      <c r="G23" s="1747"/>
      <c r="I23" s="53"/>
    </row>
    <row r="24" spans="1:11" ht="16.5" customHeight="1" x14ac:dyDescent="0.2">
      <c r="A24" s="1736">
        <v>11</v>
      </c>
      <c r="B24" s="1749" t="s">
        <v>1176</v>
      </c>
      <c r="C24" s="797" t="s">
        <v>1175</v>
      </c>
      <c r="D24" s="515">
        <f>(7906.76*3000*0.00001)+2.5%*(7906.76*3000*0.00001)</f>
        <v>243.13287000000003</v>
      </c>
      <c r="E24" s="807">
        <v>0</v>
      </c>
      <c r="F24" s="515">
        <f t="shared" si="1"/>
        <v>243.13287000000003</v>
      </c>
      <c r="G24" s="1754" t="s">
        <v>768</v>
      </c>
      <c r="H24" s="516"/>
    </row>
    <row r="25" spans="1:11" ht="16.5" customHeight="1" x14ac:dyDescent="0.2">
      <c r="A25" s="1736"/>
      <c r="B25" s="1750"/>
      <c r="C25" s="797" t="s">
        <v>414</v>
      </c>
      <c r="D25" s="515">
        <f>(8351.84*3000*0.00001)+2.5%*(8351.84*3000*0.00001)</f>
        <v>256.81907999999999</v>
      </c>
      <c r="E25" s="807">
        <v>0</v>
      </c>
      <c r="F25" s="515">
        <f t="shared" si="1"/>
        <v>256.81907999999999</v>
      </c>
      <c r="G25" s="1755"/>
      <c r="H25" s="516"/>
      <c r="I25" s="516"/>
    </row>
    <row r="26" spans="1:11" ht="16.5" customHeight="1" x14ac:dyDescent="0.2">
      <c r="A26" s="1736">
        <v>12</v>
      </c>
      <c r="B26" s="1749" t="s">
        <v>1177</v>
      </c>
      <c r="C26" s="797" t="s">
        <v>412</v>
      </c>
      <c r="D26" s="515">
        <f>(33.47*2000*0.00001)+2.5%*(33.47*2000*0.00001)</f>
        <v>0.68613500000000016</v>
      </c>
      <c r="E26" s="807">
        <v>0</v>
      </c>
      <c r="F26" s="515">
        <f t="shared" ref="F26:F27" si="2">SUM(D26:E26)</f>
        <v>0.68613500000000016</v>
      </c>
      <c r="G26" s="1754" t="s">
        <v>1178</v>
      </c>
      <c r="H26" s="516"/>
      <c r="I26" s="516"/>
    </row>
    <row r="27" spans="1:11" ht="16.5" customHeight="1" x14ac:dyDescent="0.2">
      <c r="A27" s="1736"/>
      <c r="B27" s="1750"/>
      <c r="C27" s="797" t="s">
        <v>414</v>
      </c>
      <c r="D27" s="515">
        <f>(37.05*2000*0.00001)+2.5%*(37.05*2000*0.00001)</f>
        <v>0.75952500000000012</v>
      </c>
      <c r="E27" s="807">
        <v>0</v>
      </c>
      <c r="F27" s="515">
        <f t="shared" si="2"/>
        <v>0.75952500000000012</v>
      </c>
      <c r="G27" s="1755"/>
      <c r="H27" s="516"/>
      <c r="I27" s="516"/>
    </row>
    <row r="28" spans="1:11" ht="19.5" customHeight="1" thickBot="1" x14ac:dyDescent="0.25">
      <c r="A28" s="791">
        <v>13</v>
      </c>
      <c r="B28" s="794" t="s">
        <v>417</v>
      </c>
      <c r="C28" s="839"/>
      <c r="D28" s="798">
        <v>0</v>
      </c>
      <c r="E28" s="808">
        <v>40</v>
      </c>
      <c r="F28" s="798">
        <f t="shared" si="1"/>
        <v>40</v>
      </c>
      <c r="G28" s="809" t="s">
        <v>425</v>
      </c>
    </row>
    <row r="29" spans="1:11" ht="19.5" customHeight="1" thickBot="1" x14ac:dyDescent="0.25">
      <c r="A29" s="822" t="s">
        <v>932</v>
      </c>
      <c r="B29" s="823" t="s">
        <v>18</v>
      </c>
      <c r="C29" s="824"/>
      <c r="D29" s="825">
        <f>SUM(D6:D28)</f>
        <v>10390.151412164547</v>
      </c>
      <c r="E29" s="825">
        <f t="shared" ref="E29:F29" si="3">SUM(E6:E28)</f>
        <v>6287.8001780000013</v>
      </c>
      <c r="F29" s="825">
        <f t="shared" si="3"/>
        <v>16677.951590164554</v>
      </c>
      <c r="G29" s="826"/>
    </row>
    <row r="30" spans="1:11" ht="9.75" customHeight="1" x14ac:dyDescent="0.2"/>
    <row r="31" spans="1:11" ht="19.5" customHeight="1" thickBot="1" x14ac:dyDescent="0.25">
      <c r="A31" s="1751" t="s">
        <v>927</v>
      </c>
      <c r="B31" s="1751"/>
      <c r="C31" s="1751"/>
      <c r="D31" s="1751"/>
      <c r="E31" s="1751"/>
      <c r="F31" s="1751"/>
      <c r="G31" s="817"/>
      <c r="K31" s="225"/>
    </row>
    <row r="32" spans="1:11" ht="29.25" customHeight="1" x14ac:dyDescent="0.2">
      <c r="A32" s="792">
        <v>1</v>
      </c>
      <c r="B32" s="793" t="s">
        <v>409</v>
      </c>
      <c r="C32" s="861" t="s">
        <v>632</v>
      </c>
      <c r="D32" s="805">
        <v>0</v>
      </c>
      <c r="E32" s="840">
        <v>0</v>
      </c>
      <c r="F32" s="805">
        <f t="shared" ref="F32" si="4">SUM(D32:E32)</f>
        <v>0</v>
      </c>
      <c r="G32" s="816" t="s">
        <v>919</v>
      </c>
      <c r="I32" s="783"/>
    </row>
    <row r="33" spans="1:9" ht="29.25" customHeight="1" x14ac:dyDescent="0.2">
      <c r="A33" s="795">
        <v>2</v>
      </c>
      <c r="B33" s="814" t="s">
        <v>899</v>
      </c>
      <c r="C33" s="804" t="s">
        <v>1093</v>
      </c>
      <c r="D33" s="840">
        <f>F33*90%</f>
        <v>0</v>
      </c>
      <c r="E33" s="840">
        <f>F33*10%</f>
        <v>0</v>
      </c>
      <c r="F33" s="803">
        <v>0</v>
      </c>
      <c r="G33" s="858" t="s">
        <v>925</v>
      </c>
      <c r="I33" s="783"/>
    </row>
    <row r="34" spans="1:9" ht="27" customHeight="1" x14ac:dyDescent="0.2">
      <c r="A34" s="795">
        <v>3</v>
      </c>
      <c r="B34" s="797" t="s">
        <v>574</v>
      </c>
      <c r="C34" s="870" t="s">
        <v>1109</v>
      </c>
      <c r="D34" s="995">
        <f>F34*90%</f>
        <v>10.035</v>
      </c>
      <c r="E34" s="995">
        <f>F34*10%</f>
        <v>1.115</v>
      </c>
      <c r="F34" s="515">
        <v>11.15</v>
      </c>
      <c r="G34" s="1752" t="s">
        <v>920</v>
      </c>
    </row>
    <row r="35" spans="1:9" ht="41.25" customHeight="1" thickBot="1" x14ac:dyDescent="0.25">
      <c r="A35" s="815">
        <v>4</v>
      </c>
      <c r="B35" s="839" t="s">
        <v>575</v>
      </c>
      <c r="C35" s="810" t="s">
        <v>1108</v>
      </c>
      <c r="D35" s="840">
        <f>F35*90%</f>
        <v>424.89000000000004</v>
      </c>
      <c r="E35" s="805">
        <f>F35*10%</f>
        <v>47.210000000000008</v>
      </c>
      <c r="F35" s="515">
        <v>472.1</v>
      </c>
      <c r="G35" s="1753"/>
    </row>
    <row r="36" spans="1:9" ht="19.5" customHeight="1" thickBot="1" x14ac:dyDescent="0.25">
      <c r="A36" s="827" t="s">
        <v>929</v>
      </c>
      <c r="B36" s="828" t="s">
        <v>18</v>
      </c>
      <c r="C36" s="828"/>
      <c r="D36" s="829">
        <f>D32+D33+D34+D35</f>
        <v>434.92500000000007</v>
      </c>
      <c r="E36" s="829">
        <f>E32+E33+E34+E35</f>
        <v>48.32500000000001</v>
      </c>
      <c r="F36" s="829">
        <f>F32+F33+F34+F35</f>
        <v>483.25</v>
      </c>
      <c r="G36" s="830"/>
    </row>
    <row r="37" spans="1:9" ht="33" customHeight="1" thickBot="1" x14ac:dyDescent="0.25">
      <c r="A37" s="818">
        <v>1</v>
      </c>
      <c r="B37" s="819" t="s">
        <v>798</v>
      </c>
      <c r="C37" s="820" t="s">
        <v>628</v>
      </c>
      <c r="D37" s="821">
        <f>(D6+D7+D9+D10+D11+D12+D13+D14+D15+D24+D25+D26+D27)*5%</f>
        <v>519.50757060822741</v>
      </c>
      <c r="E37" s="821">
        <f>(E6+E7+E18+E19)*5%</f>
        <v>51.194223900000004</v>
      </c>
      <c r="F37" s="821">
        <f>SUM(D37:E37)</f>
        <v>570.70179450822741</v>
      </c>
      <c r="G37" s="819" t="s">
        <v>923</v>
      </c>
    </row>
    <row r="38" spans="1:9" ht="19.5" customHeight="1" thickBot="1" x14ac:dyDescent="0.25">
      <c r="A38" s="831" t="s">
        <v>930</v>
      </c>
      <c r="B38" s="828" t="s">
        <v>18</v>
      </c>
      <c r="C38" s="828"/>
      <c r="D38" s="829">
        <f>D37</f>
        <v>519.50757060822741</v>
      </c>
      <c r="E38" s="829">
        <f t="shared" ref="E38:F38" si="5">E37</f>
        <v>51.194223900000004</v>
      </c>
      <c r="F38" s="829">
        <f t="shared" si="5"/>
        <v>570.70179450822741</v>
      </c>
      <c r="G38" s="830"/>
    </row>
    <row r="39" spans="1:9" ht="19.5" customHeight="1" thickBot="1" x14ac:dyDescent="0.25">
      <c r="A39" s="831"/>
      <c r="B39" s="828" t="s">
        <v>931</v>
      </c>
      <c r="C39" s="828"/>
      <c r="D39" s="829">
        <f>D29+D36+D38</f>
        <v>11344.583982772774</v>
      </c>
      <c r="E39" s="829">
        <f>E29+E36+E38</f>
        <v>6387.3194019000011</v>
      </c>
      <c r="F39" s="829">
        <f>F29+F36+F38</f>
        <v>17731.90338467278</v>
      </c>
      <c r="G39" s="830"/>
    </row>
    <row r="40" spans="1:9" ht="19.5" customHeight="1" x14ac:dyDescent="0.2">
      <c r="A40" s="62" t="s">
        <v>1094</v>
      </c>
      <c r="E40" s="517"/>
    </row>
    <row r="41" spans="1:9" x14ac:dyDescent="0.2">
      <c r="A41" s="1730"/>
      <c r="B41" s="1730"/>
      <c r="E41" s="517"/>
    </row>
    <row r="48" spans="1:9" x14ac:dyDescent="0.2">
      <c r="F48" s="517"/>
    </row>
  </sheetData>
  <mergeCells count="35">
    <mergeCell ref="A24:A25"/>
    <mergeCell ref="B24:B25"/>
    <mergeCell ref="A31:F31"/>
    <mergeCell ref="G34:G35"/>
    <mergeCell ref="A41:B41"/>
    <mergeCell ref="B26:B27"/>
    <mergeCell ref="G24:G25"/>
    <mergeCell ref="G26:G27"/>
    <mergeCell ref="A26:A27"/>
    <mergeCell ref="A20:A21"/>
    <mergeCell ref="B20:B21"/>
    <mergeCell ref="G20:G21"/>
    <mergeCell ref="A22:A23"/>
    <mergeCell ref="B22:B23"/>
    <mergeCell ref="G22:G23"/>
    <mergeCell ref="A16:A17"/>
    <mergeCell ref="B16:B17"/>
    <mergeCell ref="G16:G17"/>
    <mergeCell ref="A18:A19"/>
    <mergeCell ref="B18:B19"/>
    <mergeCell ref="G18:G19"/>
    <mergeCell ref="A12:A13"/>
    <mergeCell ref="B12:B13"/>
    <mergeCell ref="G12:G13"/>
    <mergeCell ref="A14:A15"/>
    <mergeCell ref="B14:B15"/>
    <mergeCell ref="G14:G15"/>
    <mergeCell ref="A9:A10"/>
    <mergeCell ref="B9:B10"/>
    <mergeCell ref="G9:G10"/>
    <mergeCell ref="A1:G1"/>
    <mergeCell ref="A2:G2"/>
    <mergeCell ref="A5:F5"/>
    <mergeCell ref="A6:A7"/>
    <mergeCell ref="B6:B7"/>
  </mergeCells>
  <pageMargins left="0.43307086614173229" right="0.23622047244094491" top="0.23622047244094491" bottom="0.27559055118110237" header="0.15748031496062992" footer="0.15748031496062992"/>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2:J32"/>
  <sheetViews>
    <sheetView view="pageBreakPreview" topLeftCell="A11" zoomScaleSheetLayoutView="100" workbookViewId="0">
      <selection activeCell="D28" sqref="D28"/>
    </sheetView>
  </sheetViews>
  <sheetFormatPr defaultRowHeight="12.75" x14ac:dyDescent="0.2"/>
  <cols>
    <col min="1" max="1" width="8.28515625" customWidth="1"/>
    <col min="2" max="2" width="13.140625" customWidth="1"/>
    <col min="3" max="3" width="14.42578125" customWidth="1"/>
    <col min="4" max="4" width="14.85546875" customWidth="1"/>
    <col min="5" max="5" width="18.42578125" customWidth="1"/>
    <col min="6" max="6" width="17.140625" customWidth="1"/>
    <col min="7" max="7" width="19" customWidth="1"/>
    <col min="8" max="8" width="28.5703125" customWidth="1"/>
  </cols>
  <sheetData>
    <row r="2" spans="1:10" ht="11.25" customHeight="1" x14ac:dyDescent="0.35">
      <c r="A2" s="123"/>
      <c r="B2" s="123"/>
      <c r="C2" s="123"/>
      <c r="D2" s="123"/>
      <c r="E2" s="123"/>
      <c r="F2" s="123"/>
      <c r="G2" s="123"/>
      <c r="H2" s="430" t="s">
        <v>276</v>
      </c>
    </row>
    <row r="3" spans="1:10" ht="15.75" x14ac:dyDescent="0.25">
      <c r="A3" s="1273" t="s">
        <v>58</v>
      </c>
      <c r="B3" s="1273"/>
      <c r="C3" s="1273"/>
      <c r="D3" s="1273"/>
      <c r="E3" s="1273"/>
      <c r="F3" s="1273"/>
      <c r="G3" s="1273"/>
      <c r="H3" s="1273"/>
    </row>
    <row r="4" spans="1:10" ht="15.75" x14ac:dyDescent="0.25">
      <c r="A4" s="1273" t="s">
        <v>985</v>
      </c>
      <c r="B4" s="1273"/>
      <c r="C4" s="1273"/>
      <c r="D4" s="1273"/>
      <c r="E4" s="1273"/>
      <c r="F4" s="1273"/>
      <c r="G4" s="1273"/>
      <c r="H4" s="1273"/>
    </row>
    <row r="5" spans="1:10" ht="18" customHeight="1" x14ac:dyDescent="0.3">
      <c r="A5" s="1260" t="s">
        <v>990</v>
      </c>
      <c r="B5" s="1260"/>
      <c r="C5" s="1260"/>
      <c r="D5" s="1260"/>
      <c r="E5" s="1260"/>
      <c r="F5" s="1260"/>
      <c r="G5" s="1260"/>
      <c r="H5" s="1260"/>
    </row>
    <row r="6" spans="1:10" ht="8.25" customHeight="1" x14ac:dyDescent="0.2"/>
    <row r="7" spans="1:10" x14ac:dyDescent="0.2">
      <c r="A7" s="428" t="s">
        <v>452</v>
      </c>
      <c r="B7" s="428"/>
      <c r="C7" s="428"/>
      <c r="D7" s="429"/>
      <c r="E7" s="429"/>
      <c r="F7" s="429"/>
      <c r="G7" s="1274" t="s">
        <v>1049</v>
      </c>
      <c r="H7" s="1274"/>
    </row>
    <row r="8" spans="1:10" ht="55.5" customHeight="1" x14ac:dyDescent="0.2">
      <c r="A8" s="220" t="s">
        <v>2</v>
      </c>
      <c r="B8" s="220" t="s">
        <v>3</v>
      </c>
      <c r="C8" s="426" t="s">
        <v>277</v>
      </c>
      <c r="D8" s="426" t="s">
        <v>278</v>
      </c>
      <c r="E8" s="426" t="s">
        <v>279</v>
      </c>
      <c r="F8" s="427" t="s">
        <v>280</v>
      </c>
      <c r="G8" s="427" t="s">
        <v>281</v>
      </c>
      <c r="H8" s="132" t="s">
        <v>282</v>
      </c>
    </row>
    <row r="9" spans="1:10" s="106" customFormat="1" ht="15" x14ac:dyDescent="0.25">
      <c r="A9" s="212" t="s">
        <v>283</v>
      </c>
      <c r="B9" s="212" t="s">
        <v>284</v>
      </c>
      <c r="C9" s="212" t="s">
        <v>285</v>
      </c>
      <c r="D9" s="212" t="s">
        <v>286</v>
      </c>
      <c r="E9" s="212" t="s">
        <v>287</v>
      </c>
      <c r="F9" s="212" t="s">
        <v>288</v>
      </c>
      <c r="G9" s="212" t="s">
        <v>289</v>
      </c>
      <c r="H9" s="212" t="s">
        <v>290</v>
      </c>
    </row>
    <row r="10" spans="1:10" ht="24.95" customHeight="1" x14ac:dyDescent="0.2">
      <c r="A10" s="182">
        <v>1</v>
      </c>
      <c r="B10" s="213" t="s">
        <v>382</v>
      </c>
      <c r="C10" s="214">
        <v>1418</v>
      </c>
      <c r="D10" s="214">
        <v>500</v>
      </c>
      <c r="E10" s="214">
        <v>3</v>
      </c>
      <c r="F10" s="214">
        <f>C10+D10+E10</f>
        <v>1921</v>
      </c>
      <c r="G10" s="214">
        <v>1762</v>
      </c>
      <c r="H10" s="988" t="s">
        <v>1097</v>
      </c>
    </row>
    <row r="11" spans="1:10" ht="24.95" customHeight="1" x14ac:dyDescent="0.2">
      <c r="A11" s="182">
        <v>2</v>
      </c>
      <c r="B11" s="213" t="s">
        <v>383</v>
      </c>
      <c r="C11" s="214">
        <v>611</v>
      </c>
      <c r="D11" s="214">
        <v>226</v>
      </c>
      <c r="E11" s="214">
        <v>0</v>
      </c>
      <c r="F11" s="214">
        <f t="shared" ref="F11:F22" si="0">C11+D11+E11</f>
        <v>837</v>
      </c>
      <c r="G11" s="214">
        <v>791</v>
      </c>
      <c r="H11" s="318" t="s">
        <v>1095</v>
      </c>
    </row>
    <row r="12" spans="1:10" ht="24.95" customHeight="1" x14ac:dyDescent="0.2">
      <c r="A12" s="182">
        <v>3</v>
      </c>
      <c r="B12" s="213" t="s">
        <v>384</v>
      </c>
      <c r="C12" s="214">
        <v>1039</v>
      </c>
      <c r="D12" s="214">
        <v>429</v>
      </c>
      <c r="E12" s="214">
        <v>0</v>
      </c>
      <c r="F12" s="214">
        <f t="shared" si="0"/>
        <v>1468</v>
      </c>
      <c r="G12" s="214">
        <v>1356</v>
      </c>
      <c r="H12" s="318" t="s">
        <v>1096</v>
      </c>
      <c r="J12" s="641"/>
    </row>
    <row r="13" spans="1:10" ht="24.95" customHeight="1" x14ac:dyDescent="0.2">
      <c r="A13" s="182">
        <v>4</v>
      </c>
      <c r="B13" s="213" t="s">
        <v>385</v>
      </c>
      <c r="C13" s="214">
        <v>516</v>
      </c>
      <c r="D13" s="214">
        <v>202</v>
      </c>
      <c r="E13" s="214">
        <v>0</v>
      </c>
      <c r="F13" s="214">
        <f t="shared" si="0"/>
        <v>718</v>
      </c>
      <c r="G13" s="214">
        <v>682</v>
      </c>
      <c r="H13" s="318" t="s">
        <v>728</v>
      </c>
      <c r="J13" s="641"/>
    </row>
    <row r="14" spans="1:10" ht="24.95" customHeight="1" x14ac:dyDescent="0.2">
      <c r="A14" s="182">
        <v>5</v>
      </c>
      <c r="B14" s="215" t="s">
        <v>386</v>
      </c>
      <c r="C14" s="214">
        <v>999</v>
      </c>
      <c r="D14" s="214">
        <v>477</v>
      </c>
      <c r="E14" s="214">
        <v>23</v>
      </c>
      <c r="F14" s="214">
        <f t="shared" si="0"/>
        <v>1499</v>
      </c>
      <c r="G14" s="214">
        <v>1390</v>
      </c>
      <c r="H14" s="318"/>
      <c r="J14" s="641"/>
    </row>
    <row r="15" spans="1:10" ht="24.95" customHeight="1" x14ac:dyDescent="0.2">
      <c r="A15" s="182">
        <v>6</v>
      </c>
      <c r="B15" s="213" t="s">
        <v>387</v>
      </c>
      <c r="C15" s="214">
        <v>751</v>
      </c>
      <c r="D15" s="214">
        <v>306</v>
      </c>
      <c r="E15" s="214">
        <v>37</v>
      </c>
      <c r="F15" s="214">
        <f t="shared" si="0"/>
        <v>1094</v>
      </c>
      <c r="G15" s="214">
        <v>1073</v>
      </c>
      <c r="H15" s="521"/>
    </row>
    <row r="16" spans="1:10" ht="24.95" customHeight="1" x14ac:dyDescent="0.2">
      <c r="A16" s="182">
        <v>7</v>
      </c>
      <c r="B16" s="215" t="s">
        <v>388</v>
      </c>
      <c r="C16" s="214">
        <v>996</v>
      </c>
      <c r="D16" s="214">
        <v>459</v>
      </c>
      <c r="E16" s="214">
        <v>6</v>
      </c>
      <c r="F16" s="214">
        <f t="shared" si="0"/>
        <v>1461</v>
      </c>
      <c r="G16" s="214">
        <v>1397</v>
      </c>
      <c r="H16" s="318"/>
    </row>
    <row r="17" spans="1:8" ht="24.95" customHeight="1" x14ac:dyDescent="0.2">
      <c r="A17" s="182">
        <v>8</v>
      </c>
      <c r="B17" s="213" t="s">
        <v>389</v>
      </c>
      <c r="C17" s="214">
        <v>1700</v>
      </c>
      <c r="D17" s="214">
        <v>676</v>
      </c>
      <c r="E17" s="214">
        <v>7</v>
      </c>
      <c r="F17" s="214">
        <f t="shared" si="0"/>
        <v>2383</v>
      </c>
      <c r="G17" s="214">
        <v>2093</v>
      </c>
      <c r="H17" s="988" t="s">
        <v>1106</v>
      </c>
    </row>
    <row r="18" spans="1:8" ht="24.95" customHeight="1" x14ac:dyDescent="0.2">
      <c r="A18" s="182">
        <v>9</v>
      </c>
      <c r="B18" s="213" t="s">
        <v>390</v>
      </c>
      <c r="C18" s="214">
        <v>1189</v>
      </c>
      <c r="D18" s="214">
        <v>452</v>
      </c>
      <c r="E18" s="214">
        <v>8</v>
      </c>
      <c r="F18" s="214">
        <f t="shared" si="0"/>
        <v>1649</v>
      </c>
      <c r="G18" s="214">
        <v>1500</v>
      </c>
      <c r="H18" s="318" t="s">
        <v>1107</v>
      </c>
    </row>
    <row r="19" spans="1:8" ht="24.95" customHeight="1" x14ac:dyDescent="0.2">
      <c r="A19" s="182">
        <v>10</v>
      </c>
      <c r="B19" s="213" t="s">
        <v>391</v>
      </c>
      <c r="C19" s="214">
        <v>569</v>
      </c>
      <c r="D19" s="214">
        <v>269</v>
      </c>
      <c r="E19" s="214">
        <v>0</v>
      </c>
      <c r="F19" s="214">
        <f t="shared" si="0"/>
        <v>838</v>
      </c>
      <c r="G19" s="214">
        <v>797</v>
      </c>
      <c r="H19" s="318" t="s">
        <v>730</v>
      </c>
    </row>
    <row r="20" spans="1:8" ht="24.95" customHeight="1" x14ac:dyDescent="0.2">
      <c r="A20" s="182">
        <v>11</v>
      </c>
      <c r="B20" s="213" t="s">
        <v>392</v>
      </c>
      <c r="C20" s="214">
        <v>1476</v>
      </c>
      <c r="D20" s="214">
        <v>609</v>
      </c>
      <c r="E20" s="214">
        <v>1</v>
      </c>
      <c r="F20" s="214">
        <f t="shared" si="0"/>
        <v>2086</v>
      </c>
      <c r="G20" s="214">
        <v>1905</v>
      </c>
      <c r="H20" s="318" t="s">
        <v>1099</v>
      </c>
    </row>
    <row r="21" spans="1:8" ht="24.95" customHeight="1" x14ac:dyDescent="0.2">
      <c r="A21" s="182">
        <v>12</v>
      </c>
      <c r="B21" s="213" t="s">
        <v>393</v>
      </c>
      <c r="C21" s="214">
        <v>860</v>
      </c>
      <c r="D21" s="214">
        <v>415</v>
      </c>
      <c r="E21" s="214">
        <v>4</v>
      </c>
      <c r="F21" s="214">
        <f t="shared" si="0"/>
        <v>1279</v>
      </c>
      <c r="G21" s="214">
        <v>1276</v>
      </c>
      <c r="H21" s="318"/>
    </row>
    <row r="22" spans="1:8" ht="24.95" customHeight="1" x14ac:dyDescent="0.2">
      <c r="A22" s="182">
        <v>13</v>
      </c>
      <c r="B22" s="213" t="s">
        <v>394</v>
      </c>
      <c r="C22" s="214">
        <v>769</v>
      </c>
      <c r="D22" s="214">
        <v>342</v>
      </c>
      <c r="E22" s="214">
        <v>1</v>
      </c>
      <c r="F22" s="214">
        <f t="shared" si="0"/>
        <v>1112</v>
      </c>
      <c r="G22" s="214">
        <v>1023</v>
      </c>
      <c r="H22" s="318"/>
    </row>
    <row r="23" spans="1:8" ht="20.100000000000001" customHeight="1" x14ac:dyDescent="0.2">
      <c r="A23" s="182" t="s">
        <v>18</v>
      </c>
      <c r="B23" s="206"/>
      <c r="C23" s="182">
        <f>SUM(C10:C22)</f>
        <v>12893</v>
      </c>
      <c r="D23" s="182">
        <f>SUM(D10:D22)</f>
        <v>5362</v>
      </c>
      <c r="E23" s="182">
        <f>SUM(E10:E22)</f>
        <v>90</v>
      </c>
      <c r="F23" s="182">
        <f>SUM(F10:F22)</f>
        <v>18345</v>
      </c>
      <c r="G23" s="182">
        <f>SUM(G10:G22)</f>
        <v>17045</v>
      </c>
      <c r="H23" s="521"/>
    </row>
    <row r="24" spans="1:8" x14ac:dyDescent="0.2">
      <c r="A24" s="109" t="s">
        <v>291</v>
      </c>
    </row>
    <row r="25" spans="1:8" x14ac:dyDescent="0.2">
      <c r="A25" s="109"/>
    </row>
    <row r="26" spans="1:8" x14ac:dyDescent="0.2">
      <c r="A26" s="109"/>
      <c r="G26" s="605"/>
    </row>
    <row r="27" spans="1:8" ht="13.5" customHeight="1" x14ac:dyDescent="0.2"/>
    <row r="28" spans="1:8" x14ac:dyDescent="0.2">
      <c r="A28" s="110"/>
      <c r="B28" s="110"/>
      <c r="C28" s="110"/>
      <c r="D28" s="110"/>
      <c r="E28" s="110"/>
      <c r="F28" s="11"/>
      <c r="G28" s="1216" t="s">
        <v>12</v>
      </c>
      <c r="H28" s="1216"/>
    </row>
    <row r="29" spans="1:8" x14ac:dyDescent="0.2">
      <c r="A29" s="110"/>
      <c r="B29" s="110"/>
      <c r="C29" s="110"/>
      <c r="D29" s="110"/>
      <c r="E29" s="110"/>
      <c r="F29" s="1216" t="s">
        <v>13</v>
      </c>
      <c r="G29" s="1216"/>
      <c r="H29" s="1216"/>
    </row>
    <row r="30" spans="1:8" x14ac:dyDescent="0.2">
      <c r="A30" s="110"/>
      <c r="B30" s="110"/>
      <c r="C30" s="110"/>
      <c r="D30" s="110"/>
      <c r="E30" s="110"/>
      <c r="F30" s="1216" t="s">
        <v>601</v>
      </c>
      <c r="G30" s="1216"/>
      <c r="H30" s="1216"/>
    </row>
    <row r="31" spans="1:8" x14ac:dyDescent="0.2">
      <c r="A31" s="110" t="s">
        <v>11</v>
      </c>
      <c r="C31" s="110"/>
      <c r="D31" s="110"/>
      <c r="E31" s="110"/>
      <c r="F31" s="11"/>
      <c r="G31" s="1" t="s">
        <v>84</v>
      </c>
      <c r="H31" s="1"/>
    </row>
    <row r="32" spans="1:8" x14ac:dyDescent="0.2">
      <c r="A32" s="110"/>
      <c r="B32" s="110"/>
      <c r="C32" s="110"/>
      <c r="D32" s="110"/>
      <c r="E32" s="110"/>
      <c r="F32" s="110"/>
      <c r="G32" s="110"/>
      <c r="H32" s="110"/>
    </row>
  </sheetData>
  <mergeCells count="7">
    <mergeCell ref="F30:H30"/>
    <mergeCell ref="A4:H4"/>
    <mergeCell ref="A3:H3"/>
    <mergeCell ref="A5:H5"/>
    <mergeCell ref="G7:H7"/>
    <mergeCell ref="G28:H28"/>
    <mergeCell ref="F29:H29"/>
  </mergeCells>
  <printOptions horizontalCentered="1"/>
  <pageMargins left="0.37" right="0.36" top="0.23622047244094491" bottom="0"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2:S36"/>
  <sheetViews>
    <sheetView view="pageBreakPreview" topLeftCell="A7" zoomScaleSheetLayoutView="100" workbookViewId="0">
      <selection activeCell="L26" sqref="L26"/>
    </sheetView>
  </sheetViews>
  <sheetFormatPr defaultRowHeight="12.75" x14ac:dyDescent="0.2"/>
  <cols>
    <col min="1" max="1" width="8" customWidth="1"/>
    <col min="2" max="2" width="11.7109375" customWidth="1"/>
    <col min="3" max="3" width="9.7109375" customWidth="1"/>
    <col min="5" max="5" width="9.5703125" customWidth="1"/>
    <col min="6" max="6" width="9.7109375" customWidth="1"/>
    <col min="7" max="7" width="10.85546875" customWidth="1"/>
    <col min="8" max="8" width="9.85546875" customWidth="1"/>
    <col min="10" max="10" width="10.7109375" customWidth="1"/>
    <col min="11" max="11" width="9.42578125" customWidth="1"/>
    <col min="12" max="12" width="9.85546875" customWidth="1"/>
    <col min="13" max="13" width="8.85546875" customWidth="1"/>
    <col min="14" max="14" width="11" customWidth="1"/>
  </cols>
  <sheetData>
    <row r="2" spans="1:19" ht="12.75" customHeight="1" x14ac:dyDescent="0.2">
      <c r="D2" s="1191"/>
      <c r="E2" s="1191"/>
      <c r="F2" s="1191"/>
      <c r="G2" s="1191"/>
      <c r="H2" s="1191"/>
      <c r="I2" s="1191"/>
      <c r="L2" s="1276" t="s">
        <v>89</v>
      </c>
      <c r="M2" s="1276"/>
      <c r="N2" s="1276"/>
    </row>
    <row r="3" spans="1:19" ht="15.75" x14ac:dyDescent="0.25">
      <c r="A3" s="1273" t="s">
        <v>0</v>
      </c>
      <c r="B3" s="1273"/>
      <c r="C3" s="1273"/>
      <c r="D3" s="1273"/>
      <c r="E3" s="1273"/>
      <c r="F3" s="1273"/>
      <c r="G3" s="1273"/>
      <c r="H3" s="1273"/>
      <c r="I3" s="1273"/>
      <c r="J3" s="1273"/>
      <c r="K3" s="1273"/>
      <c r="L3" s="1273"/>
      <c r="M3" s="1273"/>
      <c r="N3" s="1273"/>
    </row>
    <row r="4" spans="1:19" ht="15.75" x14ac:dyDescent="0.25">
      <c r="A4" s="1273" t="s">
        <v>985</v>
      </c>
      <c r="B4" s="1273"/>
      <c r="C4" s="1273"/>
      <c r="D4" s="1273"/>
      <c r="E4" s="1273"/>
      <c r="F4" s="1273"/>
      <c r="G4" s="1273"/>
      <c r="H4" s="1273"/>
      <c r="I4" s="1273"/>
      <c r="J4" s="1273"/>
      <c r="K4" s="1273"/>
      <c r="L4" s="1273"/>
      <c r="M4" s="1273"/>
      <c r="N4" s="1273"/>
      <c r="O4" s="67"/>
    </row>
    <row r="5" spans="1:19" ht="18" x14ac:dyDescent="0.25">
      <c r="A5" s="1281" t="s">
        <v>991</v>
      </c>
      <c r="B5" s="1281"/>
      <c r="C5" s="1281"/>
      <c r="D5" s="1281"/>
      <c r="E5" s="1281"/>
      <c r="F5" s="1281"/>
      <c r="G5" s="1281"/>
      <c r="H5" s="1281"/>
      <c r="I5" s="1281"/>
      <c r="J5" s="1281"/>
      <c r="K5" s="1281"/>
      <c r="L5" s="1281"/>
      <c r="M5" s="1281"/>
      <c r="N5" s="1281"/>
    </row>
    <row r="7" spans="1:19" x14ac:dyDescent="0.2">
      <c r="A7" s="1284" t="s">
        <v>452</v>
      </c>
      <c r="B7" s="1284"/>
      <c r="C7" s="1284"/>
      <c r="D7" s="429"/>
      <c r="E7" s="429"/>
      <c r="F7" s="429"/>
      <c r="G7" s="429"/>
      <c r="H7" s="429"/>
      <c r="I7" s="429"/>
      <c r="J7" s="429"/>
      <c r="K7" s="431"/>
      <c r="L7" s="1277" t="s">
        <v>1049</v>
      </c>
      <c r="M7" s="1277"/>
      <c r="N7" s="1277"/>
    </row>
    <row r="8" spans="1:19" ht="15.75" customHeight="1" x14ac:dyDescent="0.2">
      <c r="A8" s="1282" t="s">
        <v>2</v>
      </c>
      <c r="B8" s="1282" t="s">
        <v>3</v>
      </c>
      <c r="C8" s="1288" t="s">
        <v>4</v>
      </c>
      <c r="D8" s="1288"/>
      <c r="E8" s="1288"/>
      <c r="F8" s="1288"/>
      <c r="G8" s="1288"/>
      <c r="H8" s="1287" t="s">
        <v>107</v>
      </c>
      <c r="I8" s="1287"/>
      <c r="J8" s="1287"/>
      <c r="K8" s="1287"/>
      <c r="L8" s="1287"/>
      <c r="M8" s="1278" t="s">
        <v>143</v>
      </c>
      <c r="N8" s="1280" t="s">
        <v>144</v>
      </c>
    </row>
    <row r="9" spans="1:19" ht="38.25" x14ac:dyDescent="0.2">
      <c r="A9" s="1283"/>
      <c r="B9" s="1283"/>
      <c r="C9" s="183" t="s">
        <v>5</v>
      </c>
      <c r="D9" s="183" t="s">
        <v>6</v>
      </c>
      <c r="E9" s="183" t="s">
        <v>483</v>
      </c>
      <c r="F9" s="183" t="s">
        <v>105</v>
      </c>
      <c r="G9" s="183" t="s">
        <v>484</v>
      </c>
      <c r="H9" s="189" t="s">
        <v>5</v>
      </c>
      <c r="I9" s="183" t="s">
        <v>6</v>
      </c>
      <c r="J9" s="183" t="s">
        <v>483</v>
      </c>
      <c r="K9" s="188" t="s">
        <v>105</v>
      </c>
      <c r="L9" s="4" t="s">
        <v>485</v>
      </c>
      <c r="M9" s="1279"/>
      <c r="N9" s="1280"/>
      <c r="R9" s="9"/>
      <c r="S9" s="9"/>
    </row>
    <row r="10" spans="1:19" s="11" customFormat="1" x14ac:dyDescent="0.2">
      <c r="A10" s="183">
        <v>1</v>
      </c>
      <c r="B10" s="183">
        <v>2</v>
      </c>
      <c r="C10" s="183">
        <v>3</v>
      </c>
      <c r="D10" s="183">
        <v>4</v>
      </c>
      <c r="E10" s="183">
        <v>5</v>
      </c>
      <c r="F10" s="183">
        <v>6</v>
      </c>
      <c r="G10" s="183">
        <v>7</v>
      </c>
      <c r="H10" s="189">
        <v>8</v>
      </c>
      <c r="I10" s="216">
        <v>9</v>
      </c>
      <c r="J10" s="183">
        <v>10</v>
      </c>
      <c r="K10" s="188">
        <v>11</v>
      </c>
      <c r="L10" s="183">
        <v>12</v>
      </c>
      <c r="M10" s="189">
        <v>13</v>
      </c>
      <c r="N10" s="183">
        <v>14</v>
      </c>
    </row>
    <row r="11" spans="1:19" ht="20.100000000000001" customHeight="1" x14ac:dyDescent="0.2">
      <c r="A11" s="182">
        <v>1</v>
      </c>
      <c r="B11" s="213" t="s">
        <v>382</v>
      </c>
      <c r="C11" s="86">
        <v>1416</v>
      </c>
      <c r="D11" s="86">
        <v>2</v>
      </c>
      <c r="E11" s="86">
        <v>0</v>
      </c>
      <c r="F11" s="86">
        <v>0</v>
      </c>
      <c r="G11" s="66">
        <f>C11+D11+E11+F11</f>
        <v>1418</v>
      </c>
      <c r="H11" s="932">
        <v>1281</v>
      </c>
      <c r="I11" s="932">
        <v>2</v>
      </c>
      <c r="J11" s="932">
        <v>0</v>
      </c>
      <c r="K11" s="932">
        <v>0</v>
      </c>
      <c r="L11" s="66">
        <f>H11+I11+J11+K11</f>
        <v>1283</v>
      </c>
      <c r="M11" s="531">
        <f>G11-L11</f>
        <v>135</v>
      </c>
      <c r="N11" s="86"/>
    </row>
    <row r="12" spans="1:19" ht="20.100000000000001" customHeight="1" x14ac:dyDescent="0.2">
      <c r="A12" s="182">
        <v>2</v>
      </c>
      <c r="B12" s="213" t="s">
        <v>383</v>
      </c>
      <c r="C12" s="86">
        <v>609</v>
      </c>
      <c r="D12" s="86">
        <v>2</v>
      </c>
      <c r="E12" s="86">
        <v>0</v>
      </c>
      <c r="F12" s="86">
        <v>0</v>
      </c>
      <c r="G12" s="66">
        <f t="shared" ref="G12:G22" si="0">C12+D12+E12+F12</f>
        <v>611</v>
      </c>
      <c r="H12" s="932">
        <v>567</v>
      </c>
      <c r="I12" s="932">
        <v>1</v>
      </c>
      <c r="J12" s="932">
        <v>0</v>
      </c>
      <c r="K12" s="932">
        <v>0</v>
      </c>
      <c r="L12" s="701">
        <f t="shared" ref="L12:L23" si="1">H12+I12+J12+K12</f>
        <v>568</v>
      </c>
      <c r="M12" s="607">
        <f t="shared" ref="M12:M23" si="2">G12-L12</f>
        <v>43</v>
      </c>
      <c r="N12" s="86"/>
    </row>
    <row r="13" spans="1:19" ht="20.100000000000001" customHeight="1" x14ac:dyDescent="0.2">
      <c r="A13" s="182">
        <v>3</v>
      </c>
      <c r="B13" s="213" t="s">
        <v>384</v>
      </c>
      <c r="C13" s="86">
        <v>1039</v>
      </c>
      <c r="D13" s="86">
        <v>0</v>
      </c>
      <c r="E13" s="86">
        <v>0</v>
      </c>
      <c r="F13" s="86">
        <v>0</v>
      </c>
      <c r="G13" s="66">
        <f t="shared" si="0"/>
        <v>1039</v>
      </c>
      <c r="H13" s="932">
        <v>937</v>
      </c>
      <c r="I13" s="932">
        <v>0</v>
      </c>
      <c r="J13" s="932">
        <v>0</v>
      </c>
      <c r="K13" s="932">
        <v>0</v>
      </c>
      <c r="L13" s="701">
        <f t="shared" si="1"/>
        <v>937</v>
      </c>
      <c r="M13" s="607">
        <f t="shared" si="2"/>
        <v>102</v>
      </c>
      <c r="N13" s="86"/>
    </row>
    <row r="14" spans="1:19" ht="20.100000000000001" customHeight="1" x14ac:dyDescent="0.2">
      <c r="A14" s="182">
        <v>4</v>
      </c>
      <c r="B14" s="213" t="s">
        <v>385</v>
      </c>
      <c r="C14" s="86">
        <v>516</v>
      </c>
      <c r="D14" s="86">
        <v>0</v>
      </c>
      <c r="E14" s="86">
        <v>0</v>
      </c>
      <c r="F14" s="86">
        <v>0</v>
      </c>
      <c r="G14" s="66">
        <f t="shared" si="0"/>
        <v>516</v>
      </c>
      <c r="H14" s="932">
        <v>484</v>
      </c>
      <c r="I14" s="932">
        <v>0</v>
      </c>
      <c r="J14" s="932">
        <v>0</v>
      </c>
      <c r="K14" s="932">
        <v>0</v>
      </c>
      <c r="L14" s="701">
        <f t="shared" si="1"/>
        <v>484</v>
      </c>
      <c r="M14" s="607">
        <f t="shared" si="2"/>
        <v>32</v>
      </c>
      <c r="N14" s="86"/>
    </row>
    <row r="15" spans="1:19" ht="20.100000000000001" customHeight="1" x14ac:dyDescent="0.2">
      <c r="A15" s="182">
        <v>5</v>
      </c>
      <c r="B15" s="215" t="s">
        <v>386</v>
      </c>
      <c r="C15" s="86">
        <v>953</v>
      </c>
      <c r="D15" s="86">
        <v>10</v>
      </c>
      <c r="E15" s="86">
        <v>22</v>
      </c>
      <c r="F15" s="86">
        <v>14</v>
      </c>
      <c r="G15" s="66">
        <f t="shared" si="0"/>
        <v>999</v>
      </c>
      <c r="H15" s="932">
        <v>904</v>
      </c>
      <c r="I15" s="932">
        <v>7</v>
      </c>
      <c r="J15" s="932">
        <v>6</v>
      </c>
      <c r="K15" s="932">
        <v>11</v>
      </c>
      <c r="L15" s="701">
        <f t="shared" si="1"/>
        <v>928</v>
      </c>
      <c r="M15" s="607">
        <f t="shared" si="2"/>
        <v>71</v>
      </c>
      <c r="N15" s="86"/>
    </row>
    <row r="16" spans="1:19" ht="20.100000000000001" customHeight="1" x14ac:dyDescent="0.2">
      <c r="A16" s="182">
        <v>6</v>
      </c>
      <c r="B16" s="213" t="s">
        <v>387</v>
      </c>
      <c r="C16" s="86">
        <v>676</v>
      </c>
      <c r="D16" s="86">
        <v>1</v>
      </c>
      <c r="E16" s="86">
        <v>6</v>
      </c>
      <c r="F16" s="86">
        <v>68</v>
      </c>
      <c r="G16" s="66">
        <f t="shared" si="0"/>
        <v>751</v>
      </c>
      <c r="H16" s="932">
        <v>670</v>
      </c>
      <c r="I16" s="932">
        <v>1</v>
      </c>
      <c r="J16" s="932">
        <v>0</v>
      </c>
      <c r="K16" s="932">
        <v>66</v>
      </c>
      <c r="L16" s="701">
        <f t="shared" si="1"/>
        <v>737</v>
      </c>
      <c r="M16" s="607">
        <f t="shared" si="2"/>
        <v>14</v>
      </c>
      <c r="N16" s="86"/>
    </row>
    <row r="17" spans="1:17" ht="20.100000000000001" customHeight="1" x14ac:dyDescent="0.2">
      <c r="A17" s="182">
        <v>7</v>
      </c>
      <c r="B17" s="215" t="s">
        <v>388</v>
      </c>
      <c r="C17" s="86">
        <v>992</v>
      </c>
      <c r="D17" s="86">
        <v>0</v>
      </c>
      <c r="E17" s="86">
        <v>0</v>
      </c>
      <c r="F17" s="86">
        <v>4</v>
      </c>
      <c r="G17" s="66">
        <f t="shared" si="0"/>
        <v>996</v>
      </c>
      <c r="H17" s="932">
        <v>949</v>
      </c>
      <c r="I17" s="932">
        <v>0</v>
      </c>
      <c r="J17" s="932">
        <v>0</v>
      </c>
      <c r="K17" s="932">
        <v>1</v>
      </c>
      <c r="L17" s="701">
        <f t="shared" si="1"/>
        <v>950</v>
      </c>
      <c r="M17" s="607">
        <f t="shared" si="2"/>
        <v>46</v>
      </c>
      <c r="N17" s="86"/>
    </row>
    <row r="18" spans="1:17" ht="20.100000000000001" customHeight="1" x14ac:dyDescent="0.2">
      <c r="A18" s="182">
        <v>8</v>
      </c>
      <c r="B18" s="213" t="s">
        <v>389</v>
      </c>
      <c r="C18" s="86">
        <v>1699</v>
      </c>
      <c r="D18" s="86">
        <v>1</v>
      </c>
      <c r="E18" s="86">
        <v>0</v>
      </c>
      <c r="F18" s="86">
        <v>0</v>
      </c>
      <c r="G18" s="66">
        <f t="shared" si="0"/>
        <v>1700</v>
      </c>
      <c r="H18" s="932">
        <v>1444</v>
      </c>
      <c r="I18" s="932">
        <v>1</v>
      </c>
      <c r="J18" s="932">
        <v>0</v>
      </c>
      <c r="K18" s="932">
        <v>0</v>
      </c>
      <c r="L18" s="701">
        <f t="shared" si="1"/>
        <v>1445</v>
      </c>
      <c r="M18" s="607">
        <f t="shared" si="2"/>
        <v>255</v>
      </c>
      <c r="N18" s="86"/>
    </row>
    <row r="19" spans="1:17" ht="20.100000000000001" customHeight="1" x14ac:dyDescent="0.2">
      <c r="A19" s="182">
        <v>9</v>
      </c>
      <c r="B19" s="213" t="s">
        <v>390</v>
      </c>
      <c r="C19" s="86">
        <v>1183</v>
      </c>
      <c r="D19" s="86">
        <v>6</v>
      </c>
      <c r="E19" s="86">
        <v>0</v>
      </c>
      <c r="F19" s="86">
        <v>0</v>
      </c>
      <c r="G19" s="66">
        <f t="shared" si="0"/>
        <v>1189</v>
      </c>
      <c r="H19" s="932">
        <v>1059</v>
      </c>
      <c r="I19" s="932">
        <v>0</v>
      </c>
      <c r="J19" s="932">
        <v>0</v>
      </c>
      <c r="K19" s="932">
        <v>0</v>
      </c>
      <c r="L19" s="701">
        <f t="shared" si="1"/>
        <v>1059</v>
      </c>
      <c r="M19" s="607">
        <f t="shared" si="2"/>
        <v>130</v>
      </c>
      <c r="N19" s="86"/>
      <c r="Q19" s="674"/>
    </row>
    <row r="20" spans="1:17" ht="20.100000000000001" customHeight="1" x14ac:dyDescent="0.2">
      <c r="A20" s="182">
        <v>10</v>
      </c>
      <c r="B20" s="213" t="s">
        <v>391</v>
      </c>
      <c r="C20" s="86">
        <v>569</v>
      </c>
      <c r="D20" s="86">
        <v>0</v>
      </c>
      <c r="E20" s="86">
        <v>0</v>
      </c>
      <c r="F20" s="86">
        <v>0</v>
      </c>
      <c r="G20" s="66">
        <f t="shared" si="0"/>
        <v>569</v>
      </c>
      <c r="H20" s="932">
        <v>533</v>
      </c>
      <c r="I20" s="932">
        <v>0</v>
      </c>
      <c r="J20" s="932">
        <v>0</v>
      </c>
      <c r="K20" s="932">
        <v>0</v>
      </c>
      <c r="L20" s="701">
        <f t="shared" si="1"/>
        <v>533</v>
      </c>
      <c r="M20" s="607">
        <f t="shared" si="2"/>
        <v>36</v>
      </c>
      <c r="N20" s="86"/>
      <c r="Q20" s="674"/>
    </row>
    <row r="21" spans="1:17" ht="20.100000000000001" customHeight="1" x14ac:dyDescent="0.2">
      <c r="A21" s="182">
        <v>11</v>
      </c>
      <c r="B21" s="213" t="s">
        <v>392</v>
      </c>
      <c r="C21" s="86">
        <v>1476</v>
      </c>
      <c r="D21" s="86">
        <v>0</v>
      </c>
      <c r="E21" s="86">
        <v>0</v>
      </c>
      <c r="F21" s="86">
        <v>0</v>
      </c>
      <c r="G21" s="66">
        <f t="shared" si="0"/>
        <v>1476</v>
      </c>
      <c r="H21" s="932">
        <v>1315</v>
      </c>
      <c r="I21" s="932">
        <v>0</v>
      </c>
      <c r="J21" s="932">
        <v>0</v>
      </c>
      <c r="K21" s="932">
        <v>0</v>
      </c>
      <c r="L21" s="701">
        <f t="shared" si="1"/>
        <v>1315</v>
      </c>
      <c r="M21" s="607">
        <f t="shared" si="2"/>
        <v>161</v>
      </c>
      <c r="N21" s="86"/>
      <c r="Q21" s="674"/>
    </row>
    <row r="22" spans="1:17" ht="20.100000000000001" customHeight="1" x14ac:dyDescent="0.2">
      <c r="A22" s="182">
        <v>12</v>
      </c>
      <c r="B22" s="213" t="s">
        <v>393</v>
      </c>
      <c r="C22" s="86">
        <v>799</v>
      </c>
      <c r="D22" s="86">
        <v>22</v>
      </c>
      <c r="E22" s="86">
        <v>0</v>
      </c>
      <c r="F22" s="86">
        <v>39</v>
      </c>
      <c r="G22" s="66">
        <f t="shared" si="0"/>
        <v>860</v>
      </c>
      <c r="H22" s="932">
        <v>790</v>
      </c>
      <c r="I22" s="932">
        <v>21</v>
      </c>
      <c r="J22" s="932">
        <v>1</v>
      </c>
      <c r="K22" s="932">
        <v>44</v>
      </c>
      <c r="L22" s="701">
        <f t="shared" si="1"/>
        <v>856</v>
      </c>
      <c r="M22" s="607">
        <f t="shared" si="2"/>
        <v>4</v>
      </c>
      <c r="N22" s="86"/>
      <c r="Q22" s="674"/>
    </row>
    <row r="23" spans="1:17" ht="20.100000000000001" customHeight="1" x14ac:dyDescent="0.2">
      <c r="A23" s="182">
        <v>13</v>
      </c>
      <c r="B23" s="213" t="s">
        <v>394</v>
      </c>
      <c r="C23" s="86">
        <v>769</v>
      </c>
      <c r="D23" s="86">
        <v>0</v>
      </c>
      <c r="E23" s="86">
        <v>0</v>
      </c>
      <c r="F23" s="86">
        <v>0</v>
      </c>
      <c r="G23" s="66">
        <f>C23+D23+E23+F23</f>
        <v>769</v>
      </c>
      <c r="H23" s="932">
        <v>705</v>
      </c>
      <c r="I23" s="932">
        <v>0</v>
      </c>
      <c r="J23" s="932">
        <v>0</v>
      </c>
      <c r="K23" s="932">
        <v>0</v>
      </c>
      <c r="L23" s="701">
        <f t="shared" si="1"/>
        <v>705</v>
      </c>
      <c r="M23" s="607">
        <f t="shared" si="2"/>
        <v>64</v>
      </c>
      <c r="N23" s="86"/>
    </row>
    <row r="24" spans="1:17" s="11" customFormat="1" x14ac:dyDescent="0.2">
      <c r="A24" s="182" t="s">
        <v>18</v>
      </c>
      <c r="B24" s="182"/>
      <c r="C24" s="182">
        <f>SUM(C11:C23)</f>
        <v>12696</v>
      </c>
      <c r="D24" s="182">
        <f t="shared" ref="D24:M24" si="3">SUM(D11:D23)</f>
        <v>44</v>
      </c>
      <c r="E24" s="182">
        <f t="shared" si="3"/>
        <v>28</v>
      </c>
      <c r="F24" s="182">
        <f t="shared" si="3"/>
        <v>125</v>
      </c>
      <c r="G24" s="182">
        <f t="shared" si="3"/>
        <v>12893</v>
      </c>
      <c r="H24" s="704">
        <f t="shared" si="3"/>
        <v>11638</v>
      </c>
      <c r="I24" s="704">
        <f t="shared" si="3"/>
        <v>33</v>
      </c>
      <c r="J24" s="704">
        <f t="shared" si="3"/>
        <v>7</v>
      </c>
      <c r="K24" s="704">
        <f t="shared" si="3"/>
        <v>122</v>
      </c>
      <c r="L24" s="182">
        <f t="shared" si="3"/>
        <v>11800</v>
      </c>
      <c r="M24" s="182">
        <f t="shared" si="3"/>
        <v>1093</v>
      </c>
      <c r="N24" s="182"/>
    </row>
    <row r="25" spans="1:17" s="11" customFormat="1" x14ac:dyDescent="0.2">
      <c r="A25" s="8"/>
      <c r="B25" s="20"/>
      <c r="C25" s="187"/>
      <c r="D25" s="187"/>
      <c r="E25" s="187"/>
      <c r="F25" s="187"/>
      <c r="G25" s="187"/>
      <c r="H25" s="187"/>
      <c r="I25" s="187"/>
      <c r="J25" s="187"/>
      <c r="K25" s="187"/>
      <c r="L25" s="187"/>
      <c r="M25" s="187"/>
      <c r="N25" s="20"/>
    </row>
    <row r="26" spans="1:17" x14ac:dyDescent="0.2">
      <c r="A26" s="8"/>
      <c r="B26" s="9"/>
      <c r="C26" s="9"/>
      <c r="D26" s="9"/>
      <c r="E26" s="9"/>
      <c r="F26" s="1289"/>
      <c r="G26" s="1289"/>
      <c r="H26" s="9"/>
      <c r="I26" s="1285" t="s">
        <v>1097</v>
      </c>
      <c r="J26" s="1285"/>
      <c r="K26" s="1285"/>
      <c r="L26" s="9"/>
      <c r="M26" s="9"/>
      <c r="P26" s="11"/>
    </row>
    <row r="27" spans="1:17" x14ac:dyDescent="0.2">
      <c r="A27" s="7" t="s">
        <v>7</v>
      </c>
      <c r="F27" s="1275"/>
      <c r="G27" s="1275"/>
      <c r="I27" s="1286" t="s">
        <v>1095</v>
      </c>
      <c r="J27" s="1286"/>
      <c r="K27" s="1286"/>
      <c r="M27" s="9"/>
      <c r="P27" s="11"/>
    </row>
    <row r="28" spans="1:17" x14ac:dyDescent="0.2">
      <c r="A28" t="s">
        <v>8</v>
      </c>
      <c r="F28" s="1275"/>
      <c r="G28" s="1275"/>
      <c r="I28" s="1286" t="s">
        <v>1096</v>
      </c>
      <c r="J28" s="1286"/>
      <c r="K28" s="1286"/>
      <c r="M28" s="9"/>
      <c r="P28" s="11"/>
    </row>
    <row r="29" spans="1:17" x14ac:dyDescent="0.2">
      <c r="F29" s="398"/>
      <c r="G29" s="398"/>
      <c r="I29" s="1286" t="s">
        <v>728</v>
      </c>
      <c r="J29" s="1286"/>
      <c r="K29" s="1286"/>
      <c r="M29" s="9"/>
      <c r="P29" s="11"/>
    </row>
    <row r="30" spans="1:17" x14ac:dyDescent="0.2">
      <c r="F30" s="398"/>
      <c r="G30" s="398"/>
      <c r="I30" s="398"/>
      <c r="J30" s="398"/>
      <c r="M30" s="9"/>
      <c r="P30" s="11"/>
    </row>
    <row r="31" spans="1:17" x14ac:dyDescent="0.2">
      <c r="F31" s="398"/>
      <c r="G31" s="398"/>
      <c r="I31" s="398"/>
      <c r="J31" s="398"/>
      <c r="M31" s="9"/>
    </row>
    <row r="32" spans="1:17" ht="12.75" customHeight="1" x14ac:dyDescent="0.2">
      <c r="A32" s="110"/>
      <c r="B32" s="110"/>
      <c r="C32" s="110"/>
      <c r="D32" s="110"/>
      <c r="E32" s="110"/>
      <c r="I32" s="398"/>
      <c r="J32" s="398"/>
      <c r="K32" s="1204" t="s">
        <v>12</v>
      </c>
      <c r="L32" s="1204"/>
      <c r="M32" s="1204"/>
    </row>
    <row r="33" spans="1:14" ht="12.75" customHeight="1" x14ac:dyDescent="0.2">
      <c r="A33" s="110"/>
      <c r="B33" s="110"/>
      <c r="C33" s="110"/>
      <c r="D33" s="110"/>
      <c r="E33" s="110"/>
      <c r="I33" s="90"/>
      <c r="J33" s="1216" t="s">
        <v>13</v>
      </c>
      <c r="K33" s="1216"/>
      <c r="L33" s="1216"/>
      <c r="M33" s="1216"/>
      <c r="N33" s="1216"/>
    </row>
    <row r="34" spans="1:14" ht="13.5" customHeight="1" x14ac:dyDescent="0.2">
      <c r="A34" s="110"/>
      <c r="B34" s="110"/>
      <c r="C34" s="110"/>
      <c r="D34" s="110"/>
      <c r="E34" s="110"/>
      <c r="I34" s="90"/>
      <c r="J34" s="1216" t="s">
        <v>601</v>
      </c>
      <c r="K34" s="1216"/>
      <c r="L34" s="1216"/>
      <c r="M34" s="1216"/>
      <c r="N34" s="1216"/>
    </row>
    <row r="35" spans="1:14" x14ac:dyDescent="0.2">
      <c r="A35" s="110" t="s">
        <v>11</v>
      </c>
      <c r="C35" s="110"/>
      <c r="D35" s="110"/>
      <c r="E35" s="110"/>
      <c r="I35" s="90"/>
      <c r="J35" s="90"/>
      <c r="K35" s="1" t="s">
        <v>84</v>
      </c>
      <c r="M35" s="1"/>
      <c r="N35" s="52"/>
    </row>
    <row r="36" spans="1:14" x14ac:dyDescent="0.2">
      <c r="A36" s="270"/>
      <c r="B36" s="270"/>
      <c r="C36" s="270"/>
      <c r="D36" s="270"/>
      <c r="E36" s="270"/>
      <c r="F36" s="270"/>
      <c r="G36" s="270"/>
      <c r="H36" s="270"/>
      <c r="I36" s="270"/>
      <c r="J36" s="270"/>
      <c r="K36" s="270"/>
      <c r="L36" s="270"/>
      <c r="M36" s="270"/>
    </row>
  </sheetData>
  <mergeCells count="23">
    <mergeCell ref="J34:N34"/>
    <mergeCell ref="K32:M32"/>
    <mergeCell ref="H8:L8"/>
    <mergeCell ref="C8:G8"/>
    <mergeCell ref="B8:B9"/>
    <mergeCell ref="F26:G26"/>
    <mergeCell ref="J33:N33"/>
    <mergeCell ref="F28:G28"/>
    <mergeCell ref="I28:K28"/>
    <mergeCell ref="I29:K29"/>
    <mergeCell ref="D2:I2"/>
    <mergeCell ref="F27:G27"/>
    <mergeCell ref="A3:N3"/>
    <mergeCell ref="L2:N2"/>
    <mergeCell ref="L7:N7"/>
    <mergeCell ref="M8:M9"/>
    <mergeCell ref="N8:N9"/>
    <mergeCell ref="A5:N5"/>
    <mergeCell ref="A8:A9"/>
    <mergeCell ref="A4:N4"/>
    <mergeCell ref="A7:C7"/>
    <mergeCell ref="I26:K26"/>
    <mergeCell ref="I27:K27"/>
  </mergeCells>
  <phoneticPr fontId="0" type="noConversion"/>
  <printOptions horizontalCentered="1"/>
  <pageMargins left="0.5" right="0.3" top="0.23622047244094491" bottom="0" header="0.31496062992125984" footer="0.2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59</vt:i4>
      </vt:variant>
    </vt:vector>
  </HeadingPairs>
  <TitlesOfParts>
    <vt:vector size="138" baseType="lpstr">
      <vt:lpstr>Sheet1</vt:lpstr>
      <vt:lpstr>Contents1</vt:lpstr>
      <vt:lpstr>Sheet2</vt:lpstr>
      <vt:lpstr>AT-1-Gen_Info </vt:lpstr>
      <vt:lpstr>AT-2-S1 BUDGET</vt:lpstr>
      <vt:lpstr>AT_2A_fundflow</vt:lpstr>
      <vt:lpstr>AT-2B_DBT</vt:lpstr>
      <vt:lpstr>AT-3</vt:lpstr>
      <vt:lpstr>AT3A_cvrg(Insti)_PY</vt:lpstr>
      <vt:lpstr>AT3B_cvrg(Insti)_UPY </vt:lpstr>
      <vt:lpstr>AT3C_cvrg(Insti)_UPY </vt:lpstr>
      <vt:lpstr>enrolment vs opted_PY</vt:lpstr>
      <vt:lpstr>enrolment vs opted_UPY</vt:lpstr>
      <vt:lpstr>AT-4B</vt:lpstr>
      <vt:lpstr>T5_PLAN_vs_PRFM</vt:lpstr>
      <vt:lpstr>T5A_PLAN_vs_PRFM (2)</vt:lpstr>
      <vt:lpstr>AT_5B PERM</vt:lpstr>
      <vt:lpstr>AT_5C PERM</vt:lpstr>
      <vt:lpstr>AT_5D PERM</vt:lpstr>
      <vt:lpstr>T6_FG_py_Utlsn</vt:lpstr>
      <vt:lpstr>T6A_FG_Upy_Utlsn </vt:lpstr>
      <vt:lpstr>T6B_Pay_FG_FCI_Pry</vt:lpstr>
      <vt:lpstr>T6C_Util</vt:lpstr>
      <vt:lpstr>T7_CC_PY_Utlsn</vt:lpstr>
      <vt:lpstr>T7ACC_UPY_Utlsn </vt:lpstr>
      <vt:lpstr>AT-8_Hon_CCH_Pry</vt:lpstr>
      <vt:lpstr>AT-8A_Hon_CCH_UPRY</vt:lpstr>
      <vt:lpstr>AT9_TA</vt:lpstr>
      <vt:lpstr>AT10_MME</vt:lpstr>
      <vt:lpstr>AT10A_</vt:lpstr>
      <vt:lpstr>AT-10B</vt:lpstr>
      <vt:lpstr>AT-10C</vt:lpstr>
      <vt:lpstr>AT-10D</vt:lpstr>
      <vt:lpstr>AT-10 E</vt:lpstr>
      <vt:lpstr>AT-10 F Cooks Training (2)</vt:lpstr>
      <vt:lpstr>AT11_KS Year (2)</vt:lpstr>
      <vt:lpstr>AT11A_KS (2)</vt:lpstr>
      <vt:lpstr>AT12_KD new</vt:lpstr>
      <vt:lpstr>AT12A_Repl</vt:lpstr>
      <vt:lpstr>AT-13</vt:lpstr>
      <vt:lpstr>AT-14</vt:lpstr>
      <vt:lpstr>AT-14 A</vt:lpstr>
      <vt:lpstr>AT-15</vt:lpstr>
      <vt:lpstr>AT-16</vt:lpstr>
      <vt:lpstr>AT_17_Coverage-SHP (2)</vt:lpstr>
      <vt:lpstr>AT18_Details_Community </vt:lpstr>
      <vt:lpstr>AT_19_Impl_Agency</vt:lpstr>
      <vt:lpstr>AT_20</vt:lpstr>
      <vt:lpstr>AT-21</vt:lpstr>
      <vt:lpstr>AT-22</vt:lpstr>
      <vt:lpstr>AT-23</vt:lpstr>
      <vt:lpstr>AT-23 (A)</vt:lpstr>
      <vt:lpstr>AT-24</vt:lpstr>
      <vt:lpstr>AT-25</vt:lpstr>
      <vt:lpstr>Sheet3</vt:lpstr>
      <vt:lpstr>AT26_NoWD</vt:lpstr>
      <vt:lpstr>AT26A_NoWD</vt:lpstr>
      <vt:lpstr>AT27_Req_FG_CA_Pry</vt:lpstr>
      <vt:lpstr>AT27A_Req_FG_CA_UPry</vt:lpstr>
      <vt:lpstr>AT27_Req fg with madarsas</vt:lpstr>
      <vt:lpstr>AT27A_Req fg with madarsas</vt:lpstr>
      <vt:lpstr>AT27B_Req_FG_CA_NCLP</vt:lpstr>
      <vt:lpstr>AT27C_Req_FG_CA_Drought (Pry)</vt:lpstr>
      <vt:lpstr>AT27D_Req_FG_CA_Drought(U.Pry.)</vt:lpstr>
      <vt:lpstr>AT_28_RqmtKitchen</vt:lpstr>
      <vt:lpstr>AT-28A_RqmtPlinthArea,</vt:lpstr>
      <vt:lpstr>AT-28B_Kitchen repair</vt:lpstr>
      <vt:lpstr>AT29_Requirement KD  (2)</vt:lpstr>
      <vt:lpstr>AT29_A_Replacement KD</vt:lpstr>
      <vt:lpstr>AT-30_Coook-cum-Helper (2)</vt:lpstr>
      <vt:lpstr>AT_31_Budget_provision_11-121 </vt:lpstr>
      <vt:lpstr>Summary of Budget-Proposed</vt:lpstr>
      <vt:lpstr>AT32_Drought Pry Util</vt:lpstr>
      <vt:lpstr>AT-32A Drought UPry Util</vt:lpstr>
      <vt:lpstr>Budget-Proposed (4)</vt:lpstr>
      <vt:lpstr>Budget-Proposed Best Quarte (4)</vt:lpstr>
      <vt:lpstr>-Proposed Best Quarte+ Madarsas</vt:lpstr>
      <vt:lpstr>Budget-Proposed for Milk suppli</vt:lpstr>
      <vt:lpstr>Budget-Proposed Best Quarte (3)</vt:lpstr>
      <vt:lpstr>'AT_17_Coverage-SHP (2)'!Print_Area</vt:lpstr>
      <vt:lpstr>AT_19_Impl_Agency!Print_Area</vt:lpstr>
      <vt:lpstr>AT_28_RqmtKitchen!Print_Area</vt:lpstr>
      <vt:lpstr>AT_2A_fundflow!Print_Area</vt:lpstr>
      <vt:lpstr>'AT_31_Budget_provision_11-121 '!Print_Area</vt:lpstr>
      <vt:lpstr>'AT-10 E'!Print_Area</vt:lpstr>
      <vt:lpstr>'AT-10 F Cooks Training (2)'!Print_Area</vt:lpstr>
      <vt:lpstr>AT10_MME!Print_Area</vt:lpstr>
      <vt:lpstr>AT10A_!Print_Area</vt:lpstr>
      <vt:lpstr>'AT-10C'!Print_Area</vt:lpstr>
      <vt:lpstr>'AT-10D'!Print_Area</vt:lpstr>
      <vt:lpstr>'AT11A_KS (2)'!Print_Area</vt:lpstr>
      <vt:lpstr>'AT12_KD new'!Print_Area</vt:lpstr>
      <vt:lpstr>'AT-13'!Print_Area</vt:lpstr>
      <vt:lpstr>'AT-14 A'!Print_Area</vt:lpstr>
      <vt:lpstr>'AT-16'!Print_Area</vt:lpstr>
      <vt:lpstr>'AT18_Details_Community '!Print_Area</vt:lpstr>
      <vt:lpstr>'AT-1-Gen_Info '!Print_Area</vt:lpstr>
      <vt:lpstr>'AT-22'!Print_Area</vt:lpstr>
      <vt:lpstr>AT26_NoWD!Print_Area</vt:lpstr>
      <vt:lpstr>AT26A_NoWD!Print_Area</vt:lpstr>
      <vt:lpstr>'AT27_Req fg with madarsas'!Print_Area</vt:lpstr>
      <vt:lpstr>AT27_Req_FG_CA_Pry!Print_Area</vt:lpstr>
      <vt:lpstr>'AT27A_Req fg with madarsas'!Print_Area</vt:lpstr>
      <vt:lpstr>AT27A_Req_FG_CA_UPry!Print_Area</vt:lpstr>
      <vt:lpstr>AT27B_Req_FG_CA_NCLP!Print_Area</vt:lpstr>
      <vt:lpstr>'AT27C_Req_FG_CA_Drought (Pry)'!Print_Area</vt:lpstr>
      <vt:lpstr>'AT27D_Req_FG_CA_Drought(U.Pry.)'!Print_Area</vt:lpstr>
      <vt:lpstr>'AT-28A_RqmtPlinthArea,'!Print_Area</vt:lpstr>
      <vt:lpstr>'AT-28B_Kitchen repair'!Print_Area</vt:lpstr>
      <vt:lpstr>'AT29_A_Replacement KD'!Print_Area</vt:lpstr>
      <vt:lpstr>'AT29_Requirement KD  (2)'!Print_Area</vt:lpstr>
      <vt:lpstr>'AT-2-S1 BUDGET'!Print_Area</vt:lpstr>
      <vt:lpstr>'AT-30_Coook-cum-Helper (2)'!Print_Area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'Budget-Proposed (4)'!Print_Area</vt:lpstr>
      <vt:lpstr>'Budget-Proposed Best Quarte (3)'!Print_Area</vt:lpstr>
      <vt:lpstr>'Budget-Proposed Best Quarte (4)'!Print_Area</vt:lpstr>
      <vt:lpstr>Contents1!Print_Area</vt:lpstr>
      <vt:lpstr>'enrolment vs opted_PY'!Print_Area</vt:lpstr>
      <vt:lpstr>'enrolment vs opted_UPY'!Print_Area</vt:lpstr>
      <vt:lpstr>'-Proposed Best Quarte+ Madarsas'!Print_Area</vt:lpstr>
      <vt:lpstr>Sheet2!Print_Area</vt:lpstr>
      <vt:lpstr>Sheet3!Print_Area</vt:lpstr>
      <vt:lpstr>T5_PLAN_vs_PRFM!Print_Area</vt:lpstr>
      <vt:lpstr>'T5A_PLAN_vs_PRFM (2)'!Print_Area</vt:lpstr>
      <vt:lpstr>T6_FG_py_Utlsn!Print_Area</vt:lpstr>
      <vt:lpstr>'T6A_FG_Upy_Utlsn '!Print_Area</vt:lpstr>
      <vt:lpstr>T6B_Pay_FG_FCI_Pry!Print_Area</vt:lpstr>
      <vt:lpstr>T6C_Util!Print_Area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s.k sinha</cp:lastModifiedBy>
  <cp:lastPrinted>2020-02-28T06:00:31Z</cp:lastPrinted>
  <dcterms:created xsi:type="dcterms:W3CDTF">1996-10-14T23:33:28Z</dcterms:created>
  <dcterms:modified xsi:type="dcterms:W3CDTF">2020-06-26T19:54:39Z</dcterms:modified>
</cp:coreProperties>
</file>